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ЭтаКнига" defaultThemeVersion="124226"/>
  <bookViews>
    <workbookView xWindow="120" yWindow="165" windowWidth="19020" windowHeight="9690" activeTab="1"/>
  </bookViews>
  <sheets>
    <sheet name="Таблица 1" sheetId="1" r:id="rId1"/>
    <sheet name="Таблица 2" sheetId="4" r:id="rId2"/>
    <sheet name="1" sheetId="3" r:id="rId3"/>
  </sheets>
  <definedNames>
    <definedName name="_xlnm._FilterDatabase" localSheetId="2" hidden="1">'1'!$B$7:$G$7</definedName>
    <definedName name="_xlnm._FilterDatabase" localSheetId="0" hidden="1">'Таблица 1'!$A$13:$W$997</definedName>
    <definedName name="_xlnm._FilterDatabase" localSheetId="1" hidden="1">'Таблица 2'!$A$11:$W$11</definedName>
    <definedName name="_xlnm.Print_Titles" localSheetId="2">'1'!$5:$8</definedName>
    <definedName name="_xlnm.Print_Titles" localSheetId="0">'Таблица 1'!$5:$9</definedName>
    <definedName name="_xlnm.Print_Titles" localSheetId="1">'Таблица 2'!$5:$9</definedName>
    <definedName name="_xlnm.Print_Area" localSheetId="2">'1'!$A$2:$U$25</definedName>
    <definedName name="_xlnm.Print_Area" localSheetId="0">'Таблица 1'!$A$1:$W$1012</definedName>
    <definedName name="_xlnm.Print_Area" localSheetId="1">'Таблица 2'!$A$1:$W$158</definedName>
  </definedNames>
  <calcPr calcId="124519"/>
</workbook>
</file>

<file path=xl/calcChain.xml><?xml version="1.0" encoding="utf-8"?>
<calcChain xmlns="http://schemas.openxmlformats.org/spreadsheetml/2006/main">
  <c r="L342" i="1"/>
  <c r="M302" l="1"/>
  <c r="L302"/>
  <c r="L301" s="1"/>
  <c r="L294"/>
  <c r="M294"/>
  <c r="N294"/>
  <c r="P294"/>
  <c r="Q294"/>
  <c r="S294"/>
  <c r="T294"/>
  <c r="V294"/>
  <c r="W294"/>
  <c r="O295"/>
  <c r="O294" s="1"/>
  <c r="R295"/>
  <c r="R294" s="1"/>
  <c r="U295"/>
  <c r="U294" s="1"/>
  <c r="L297"/>
  <c r="M297"/>
  <c r="N297"/>
  <c r="P297"/>
  <c r="Q297"/>
  <c r="S297"/>
  <c r="T297"/>
  <c r="V297"/>
  <c r="W297"/>
  <c r="O298"/>
  <c r="O297" s="1"/>
  <c r="R298"/>
  <c r="R297" s="1"/>
  <c r="U298"/>
  <c r="U297" s="1"/>
  <c r="L299"/>
  <c r="M299"/>
  <c r="N299"/>
  <c r="P299"/>
  <c r="Q299"/>
  <c r="S299"/>
  <c r="T299"/>
  <c r="V299"/>
  <c r="W299"/>
  <c r="O300"/>
  <c r="O299" s="1"/>
  <c r="R300"/>
  <c r="R299" s="1"/>
  <c r="U300"/>
  <c r="U299" s="1"/>
  <c r="M301"/>
  <c r="N302"/>
  <c r="N301" s="1"/>
  <c r="P302"/>
  <c r="P301" s="1"/>
  <c r="Q302"/>
  <c r="Q301" s="1"/>
  <c r="S302"/>
  <c r="S301" s="1"/>
  <c r="T302"/>
  <c r="T301" s="1"/>
  <c r="V302"/>
  <c r="V301" s="1"/>
  <c r="W302"/>
  <c r="W301" s="1"/>
  <c r="O305"/>
  <c r="R305"/>
  <c r="U305"/>
  <c r="O307"/>
  <c r="R307"/>
  <c r="U307"/>
  <c r="O310"/>
  <c r="R310"/>
  <c r="U310"/>
  <c r="O314"/>
  <c r="R314"/>
  <c r="U314"/>
  <c r="O306"/>
  <c r="R306"/>
  <c r="U306"/>
  <c r="O308"/>
  <c r="R308"/>
  <c r="U308"/>
  <c r="O309"/>
  <c r="L317"/>
  <c r="M317"/>
  <c r="N317"/>
  <c r="P317"/>
  <c r="Q317"/>
  <c r="S317"/>
  <c r="T317"/>
  <c r="V317"/>
  <c r="W317"/>
  <c r="O318"/>
  <c r="R318"/>
  <c r="U318"/>
  <c r="O319"/>
  <c r="R319"/>
  <c r="U319"/>
  <c r="O320"/>
  <c r="R320"/>
  <c r="U320"/>
  <c r="O321"/>
  <c r="R321"/>
  <c r="U321"/>
  <c r="O322"/>
  <c r="O323"/>
  <c r="R323"/>
  <c r="U323"/>
  <c r="O324"/>
  <c r="R324"/>
  <c r="U324"/>
  <c r="O325"/>
  <c r="R325"/>
  <c r="U325"/>
  <c r="O326"/>
  <c r="R326"/>
  <c r="U326"/>
  <c r="O327"/>
  <c r="R327"/>
  <c r="U327"/>
  <c r="L328"/>
  <c r="M328"/>
  <c r="N328"/>
  <c r="P328"/>
  <c r="Q328"/>
  <c r="S328"/>
  <c r="T328"/>
  <c r="V328"/>
  <c r="W328"/>
  <c r="O329"/>
  <c r="R329"/>
  <c r="U329"/>
  <c r="O332"/>
  <c r="R332"/>
  <c r="U332"/>
  <c r="O334"/>
  <c r="O339"/>
  <c r="L340"/>
  <c r="M340"/>
  <c r="N340"/>
  <c r="O340"/>
  <c r="P340"/>
  <c r="Q340"/>
  <c r="R340"/>
  <c r="S340"/>
  <c r="T340"/>
  <c r="U340"/>
  <c r="V340"/>
  <c r="W340"/>
  <c r="M342"/>
  <c r="N342"/>
  <c r="P342"/>
  <c r="Q342"/>
  <c r="S342"/>
  <c r="T342"/>
  <c r="V342"/>
  <c r="W342"/>
  <c r="O343"/>
  <c r="R343"/>
  <c r="U343"/>
  <c r="O346"/>
  <c r="R346"/>
  <c r="U346"/>
  <c r="O355"/>
  <c r="R355"/>
  <c r="U355"/>
  <c r="O363"/>
  <c r="R363"/>
  <c r="U363"/>
  <c r="O347"/>
  <c r="R347"/>
  <c r="U347"/>
  <c r="O348"/>
  <c r="R348"/>
  <c r="U348"/>
  <c r="O349"/>
  <c r="R349"/>
  <c r="U349"/>
  <c r="O350"/>
  <c r="R350"/>
  <c r="U350"/>
  <c r="O351"/>
  <c r="R351"/>
  <c r="U351"/>
  <c r="O356"/>
  <c r="R356"/>
  <c r="U356"/>
  <c r="O357"/>
  <c r="R357"/>
  <c r="U357"/>
  <c r="O358"/>
  <c r="R358"/>
  <c r="U358"/>
  <c r="O359"/>
  <c r="R359"/>
  <c r="U359"/>
  <c r="O360"/>
  <c r="R360"/>
  <c r="U360"/>
  <c r="L364"/>
  <c r="M364"/>
  <c r="N364"/>
  <c r="O364"/>
  <c r="P364"/>
  <c r="Q364"/>
  <c r="R364"/>
  <c r="S364"/>
  <c r="T364"/>
  <c r="U364"/>
  <c r="V364"/>
  <c r="W364"/>
  <c r="U328" l="1"/>
  <c r="O328"/>
  <c r="R317"/>
  <c r="W316"/>
  <c r="W315" s="1"/>
  <c r="T316"/>
  <c r="T315" s="1"/>
  <c r="Q316"/>
  <c r="Q315" s="1"/>
  <c r="N316"/>
  <c r="N315" s="1"/>
  <c r="L316"/>
  <c r="L315" s="1"/>
  <c r="R302"/>
  <c r="R301" s="1"/>
  <c r="W293"/>
  <c r="T293"/>
  <c r="T292" s="1"/>
  <c r="T291" s="1"/>
  <c r="Q293"/>
  <c r="N293"/>
  <c r="L293"/>
  <c r="R342"/>
  <c r="U342"/>
  <c r="O342"/>
  <c r="R328"/>
  <c r="U317"/>
  <c r="O317"/>
  <c r="V316"/>
  <c r="V315" s="1"/>
  <c r="S316"/>
  <c r="S315" s="1"/>
  <c r="P316"/>
  <c r="P315" s="1"/>
  <c r="M316"/>
  <c r="M315" s="1"/>
  <c r="U302"/>
  <c r="U301" s="1"/>
  <c r="O302"/>
  <c r="O301" s="1"/>
  <c r="V293"/>
  <c r="S293"/>
  <c r="P293"/>
  <c r="M293"/>
  <c r="R293"/>
  <c r="W292"/>
  <c r="W291" s="1"/>
  <c r="Q292"/>
  <c r="Q291" s="1"/>
  <c r="N292"/>
  <c r="N291" s="1"/>
  <c r="L292"/>
  <c r="L291" s="1"/>
  <c r="U316"/>
  <c r="U315" s="1"/>
  <c r="O316"/>
  <c r="O315" s="1"/>
  <c r="U293"/>
  <c r="U292" s="1"/>
  <c r="U291" s="1"/>
  <c r="O293"/>
  <c r="O292" s="1"/>
  <c r="V292"/>
  <c r="V291" s="1"/>
  <c r="S292"/>
  <c r="S291" s="1"/>
  <c r="P292"/>
  <c r="P291" s="1"/>
  <c r="M292"/>
  <c r="M291" s="1"/>
  <c r="O291" l="1"/>
  <c r="R316"/>
  <c r="R315" s="1"/>
  <c r="R292" s="1"/>
  <c r="R291" s="1"/>
  <c r="M16" i="4" l="1"/>
  <c r="N16"/>
  <c r="P16"/>
  <c r="Q16"/>
  <c r="S16"/>
  <c r="T16"/>
  <c r="V16"/>
  <c r="W16"/>
  <c r="L16"/>
  <c r="M19"/>
  <c r="M18" s="1"/>
  <c r="N19"/>
  <c r="N18" s="1"/>
  <c r="P19"/>
  <c r="P18" s="1"/>
  <c r="Q19"/>
  <c r="Q18" s="1"/>
  <c r="S19"/>
  <c r="S18" s="1"/>
  <c r="T19"/>
  <c r="T18" s="1"/>
  <c r="V19"/>
  <c r="V18" s="1"/>
  <c r="W19"/>
  <c r="W18" s="1"/>
  <c r="L19"/>
  <c r="L18" s="1"/>
  <c r="O878" i="1" l="1"/>
  <c r="M875"/>
  <c r="N875"/>
  <c r="P875"/>
  <c r="Q875"/>
  <c r="S875"/>
  <c r="T875"/>
  <c r="V875"/>
  <c r="W875"/>
  <c r="L875"/>
  <c r="Q867"/>
  <c r="P872"/>
  <c r="O120"/>
  <c r="L68"/>
  <c r="U137" i="4" l="1"/>
  <c r="R137"/>
  <c r="O137"/>
  <c r="U136"/>
  <c r="R136"/>
  <c r="O136"/>
  <c r="U135"/>
  <c r="W132"/>
  <c r="W131" s="1"/>
  <c r="V132"/>
  <c r="U132"/>
  <c r="U131" s="1"/>
  <c r="T132"/>
  <c r="S132"/>
  <c r="S131" s="1"/>
  <c r="Q132"/>
  <c r="P132"/>
  <c r="P131" s="1"/>
  <c r="N132"/>
  <c r="N131" s="1"/>
  <c r="M132"/>
  <c r="M131" s="1"/>
  <c r="L132"/>
  <c r="L131" s="1"/>
  <c r="V131"/>
  <c r="T131"/>
  <c r="Q131"/>
  <c r="U130"/>
  <c r="U129" s="1"/>
  <c r="U128" s="1"/>
  <c r="R130"/>
  <c r="O130"/>
  <c r="O129" s="1"/>
  <c r="O128" s="1"/>
  <c r="W129"/>
  <c r="V129"/>
  <c r="T129"/>
  <c r="S129"/>
  <c r="R129"/>
  <c r="Q129"/>
  <c r="P129"/>
  <c r="N129"/>
  <c r="M129"/>
  <c r="L129"/>
  <c r="W128"/>
  <c r="V128"/>
  <c r="T128"/>
  <c r="S128"/>
  <c r="R128"/>
  <c r="Q128"/>
  <c r="P128"/>
  <c r="N128"/>
  <c r="M128"/>
  <c r="L128"/>
  <c r="U125"/>
  <c r="R125"/>
  <c r="R124" s="1"/>
  <c r="R123" s="1"/>
  <c r="O125"/>
  <c r="W124"/>
  <c r="W123" s="1"/>
  <c r="V124"/>
  <c r="U124"/>
  <c r="T124"/>
  <c r="S124"/>
  <c r="Q124"/>
  <c r="P124"/>
  <c r="O124"/>
  <c r="N124"/>
  <c r="M124"/>
  <c r="L124"/>
  <c r="V123"/>
  <c r="U123"/>
  <c r="T123"/>
  <c r="S123"/>
  <c r="Q123"/>
  <c r="P123"/>
  <c r="O123"/>
  <c r="N123"/>
  <c r="M123"/>
  <c r="L123"/>
  <c r="U122"/>
  <c r="U121" s="1"/>
  <c r="R122"/>
  <c r="O122"/>
  <c r="O121" s="1"/>
  <c r="W121"/>
  <c r="V121"/>
  <c r="T121"/>
  <c r="T120" s="1"/>
  <c r="T119" s="1"/>
  <c r="S121"/>
  <c r="R121"/>
  <c r="Q121"/>
  <c r="P121"/>
  <c r="P120" s="1"/>
  <c r="N121"/>
  <c r="M121"/>
  <c r="L121"/>
  <c r="V120"/>
  <c r="S120"/>
  <c r="Q120"/>
  <c r="Q119" s="1"/>
  <c r="N120"/>
  <c r="M120"/>
  <c r="L120"/>
  <c r="V119"/>
  <c r="U118"/>
  <c r="R118"/>
  <c r="O118"/>
  <c r="U117"/>
  <c r="R117"/>
  <c r="O117"/>
  <c r="U116"/>
  <c r="R116"/>
  <c r="O116"/>
  <c r="U115"/>
  <c r="R115"/>
  <c r="O115"/>
  <c r="U114"/>
  <c r="R114"/>
  <c r="O114"/>
  <c r="U113"/>
  <c r="R113"/>
  <c r="O113"/>
  <c r="U112"/>
  <c r="R112"/>
  <c r="O112"/>
  <c r="U111"/>
  <c r="R111"/>
  <c r="O111"/>
  <c r="U110"/>
  <c r="R110"/>
  <c r="O110"/>
  <c r="U109"/>
  <c r="R109"/>
  <c r="O109"/>
  <c r="U108"/>
  <c r="R108"/>
  <c r="O108"/>
  <c r="W107"/>
  <c r="V107"/>
  <c r="T107"/>
  <c r="S107"/>
  <c r="Q107"/>
  <c r="P107"/>
  <c r="O107" s="1"/>
  <c r="N107"/>
  <c r="M107"/>
  <c r="L107"/>
  <c r="U106"/>
  <c r="U105" s="1"/>
  <c r="R106"/>
  <c r="R105" s="1"/>
  <c r="O106"/>
  <c r="O105" s="1"/>
  <c r="W105"/>
  <c r="V105"/>
  <c r="T105"/>
  <c r="S105"/>
  <c r="Q105"/>
  <c r="P105"/>
  <c r="N105"/>
  <c r="M105"/>
  <c r="U104"/>
  <c r="R104"/>
  <c r="O104"/>
  <c r="U103"/>
  <c r="R103"/>
  <c r="O103"/>
  <c r="W102"/>
  <c r="V102"/>
  <c r="T102"/>
  <c r="S102"/>
  <c r="R102"/>
  <c r="Q102"/>
  <c r="P102"/>
  <c r="N102"/>
  <c r="M102"/>
  <c r="U101"/>
  <c r="U100" s="1"/>
  <c r="R101"/>
  <c r="O101"/>
  <c r="O100" s="1"/>
  <c r="W100"/>
  <c r="V100"/>
  <c r="T100"/>
  <c r="S100"/>
  <c r="R100"/>
  <c r="Q100"/>
  <c r="Q99" s="1"/>
  <c r="Q98" s="1"/>
  <c r="Q97" s="1"/>
  <c r="P100"/>
  <c r="N100"/>
  <c r="N99" s="1"/>
  <c r="N98" s="1"/>
  <c r="M100"/>
  <c r="L100"/>
  <c r="L99" s="1"/>
  <c r="L98" s="1"/>
  <c r="L97" s="1"/>
  <c r="W99"/>
  <c r="V99"/>
  <c r="V98" s="1"/>
  <c r="V97" s="1"/>
  <c r="T99"/>
  <c r="S99"/>
  <c r="S98" s="1"/>
  <c r="S97" s="1"/>
  <c r="P99"/>
  <c r="P98" s="1"/>
  <c r="P97" s="1"/>
  <c r="M99"/>
  <c r="M98" s="1"/>
  <c r="M97" s="1"/>
  <c r="W98"/>
  <c r="W97" s="1"/>
  <c r="T98"/>
  <c r="T97" s="1"/>
  <c r="U95"/>
  <c r="R95"/>
  <c r="R94" s="1"/>
  <c r="O95"/>
  <c r="W94"/>
  <c r="V94"/>
  <c r="U94"/>
  <c r="T94"/>
  <c r="S94"/>
  <c r="Q94"/>
  <c r="P94"/>
  <c r="O94"/>
  <c r="N94"/>
  <c r="M94"/>
  <c r="L94"/>
  <c r="U92"/>
  <c r="U91" s="1"/>
  <c r="R92"/>
  <c r="O92"/>
  <c r="O91" s="1"/>
  <c r="W91"/>
  <c r="V91"/>
  <c r="T91"/>
  <c r="T87" s="1"/>
  <c r="S91"/>
  <c r="R91"/>
  <c r="Q91"/>
  <c r="P91"/>
  <c r="N91"/>
  <c r="M91"/>
  <c r="L91"/>
  <c r="U89"/>
  <c r="U88" s="1"/>
  <c r="R89"/>
  <c r="R88" s="1"/>
  <c r="O89"/>
  <c r="O88" s="1"/>
  <c r="W88"/>
  <c r="V88"/>
  <c r="V87" s="1"/>
  <c r="T88"/>
  <c r="S88"/>
  <c r="S87" s="1"/>
  <c r="Q88"/>
  <c r="P88"/>
  <c r="P87" s="1"/>
  <c r="N88"/>
  <c r="M88"/>
  <c r="L88"/>
  <c r="L87" s="1"/>
  <c r="W87"/>
  <c r="Q87"/>
  <c r="N87"/>
  <c r="U84"/>
  <c r="U83" s="1"/>
  <c r="R84"/>
  <c r="O84"/>
  <c r="W83"/>
  <c r="V83"/>
  <c r="T83"/>
  <c r="S83"/>
  <c r="R83"/>
  <c r="Q83"/>
  <c r="P83"/>
  <c r="O83"/>
  <c r="N83"/>
  <c r="M83"/>
  <c r="L83"/>
  <c r="U81"/>
  <c r="R81"/>
  <c r="O81"/>
  <c r="U79"/>
  <c r="R79"/>
  <c r="O79"/>
  <c r="U77"/>
  <c r="R77"/>
  <c r="O77"/>
  <c r="U75"/>
  <c r="R75"/>
  <c r="O75"/>
  <c r="U73"/>
  <c r="R73"/>
  <c r="O73"/>
  <c r="U71"/>
  <c r="R71"/>
  <c r="O71"/>
  <c r="U69"/>
  <c r="R69"/>
  <c r="O69"/>
  <c r="U67"/>
  <c r="R67"/>
  <c r="O67"/>
  <c r="U65"/>
  <c r="R65"/>
  <c r="O65"/>
  <c r="U63"/>
  <c r="R63"/>
  <c r="O63"/>
  <c r="U61"/>
  <c r="R61"/>
  <c r="O61"/>
  <c r="U59"/>
  <c r="R59"/>
  <c r="O59"/>
  <c r="U57"/>
  <c r="R57"/>
  <c r="O57"/>
  <c r="W56"/>
  <c r="V56"/>
  <c r="V55" s="1"/>
  <c r="T56"/>
  <c r="S56"/>
  <c r="S55" s="1"/>
  <c r="Q56"/>
  <c r="Q55" s="1"/>
  <c r="P56"/>
  <c r="O56"/>
  <c r="O55" s="1"/>
  <c r="N56"/>
  <c r="M56"/>
  <c r="M55" s="1"/>
  <c r="L56"/>
  <c r="W55"/>
  <c r="T55"/>
  <c r="P55"/>
  <c r="N55"/>
  <c r="L55"/>
  <c r="U54"/>
  <c r="R54"/>
  <c r="O54"/>
  <c r="U53"/>
  <c r="R53"/>
  <c r="O53"/>
  <c r="U52"/>
  <c r="R52"/>
  <c r="R48" s="1"/>
  <c r="R47" s="1"/>
  <c r="O52"/>
  <c r="U49"/>
  <c r="U48" s="1"/>
  <c r="U47" s="1"/>
  <c r="R49"/>
  <c r="O49"/>
  <c r="O48" s="1"/>
  <c r="O47" s="1"/>
  <c r="O46" s="1"/>
  <c r="W48"/>
  <c r="V48"/>
  <c r="V47" s="1"/>
  <c r="V46" s="1"/>
  <c r="T48"/>
  <c r="S48"/>
  <c r="S47" s="1"/>
  <c r="S46" s="1"/>
  <c r="Q48"/>
  <c r="Q47" s="1"/>
  <c r="Q46" s="1"/>
  <c r="P48"/>
  <c r="P47" s="1"/>
  <c r="P46" s="1"/>
  <c r="N48"/>
  <c r="M48"/>
  <c r="M47" s="1"/>
  <c r="M46" s="1"/>
  <c r="L48"/>
  <c r="L47" s="1"/>
  <c r="L46" s="1"/>
  <c r="W47"/>
  <c r="W46" s="1"/>
  <c r="T47"/>
  <c r="T46" s="1"/>
  <c r="N47"/>
  <c r="N46" s="1"/>
  <c r="U45"/>
  <c r="R45"/>
  <c r="O45"/>
  <c r="U43"/>
  <c r="U42" s="1"/>
  <c r="U41" s="1"/>
  <c r="R43"/>
  <c r="O43"/>
  <c r="W42"/>
  <c r="W41" s="1"/>
  <c r="V42"/>
  <c r="V41" s="1"/>
  <c r="T42"/>
  <c r="S42"/>
  <c r="S41" s="1"/>
  <c r="Q42"/>
  <c r="Q41" s="1"/>
  <c r="P42"/>
  <c r="P41" s="1"/>
  <c r="N42"/>
  <c r="N41" s="1"/>
  <c r="M42"/>
  <c r="M41" s="1"/>
  <c r="L42"/>
  <c r="L41" s="1"/>
  <c r="T41"/>
  <c r="U39"/>
  <c r="U36" s="1"/>
  <c r="R39"/>
  <c r="O39"/>
  <c r="O36" s="1"/>
  <c r="W36"/>
  <c r="V36"/>
  <c r="T36"/>
  <c r="S36"/>
  <c r="R36"/>
  <c r="Q36"/>
  <c r="P36"/>
  <c r="N36"/>
  <c r="M36"/>
  <c r="L36"/>
  <c r="U34"/>
  <c r="R34"/>
  <c r="O34"/>
  <c r="U31"/>
  <c r="R31"/>
  <c r="O31"/>
  <c r="W29"/>
  <c r="V29"/>
  <c r="V28" s="1"/>
  <c r="T29"/>
  <c r="S29"/>
  <c r="S28" s="1"/>
  <c r="Q29"/>
  <c r="P29"/>
  <c r="N29"/>
  <c r="M29"/>
  <c r="L29"/>
  <c r="Q28"/>
  <c r="W24"/>
  <c r="V24"/>
  <c r="U24"/>
  <c r="T24"/>
  <c r="S24"/>
  <c r="R24"/>
  <c r="Q24"/>
  <c r="P24"/>
  <c r="O24"/>
  <c r="N24"/>
  <c r="M24"/>
  <c r="L24"/>
  <c r="W23"/>
  <c r="V23"/>
  <c r="U23"/>
  <c r="T23"/>
  <c r="S23"/>
  <c r="R23"/>
  <c r="Q23"/>
  <c r="P23"/>
  <c r="O23"/>
  <c r="N23"/>
  <c r="M23"/>
  <c r="L23"/>
  <c r="W22"/>
  <c r="V22"/>
  <c r="U22"/>
  <c r="T22"/>
  <c r="S22"/>
  <c r="R22"/>
  <c r="Q22"/>
  <c r="P22"/>
  <c r="O22"/>
  <c r="N22"/>
  <c r="M22"/>
  <c r="L22"/>
  <c r="W21"/>
  <c r="V21"/>
  <c r="U21"/>
  <c r="T21"/>
  <c r="S21"/>
  <c r="R21"/>
  <c r="Q21"/>
  <c r="P21"/>
  <c r="O21"/>
  <c r="N21"/>
  <c r="M21"/>
  <c r="L21"/>
  <c r="U20"/>
  <c r="U19" s="1"/>
  <c r="U18" s="1"/>
  <c r="R20"/>
  <c r="R19" s="1"/>
  <c r="R18" s="1"/>
  <c r="O20"/>
  <c r="O19" s="1"/>
  <c r="O18" s="1"/>
  <c r="U17"/>
  <c r="U16" s="1"/>
  <c r="R17"/>
  <c r="R16" s="1"/>
  <c r="O17"/>
  <c r="W15"/>
  <c r="W14" s="1"/>
  <c r="W13" s="1"/>
  <c r="W12" s="1"/>
  <c r="U15"/>
  <c r="U14" s="1"/>
  <c r="U13" s="1"/>
  <c r="U12" s="1"/>
  <c r="S15"/>
  <c r="S14" s="1"/>
  <c r="S13" s="1"/>
  <c r="S12" s="1"/>
  <c r="P15"/>
  <c r="P14" s="1"/>
  <c r="P13" s="1"/>
  <c r="P12" s="1"/>
  <c r="N15"/>
  <c r="N14" s="1"/>
  <c r="N13" s="1"/>
  <c r="N12" s="1"/>
  <c r="M15"/>
  <c r="M14" s="1"/>
  <c r="M13" s="1"/>
  <c r="M12" s="1"/>
  <c r="L15"/>
  <c r="L14" s="1"/>
  <c r="L13" s="1"/>
  <c r="L12" s="1"/>
  <c r="V15"/>
  <c r="V14" s="1"/>
  <c r="V13" s="1"/>
  <c r="V12" s="1"/>
  <c r="T15"/>
  <c r="T14" s="1"/>
  <c r="T13" s="1"/>
  <c r="T12" s="1"/>
  <c r="Q15"/>
  <c r="Q14" s="1"/>
  <c r="Q13" s="1"/>
  <c r="Q12" s="1"/>
  <c r="U43" i="1"/>
  <c r="P116" i="3"/>
  <c r="M142"/>
  <c r="N142"/>
  <c r="O142"/>
  <c r="P142"/>
  <c r="Q142"/>
  <c r="R142"/>
  <c r="S142"/>
  <c r="T142"/>
  <c r="U142"/>
  <c r="V142"/>
  <c r="W142"/>
  <c r="L142"/>
  <c r="U147"/>
  <c r="R147"/>
  <c r="O147"/>
  <c r="O146"/>
  <c r="R146"/>
  <c r="R141" s="1"/>
  <c r="U146"/>
  <c r="N41"/>
  <c r="U145"/>
  <c r="U141" s="1"/>
  <c r="V141"/>
  <c r="S141"/>
  <c r="Q141"/>
  <c r="O141"/>
  <c r="M141"/>
  <c r="W141"/>
  <c r="T141"/>
  <c r="P141"/>
  <c r="N141"/>
  <c r="L141"/>
  <c r="U140"/>
  <c r="U139" s="1"/>
  <c r="U138" s="1"/>
  <c r="R140"/>
  <c r="O140"/>
  <c r="W139"/>
  <c r="W138" s="1"/>
  <c r="W130" s="1"/>
  <c r="V139"/>
  <c r="T139"/>
  <c r="T138" s="1"/>
  <c r="T130" s="1"/>
  <c r="S139"/>
  <c r="R139"/>
  <c r="R138" s="1"/>
  <c r="R130" s="1"/>
  <c r="R129" s="1"/>
  <c r="Q139"/>
  <c r="P139"/>
  <c r="P138" s="1"/>
  <c r="P130" s="1"/>
  <c r="O139"/>
  <c r="N139"/>
  <c r="N138" s="1"/>
  <c r="M139"/>
  <c r="L139"/>
  <c r="L138" s="1"/>
  <c r="V138"/>
  <c r="S138"/>
  <c r="S130" s="1"/>
  <c r="Q138"/>
  <c r="Q130" s="1"/>
  <c r="O138"/>
  <c r="M138"/>
  <c r="U135"/>
  <c r="U134" s="1"/>
  <c r="U133" s="1"/>
  <c r="R135"/>
  <c r="O135"/>
  <c r="O134" s="1"/>
  <c r="O133" s="1"/>
  <c r="W134"/>
  <c r="V134"/>
  <c r="T134"/>
  <c r="S134"/>
  <c r="R134"/>
  <c r="Q134"/>
  <c r="P134"/>
  <c r="N134"/>
  <c r="M134"/>
  <c r="L134"/>
  <c r="W133"/>
  <c r="V133"/>
  <c r="V130" s="1"/>
  <c r="V129" s="1"/>
  <c r="T133"/>
  <c r="S133"/>
  <c r="R133"/>
  <c r="Q133"/>
  <c r="P133"/>
  <c r="N133"/>
  <c r="N130" s="1"/>
  <c r="N129" s="1"/>
  <c r="M133"/>
  <c r="L133"/>
  <c r="L130" s="1"/>
  <c r="U132"/>
  <c r="U131" s="1"/>
  <c r="R132"/>
  <c r="O132"/>
  <c r="O131" s="1"/>
  <c r="W131"/>
  <c r="V131"/>
  <c r="T131"/>
  <c r="S131"/>
  <c r="R131"/>
  <c r="Q131"/>
  <c r="P131"/>
  <c r="N131"/>
  <c r="M131"/>
  <c r="L131"/>
  <c r="M130"/>
  <c r="U997" i="1"/>
  <c r="R997"/>
  <c r="O997"/>
  <c r="U996"/>
  <c r="R996"/>
  <c r="O996"/>
  <c r="W995"/>
  <c r="V995"/>
  <c r="T995"/>
  <c r="S995"/>
  <c r="Q995"/>
  <c r="P995"/>
  <c r="N995"/>
  <c r="M995"/>
  <c r="L995"/>
  <c r="U994"/>
  <c r="U993" s="1"/>
  <c r="R994"/>
  <c r="R993" s="1"/>
  <c r="O994"/>
  <c r="O993" s="1"/>
  <c r="W993"/>
  <c r="V993"/>
  <c r="T993"/>
  <c r="S993"/>
  <c r="Q993"/>
  <c r="P993"/>
  <c r="N993"/>
  <c r="M993"/>
  <c r="L993"/>
  <c r="U992"/>
  <c r="R992"/>
  <c r="O992"/>
  <c r="U990"/>
  <c r="R990"/>
  <c r="O990"/>
  <c r="W989"/>
  <c r="W988" s="1"/>
  <c r="V989"/>
  <c r="V988" s="1"/>
  <c r="T989"/>
  <c r="T988" s="1"/>
  <c r="S989"/>
  <c r="S988" s="1"/>
  <c r="Q989"/>
  <c r="Q988" s="1"/>
  <c r="P989"/>
  <c r="P988" s="1"/>
  <c r="N989"/>
  <c r="N988" s="1"/>
  <c r="M989"/>
  <c r="M988" s="1"/>
  <c r="L989"/>
  <c r="L988" s="1"/>
  <c r="U986"/>
  <c r="R986"/>
  <c r="O986"/>
  <c r="U985"/>
  <c r="R985"/>
  <c r="O985"/>
  <c r="U984"/>
  <c r="R984"/>
  <c r="O984"/>
  <c r="U983"/>
  <c r="R983"/>
  <c r="O983"/>
  <c r="U980"/>
  <c r="U979" s="1"/>
  <c r="R980"/>
  <c r="O980"/>
  <c r="O979" s="1"/>
  <c r="W979"/>
  <c r="V979"/>
  <c r="T979"/>
  <c r="S979"/>
  <c r="R979"/>
  <c r="Q979"/>
  <c r="P979"/>
  <c r="N979"/>
  <c r="M979"/>
  <c r="L979"/>
  <c r="U976"/>
  <c r="U975" s="1"/>
  <c r="R976"/>
  <c r="R975" s="1"/>
  <c r="O976"/>
  <c r="O975" s="1"/>
  <c r="W975"/>
  <c r="V975"/>
  <c r="T975"/>
  <c r="S975"/>
  <c r="Q975"/>
  <c r="Q973" s="1"/>
  <c r="P975"/>
  <c r="N975"/>
  <c r="M975"/>
  <c r="L975"/>
  <c r="U974"/>
  <c r="R974"/>
  <c r="O974"/>
  <c r="N973"/>
  <c r="U972"/>
  <c r="R972"/>
  <c r="O972"/>
  <c r="U971"/>
  <c r="R971"/>
  <c r="O971"/>
  <c r="U970"/>
  <c r="R970"/>
  <c r="O970"/>
  <c r="U969"/>
  <c r="R969"/>
  <c r="O969"/>
  <c r="W968"/>
  <c r="V968"/>
  <c r="T968"/>
  <c r="S968"/>
  <c r="Q968"/>
  <c r="P968"/>
  <c r="N968"/>
  <c r="M968"/>
  <c r="L968"/>
  <c r="R965"/>
  <c r="O965"/>
  <c r="R964"/>
  <c r="O964"/>
  <c r="R961"/>
  <c r="R958" s="1"/>
  <c r="O961"/>
  <c r="O958" s="1"/>
  <c r="W958"/>
  <c r="V958"/>
  <c r="U958"/>
  <c r="T958"/>
  <c r="S958"/>
  <c r="Q958"/>
  <c r="P958"/>
  <c r="N958"/>
  <c r="M958"/>
  <c r="L958"/>
  <c r="O957"/>
  <c r="U956"/>
  <c r="R956"/>
  <c r="O956"/>
  <c r="R954"/>
  <c r="O954"/>
  <c r="R953"/>
  <c r="O953"/>
  <c r="U951"/>
  <c r="U948" s="1"/>
  <c r="R951"/>
  <c r="O951"/>
  <c r="R949"/>
  <c r="O949"/>
  <c r="W948"/>
  <c r="V948"/>
  <c r="T948"/>
  <c r="S948"/>
  <c r="Q948"/>
  <c r="Q941" s="1"/>
  <c r="Q940" s="1"/>
  <c r="P948"/>
  <c r="N948"/>
  <c r="M948"/>
  <c r="L948"/>
  <c r="O944"/>
  <c r="W943"/>
  <c r="V943"/>
  <c r="U943"/>
  <c r="T943"/>
  <c r="S943"/>
  <c r="R943"/>
  <c r="P943"/>
  <c r="O943"/>
  <c r="N943"/>
  <c r="N941" s="1"/>
  <c r="N940" s="1"/>
  <c r="M943"/>
  <c r="L943"/>
  <c r="L941" s="1"/>
  <c r="L940" s="1"/>
  <c r="O942"/>
  <c r="U939"/>
  <c r="R939"/>
  <c r="O939"/>
  <c r="U935"/>
  <c r="R935"/>
  <c r="O935"/>
  <c r="N933"/>
  <c r="M933"/>
  <c r="L933"/>
  <c r="U932"/>
  <c r="R932"/>
  <c r="O932"/>
  <c r="U929"/>
  <c r="R929"/>
  <c r="O929"/>
  <c r="N929"/>
  <c r="M929"/>
  <c r="L929"/>
  <c r="W928"/>
  <c r="V928"/>
  <c r="T928"/>
  <c r="S928"/>
  <c r="Q928"/>
  <c r="P928"/>
  <c r="U925"/>
  <c r="R925"/>
  <c r="O925"/>
  <c r="N925"/>
  <c r="M925"/>
  <c r="L925"/>
  <c r="U922"/>
  <c r="R922"/>
  <c r="O922"/>
  <c r="N922"/>
  <c r="M922"/>
  <c r="L922"/>
  <c r="W921"/>
  <c r="V921"/>
  <c r="U921"/>
  <c r="T921"/>
  <c r="S921"/>
  <c r="R921"/>
  <c r="Q921"/>
  <c r="P921"/>
  <c r="O921"/>
  <c r="N921"/>
  <c r="M921"/>
  <c r="L921"/>
  <c r="U920"/>
  <c r="R920"/>
  <c r="O920"/>
  <c r="U919"/>
  <c r="R919"/>
  <c r="O919"/>
  <c r="W918"/>
  <c r="W917" s="1"/>
  <c r="V918"/>
  <c r="V917" s="1"/>
  <c r="T918"/>
  <c r="S918"/>
  <c r="Q918"/>
  <c r="Q917" s="1"/>
  <c r="P918"/>
  <c r="N918"/>
  <c r="M918"/>
  <c r="L918"/>
  <c r="U916"/>
  <c r="U915" s="1"/>
  <c r="R916"/>
  <c r="O916"/>
  <c r="O915" s="1"/>
  <c r="W915"/>
  <c r="V915"/>
  <c r="T915"/>
  <c r="S915"/>
  <c r="R915"/>
  <c r="Q915"/>
  <c r="P915"/>
  <c r="N915"/>
  <c r="M915"/>
  <c r="L915"/>
  <c r="U914"/>
  <c r="U913" s="1"/>
  <c r="R914"/>
  <c r="R913" s="1"/>
  <c r="O914"/>
  <c r="O913" s="1"/>
  <c r="W913"/>
  <c r="V913"/>
  <c r="T913"/>
  <c r="S913"/>
  <c r="Q913"/>
  <c r="P913"/>
  <c r="N913"/>
  <c r="M913"/>
  <c r="L913"/>
  <c r="U910"/>
  <c r="R910"/>
  <c r="O910"/>
  <c r="U908"/>
  <c r="R908"/>
  <c r="O908"/>
  <c r="U907"/>
  <c r="R907"/>
  <c r="O907"/>
  <c r="U906"/>
  <c r="R906"/>
  <c r="O906"/>
  <c r="U905"/>
  <c r="R905"/>
  <c r="O905"/>
  <c r="U904"/>
  <c r="R904"/>
  <c r="O904"/>
  <c r="U901"/>
  <c r="R901"/>
  <c r="O901"/>
  <c r="U900"/>
  <c r="R900"/>
  <c r="O900"/>
  <c r="U899"/>
  <c r="R899"/>
  <c r="O899"/>
  <c r="U898"/>
  <c r="R898"/>
  <c r="O898"/>
  <c r="W897"/>
  <c r="W895" s="1"/>
  <c r="W894" s="1"/>
  <c r="V897"/>
  <c r="V895" s="1"/>
  <c r="V894" s="1"/>
  <c r="T897"/>
  <c r="T895" s="1"/>
  <c r="T894" s="1"/>
  <c r="S897"/>
  <c r="S895" s="1"/>
  <c r="S894" s="1"/>
  <c r="Q897"/>
  <c r="Q895" s="1"/>
  <c r="Q894" s="1"/>
  <c r="P897"/>
  <c r="P895" s="1"/>
  <c r="P894" s="1"/>
  <c r="N897"/>
  <c r="N895" s="1"/>
  <c r="N894" s="1"/>
  <c r="M897"/>
  <c r="M895" s="1"/>
  <c r="M894" s="1"/>
  <c r="L897"/>
  <c r="L895" s="1"/>
  <c r="L894" s="1"/>
  <c r="U896"/>
  <c r="R896"/>
  <c r="O896"/>
  <c r="U893"/>
  <c r="R893"/>
  <c r="O893"/>
  <c r="U892"/>
  <c r="R892"/>
  <c r="O892"/>
  <c r="U891"/>
  <c r="R891"/>
  <c r="O891"/>
  <c r="W890"/>
  <c r="V890"/>
  <c r="T890"/>
  <c r="S890"/>
  <c r="Q890"/>
  <c r="P890"/>
  <c r="N890"/>
  <c r="M890"/>
  <c r="L890"/>
  <c r="U888"/>
  <c r="R888"/>
  <c r="O888"/>
  <c r="U887"/>
  <c r="R887"/>
  <c r="O887"/>
  <c r="W884"/>
  <c r="V884"/>
  <c r="T884"/>
  <c r="S884"/>
  <c r="Q884"/>
  <c r="P884"/>
  <c r="N884"/>
  <c r="M884"/>
  <c r="L884"/>
  <c r="U881"/>
  <c r="R881"/>
  <c r="O881"/>
  <c r="U880"/>
  <c r="R880"/>
  <c r="O880"/>
  <c r="U879"/>
  <c r="R879"/>
  <c r="O879"/>
  <c r="U877"/>
  <c r="R877"/>
  <c r="O877"/>
  <c r="U873"/>
  <c r="U872" s="1"/>
  <c r="R873"/>
  <c r="O873"/>
  <c r="O872" s="1"/>
  <c r="W872"/>
  <c r="V872"/>
  <c r="T872"/>
  <c r="S872"/>
  <c r="R872"/>
  <c r="Q872"/>
  <c r="N872"/>
  <c r="M872"/>
  <c r="L872"/>
  <c r="U870"/>
  <c r="R870"/>
  <c r="O870"/>
  <c r="U869"/>
  <c r="R869"/>
  <c r="O869"/>
  <c r="U868"/>
  <c r="R868"/>
  <c r="O868"/>
  <c r="W867"/>
  <c r="V867"/>
  <c r="T867"/>
  <c r="S867"/>
  <c r="P867"/>
  <c r="N867"/>
  <c r="M867"/>
  <c r="L867"/>
  <c r="U865"/>
  <c r="R865"/>
  <c r="O865"/>
  <c r="U863"/>
  <c r="R863"/>
  <c r="O863"/>
  <c r="U862"/>
  <c r="R862"/>
  <c r="O862"/>
  <c r="U861"/>
  <c r="R861"/>
  <c r="O861"/>
  <c r="W860"/>
  <c r="W859" s="1"/>
  <c r="V860"/>
  <c r="V859" s="1"/>
  <c r="T860"/>
  <c r="T859" s="1"/>
  <c r="S860"/>
  <c r="S859" s="1"/>
  <c r="Q860"/>
  <c r="Q859" s="1"/>
  <c r="P860"/>
  <c r="P859" s="1"/>
  <c r="N860"/>
  <c r="N859" s="1"/>
  <c r="M860"/>
  <c r="M859" s="1"/>
  <c r="L860"/>
  <c r="L859" s="1"/>
  <c r="O398"/>
  <c r="R398"/>
  <c r="U398"/>
  <c r="W437"/>
  <c r="T494"/>
  <c r="V277"/>
  <c r="S277"/>
  <c r="P277"/>
  <c r="U211"/>
  <c r="R211"/>
  <c r="O194"/>
  <c r="U143"/>
  <c r="U144"/>
  <c r="U145"/>
  <c r="U146"/>
  <c r="U147"/>
  <c r="U148"/>
  <c r="U149"/>
  <c r="U150"/>
  <c r="R143"/>
  <c r="R144"/>
  <c r="R145"/>
  <c r="R146"/>
  <c r="R147"/>
  <c r="R148"/>
  <c r="R149"/>
  <c r="R150"/>
  <c r="U121"/>
  <c r="R121"/>
  <c r="O121"/>
  <c r="O99"/>
  <c r="M83"/>
  <c r="M82" s="1"/>
  <c r="N83"/>
  <c r="N82" s="1"/>
  <c r="O83"/>
  <c r="P83"/>
  <c r="P82" s="1"/>
  <c r="Q83"/>
  <c r="Q82" s="1"/>
  <c r="R83"/>
  <c r="R82" s="1"/>
  <c r="S83"/>
  <c r="S82" s="1"/>
  <c r="T83"/>
  <c r="T82" s="1"/>
  <c r="U83"/>
  <c r="U82" s="1"/>
  <c r="V83"/>
  <c r="V82" s="1"/>
  <c r="W83"/>
  <c r="W82" s="1"/>
  <c r="L83"/>
  <c r="L82" s="1"/>
  <c r="L79"/>
  <c r="M62"/>
  <c r="N62"/>
  <c r="P62"/>
  <c r="Q62"/>
  <c r="S62"/>
  <c r="T62"/>
  <c r="V62"/>
  <c r="W62"/>
  <c r="L62"/>
  <c r="O82"/>
  <c r="U52"/>
  <c r="R52"/>
  <c r="O52"/>
  <c r="U856"/>
  <c r="R856"/>
  <c r="O856"/>
  <c r="U854"/>
  <c r="R854"/>
  <c r="O854"/>
  <c r="W853"/>
  <c r="V853"/>
  <c r="T853"/>
  <c r="S853"/>
  <c r="Q853"/>
  <c r="P853"/>
  <c r="N853"/>
  <c r="M853"/>
  <c r="L853"/>
  <c r="U851"/>
  <c r="R851"/>
  <c r="O851"/>
  <c r="U850"/>
  <c r="R850"/>
  <c r="O850"/>
  <c r="W849"/>
  <c r="V849"/>
  <c r="T849"/>
  <c r="S849"/>
  <c r="Q849"/>
  <c r="P849"/>
  <c r="N849"/>
  <c r="M849"/>
  <c r="L849"/>
  <c r="W848"/>
  <c r="V848"/>
  <c r="T848"/>
  <c r="S848"/>
  <c r="Q848"/>
  <c r="P848"/>
  <c r="N848"/>
  <c r="M848"/>
  <c r="L848"/>
  <c r="U847"/>
  <c r="U846" s="1"/>
  <c r="R847"/>
  <c r="R846" s="1"/>
  <c r="O847"/>
  <c r="O846" s="1"/>
  <c r="W846"/>
  <c r="V846"/>
  <c r="T846"/>
  <c r="S846"/>
  <c r="Q846"/>
  <c r="Q845" s="1"/>
  <c r="Q844" s="1"/>
  <c r="P846"/>
  <c r="N846"/>
  <c r="N845" s="1"/>
  <c r="N844" s="1"/>
  <c r="M846"/>
  <c r="L846"/>
  <c r="L845" s="1"/>
  <c r="L844" s="1"/>
  <c r="U128" i="3"/>
  <c r="R128"/>
  <c r="O128"/>
  <c r="U127"/>
  <c r="R127"/>
  <c r="O127"/>
  <c r="U126"/>
  <c r="R126"/>
  <c r="O126"/>
  <c r="U125"/>
  <c r="R125"/>
  <c r="O125"/>
  <c r="U124"/>
  <c r="R124"/>
  <c r="O124"/>
  <c r="U123"/>
  <c r="R123"/>
  <c r="O123"/>
  <c r="U122"/>
  <c r="R122"/>
  <c r="O122"/>
  <c r="U121"/>
  <c r="R121"/>
  <c r="O121"/>
  <c r="U120"/>
  <c r="R120"/>
  <c r="O120"/>
  <c r="U119"/>
  <c r="R119"/>
  <c r="O119"/>
  <c r="U118"/>
  <c r="R118"/>
  <c r="O118"/>
  <c r="U117"/>
  <c r="R117"/>
  <c r="O117"/>
  <c r="W116"/>
  <c r="V116"/>
  <c r="U116" s="1"/>
  <c r="T116"/>
  <c r="S116"/>
  <c r="R116" s="1"/>
  <c r="Q116"/>
  <c r="O116"/>
  <c r="N116"/>
  <c r="M116"/>
  <c r="L116"/>
  <c r="U115"/>
  <c r="U114" s="1"/>
  <c r="R115"/>
  <c r="O115"/>
  <c r="O114" s="1"/>
  <c r="W114"/>
  <c r="V114"/>
  <c r="T114"/>
  <c r="S114"/>
  <c r="R114"/>
  <c r="Q114"/>
  <c r="P114"/>
  <c r="N114"/>
  <c r="N106" s="1"/>
  <c r="N105" s="1"/>
  <c r="N104" s="1"/>
  <c r="M114"/>
  <c r="U113"/>
  <c r="R113"/>
  <c r="O113"/>
  <c r="U112"/>
  <c r="R112"/>
  <c r="R111" s="1"/>
  <c r="O112"/>
  <c r="W111"/>
  <c r="V111"/>
  <c r="U111"/>
  <c r="T111"/>
  <c r="S111"/>
  <c r="Q111"/>
  <c r="P111"/>
  <c r="N111"/>
  <c r="M111"/>
  <c r="U110"/>
  <c r="R110"/>
  <c r="O110"/>
  <c r="U109"/>
  <c r="R109"/>
  <c r="O109"/>
  <c r="U108"/>
  <c r="R108"/>
  <c r="O108"/>
  <c r="W107"/>
  <c r="V107"/>
  <c r="T107"/>
  <c r="T106" s="1"/>
  <c r="T105" s="1"/>
  <c r="T104" s="1"/>
  <c r="S107"/>
  <c r="Q107"/>
  <c r="Q106" s="1"/>
  <c r="Q105" s="1"/>
  <c r="Q104" s="1"/>
  <c r="P107"/>
  <c r="O107"/>
  <c r="N107"/>
  <c r="M107"/>
  <c r="M106" s="1"/>
  <c r="M105" s="1"/>
  <c r="M104" s="1"/>
  <c r="L107"/>
  <c r="W106"/>
  <c r="W105" s="1"/>
  <c r="W104" s="1"/>
  <c r="S106"/>
  <c r="S105" s="1"/>
  <c r="S104" s="1"/>
  <c r="P106"/>
  <c r="L106"/>
  <c r="L105" s="1"/>
  <c r="L104" s="1"/>
  <c r="P105"/>
  <c r="P104" s="1"/>
  <c r="M653" i="1"/>
  <c r="N653"/>
  <c r="P653"/>
  <c r="Q653"/>
  <c r="S653"/>
  <c r="T653"/>
  <c r="V653"/>
  <c r="W653"/>
  <c r="L653"/>
  <c r="O875" l="1"/>
  <c r="U875"/>
  <c r="O16" i="4"/>
  <c r="O15" s="1"/>
  <c r="O14" s="1"/>
  <c r="O13" s="1"/>
  <c r="O12" s="1"/>
  <c r="O29"/>
  <c r="O28" s="1"/>
  <c r="R107"/>
  <c r="U107"/>
  <c r="N97"/>
  <c r="R875" i="1"/>
  <c r="U29" i="4"/>
  <c r="U28" s="1"/>
  <c r="O132"/>
  <c r="O131" s="1"/>
  <c r="R15"/>
  <c r="R14" s="1"/>
  <c r="R13" s="1"/>
  <c r="R12" s="1"/>
  <c r="W120"/>
  <c r="R42"/>
  <c r="R41" s="1"/>
  <c r="O42"/>
  <c r="O41" s="1"/>
  <c r="U56"/>
  <c r="U55" s="1"/>
  <c r="U46" s="1"/>
  <c r="U27" s="1"/>
  <c r="R56"/>
  <c r="R55" s="1"/>
  <c r="R46" s="1"/>
  <c r="R853" i="1"/>
  <c r="T28" i="4"/>
  <c r="T27" s="1"/>
  <c r="T26" s="1"/>
  <c r="W28"/>
  <c r="R120"/>
  <c r="R849" i="1"/>
  <c r="R848" s="1"/>
  <c r="V27" i="4"/>
  <c r="V26" s="1"/>
  <c r="O27"/>
  <c r="L28"/>
  <c r="L27" s="1"/>
  <c r="N28"/>
  <c r="N27" s="1"/>
  <c r="N26" s="1"/>
  <c r="M119"/>
  <c r="S845" i="1"/>
  <c r="S844" s="1"/>
  <c r="V845"/>
  <c r="V844" s="1"/>
  <c r="U989"/>
  <c r="U988" s="1"/>
  <c r="T917"/>
  <c r="P941"/>
  <c r="P940" s="1"/>
  <c r="O884"/>
  <c r="S912"/>
  <c r="M917"/>
  <c r="S917"/>
  <c r="U918"/>
  <c r="U917" s="1"/>
  <c r="O928"/>
  <c r="U928"/>
  <c r="R989"/>
  <c r="R988" s="1"/>
  <c r="M28" i="4"/>
  <c r="P28"/>
  <c r="P27" s="1"/>
  <c r="L26"/>
  <c r="P26"/>
  <c r="M87"/>
  <c r="L119"/>
  <c r="N119"/>
  <c r="O120"/>
  <c r="O119" s="1"/>
  <c r="U120"/>
  <c r="U119" s="1"/>
  <c r="P119"/>
  <c r="P10" s="1"/>
  <c r="S119"/>
  <c r="W119"/>
  <c r="R132"/>
  <c r="R131" s="1"/>
  <c r="R119" s="1"/>
  <c r="O102"/>
  <c r="O99" s="1"/>
  <c r="O98" s="1"/>
  <c r="O97" s="1"/>
  <c r="R29"/>
  <c r="R28" s="1"/>
  <c r="R87"/>
  <c r="N10"/>
  <c r="V10"/>
  <c r="O87"/>
  <c r="O26" s="1"/>
  <c r="U87"/>
  <c r="R99"/>
  <c r="R98" s="1"/>
  <c r="R97" s="1"/>
  <c r="M27"/>
  <c r="M26" s="1"/>
  <c r="M10" s="1"/>
  <c r="Q27"/>
  <c r="Q26" s="1"/>
  <c r="Q10" s="1"/>
  <c r="S27"/>
  <c r="S26" s="1"/>
  <c r="S10" s="1"/>
  <c r="W27"/>
  <c r="W26" s="1"/>
  <c r="W10" s="1"/>
  <c r="T10"/>
  <c r="U102"/>
  <c r="U99" s="1"/>
  <c r="U98" s="1"/>
  <c r="U97" s="1"/>
  <c r="R968" i="1"/>
  <c r="L871"/>
  <c r="O989"/>
  <c r="O988" s="1"/>
  <c r="U867"/>
  <c r="M912"/>
  <c r="U890"/>
  <c r="S941"/>
  <c r="S940" s="1"/>
  <c r="O973"/>
  <c r="M973"/>
  <c r="M967" s="1"/>
  <c r="T973"/>
  <c r="T967" s="1"/>
  <c r="U860"/>
  <c r="U859" s="1"/>
  <c r="P871"/>
  <c r="P866" s="1"/>
  <c r="W871"/>
  <c r="W866" s="1"/>
  <c r="T871"/>
  <c r="T866" s="1"/>
  <c r="R890"/>
  <c r="O897"/>
  <c r="O895" s="1"/>
  <c r="O894" s="1"/>
  <c r="L973"/>
  <c r="L967" s="1"/>
  <c r="R995"/>
  <c r="V106" i="3"/>
  <c r="V105" s="1"/>
  <c r="V104" s="1"/>
  <c r="M845" i="1"/>
  <c r="M844" s="1"/>
  <c r="T845"/>
  <c r="T844" s="1"/>
  <c r="R860"/>
  <c r="R859" s="1"/>
  <c r="O860"/>
  <c r="O859" s="1"/>
  <c r="R867"/>
  <c r="O867"/>
  <c r="W912"/>
  <c r="W911" s="1"/>
  <c r="R912"/>
  <c r="L917"/>
  <c r="N917"/>
  <c r="O948"/>
  <c r="O941" s="1"/>
  <c r="O940" s="1"/>
  <c r="R948"/>
  <c r="R941" s="1"/>
  <c r="R940" s="1"/>
  <c r="W941"/>
  <c r="W940" s="1"/>
  <c r="S973"/>
  <c r="V973"/>
  <c r="V967" s="1"/>
  <c r="P973"/>
  <c r="P967" s="1"/>
  <c r="O130" i="3"/>
  <c r="U130"/>
  <c r="U129"/>
  <c r="O111"/>
  <c r="L129"/>
  <c r="P129"/>
  <c r="T129"/>
  <c r="M129"/>
  <c r="O129"/>
  <c r="Q129"/>
  <c r="S129"/>
  <c r="W129"/>
  <c r="U973" i="1"/>
  <c r="P845"/>
  <c r="P844" s="1"/>
  <c r="W845"/>
  <c r="W844" s="1"/>
  <c r="R845"/>
  <c r="R844" s="1"/>
  <c r="O849"/>
  <c r="O848" s="1"/>
  <c r="O845" s="1"/>
  <c r="U849"/>
  <c r="U848" s="1"/>
  <c r="U845" s="1"/>
  <c r="O853"/>
  <c r="U853"/>
  <c r="L866"/>
  <c r="P917"/>
  <c r="R918"/>
  <c r="R917" s="1"/>
  <c r="N967"/>
  <c r="O968"/>
  <c r="O967" s="1"/>
  <c r="U968"/>
  <c r="W973"/>
  <c r="W967" s="1"/>
  <c r="O995"/>
  <c r="U995"/>
  <c r="O890"/>
  <c r="O918"/>
  <c r="O917" s="1"/>
  <c r="Q912"/>
  <c r="Q911" s="1"/>
  <c r="V912"/>
  <c r="V911" s="1"/>
  <c r="O912"/>
  <c r="M928"/>
  <c r="N871"/>
  <c r="N866" s="1"/>
  <c r="V871"/>
  <c r="V866" s="1"/>
  <c r="U884"/>
  <c r="U871" s="1"/>
  <c r="U866" s="1"/>
  <c r="U897"/>
  <c r="U895" s="1"/>
  <c r="U894" s="1"/>
  <c r="S967"/>
  <c r="R973"/>
  <c r="S871"/>
  <c r="S866" s="1"/>
  <c r="S911"/>
  <c r="V941"/>
  <c r="V940" s="1"/>
  <c r="Q967"/>
  <c r="L912"/>
  <c r="U912"/>
  <c r="U911" s="1"/>
  <c r="M871"/>
  <c r="M866" s="1"/>
  <c r="Q871"/>
  <c r="Q866" s="1"/>
  <c r="R884"/>
  <c r="R897"/>
  <c r="R895" s="1"/>
  <c r="R894" s="1"/>
  <c r="P912"/>
  <c r="P911" s="1"/>
  <c r="T912"/>
  <c r="T911" s="1"/>
  <c r="R928"/>
  <c r="L928"/>
  <c r="N928"/>
  <c r="M941"/>
  <c r="M940" s="1"/>
  <c r="T941"/>
  <c r="T940" s="1"/>
  <c r="N912"/>
  <c r="U107" i="3"/>
  <c r="O106"/>
  <c r="O105" s="1"/>
  <c r="O104" s="1"/>
  <c r="U106"/>
  <c r="U105" s="1"/>
  <c r="R107"/>
  <c r="U941" i="1"/>
  <c r="U940" s="1"/>
  <c r="R106" i="3"/>
  <c r="R105" s="1"/>
  <c r="R104"/>
  <c r="U104"/>
  <c r="U843" i="1"/>
  <c r="U842" s="1"/>
  <c r="R843"/>
  <c r="R842" s="1"/>
  <c r="O843"/>
  <c r="O842" s="1"/>
  <c r="W842"/>
  <c r="V842"/>
  <c r="T842"/>
  <c r="S842"/>
  <c r="Q842"/>
  <c r="P842"/>
  <c r="N842"/>
  <c r="M842"/>
  <c r="L842"/>
  <c r="U840"/>
  <c r="U839" s="1"/>
  <c r="U838" s="1"/>
  <c r="R840"/>
  <c r="O840"/>
  <c r="O839" s="1"/>
  <c r="O838" s="1"/>
  <c r="W839"/>
  <c r="V839"/>
  <c r="T839"/>
  <c r="S839"/>
  <c r="R839"/>
  <c r="Q839"/>
  <c r="P839"/>
  <c r="N839"/>
  <c r="M839"/>
  <c r="L839"/>
  <c r="W838"/>
  <c r="V838"/>
  <c r="T838"/>
  <c r="S838"/>
  <c r="R838"/>
  <c r="Q838"/>
  <c r="P838"/>
  <c r="N838"/>
  <c r="M838"/>
  <c r="L838"/>
  <c r="U837"/>
  <c r="U836" s="1"/>
  <c r="R837"/>
  <c r="R836" s="1"/>
  <c r="O837"/>
  <c r="O836" s="1"/>
  <c r="W836"/>
  <c r="V836"/>
  <c r="T836"/>
  <c r="S836"/>
  <c r="Q836"/>
  <c r="P836"/>
  <c r="N836"/>
  <c r="M836"/>
  <c r="L836"/>
  <c r="W832"/>
  <c r="V832"/>
  <c r="U832"/>
  <c r="T832"/>
  <c r="S832"/>
  <c r="R832"/>
  <c r="Q832"/>
  <c r="P832"/>
  <c r="O832"/>
  <c r="N832"/>
  <c r="M832"/>
  <c r="L832"/>
  <c r="W828"/>
  <c r="V828"/>
  <c r="U828"/>
  <c r="T828"/>
  <c r="S828"/>
  <c r="R828"/>
  <c r="Q828"/>
  <c r="P828"/>
  <c r="O828"/>
  <c r="N828"/>
  <c r="M828"/>
  <c r="L828"/>
  <c r="U827"/>
  <c r="U825" s="1"/>
  <c r="R827"/>
  <c r="O827"/>
  <c r="O825" s="1"/>
  <c r="W825"/>
  <c r="V825"/>
  <c r="T825"/>
  <c r="S825"/>
  <c r="R825"/>
  <c r="Q825"/>
  <c r="P825"/>
  <c r="N825"/>
  <c r="M825"/>
  <c r="L825"/>
  <c r="W819"/>
  <c r="V819"/>
  <c r="U819"/>
  <c r="T819"/>
  <c r="S819"/>
  <c r="R819"/>
  <c r="Q819"/>
  <c r="P819"/>
  <c r="O819"/>
  <c r="N819"/>
  <c r="M819"/>
  <c r="L819"/>
  <c r="W815"/>
  <c r="V815"/>
  <c r="U815"/>
  <c r="T815"/>
  <c r="S815"/>
  <c r="R815"/>
  <c r="Q815"/>
  <c r="P815"/>
  <c r="O815"/>
  <c r="N815"/>
  <c r="M815"/>
  <c r="L815"/>
  <c r="W810"/>
  <c r="V810"/>
  <c r="U810"/>
  <c r="T810"/>
  <c r="S810"/>
  <c r="R810"/>
  <c r="Q810"/>
  <c r="P810"/>
  <c r="O810"/>
  <c r="N810"/>
  <c r="M810"/>
  <c r="L810"/>
  <c r="W802"/>
  <c r="V802"/>
  <c r="U802"/>
  <c r="T802"/>
  <c r="S802"/>
  <c r="R802"/>
  <c r="Q802"/>
  <c r="P802"/>
  <c r="O802"/>
  <c r="N802"/>
  <c r="M802"/>
  <c r="L802"/>
  <c r="W798"/>
  <c r="V798"/>
  <c r="U798"/>
  <c r="T798"/>
  <c r="S798"/>
  <c r="R798"/>
  <c r="Q798"/>
  <c r="P798"/>
  <c r="O798"/>
  <c r="N798"/>
  <c r="M798"/>
  <c r="L798"/>
  <c r="W793"/>
  <c r="V793"/>
  <c r="U793"/>
  <c r="T793"/>
  <c r="S793"/>
  <c r="R793"/>
  <c r="Q793"/>
  <c r="P793"/>
  <c r="O793"/>
  <c r="N793"/>
  <c r="M793"/>
  <c r="L793"/>
  <c r="W788"/>
  <c r="V788"/>
  <c r="U788"/>
  <c r="T788"/>
  <c r="S788"/>
  <c r="R788"/>
  <c r="Q788"/>
  <c r="P788"/>
  <c r="O788"/>
  <c r="N788"/>
  <c r="M788"/>
  <c r="L788"/>
  <c r="W785"/>
  <c r="V785"/>
  <c r="U785"/>
  <c r="T785"/>
  <c r="S785"/>
  <c r="R785"/>
  <c r="Q785"/>
  <c r="P785"/>
  <c r="O785"/>
  <c r="N785"/>
  <c r="M785"/>
  <c r="L785"/>
  <c r="U781"/>
  <c r="R781"/>
  <c r="O781"/>
  <c r="U778"/>
  <c r="R778"/>
  <c r="O778"/>
  <c r="U775"/>
  <c r="R775"/>
  <c r="O775"/>
  <c r="U772"/>
  <c r="R772"/>
  <c r="O772"/>
  <c r="U767"/>
  <c r="R767"/>
  <c r="O767"/>
  <c r="U764"/>
  <c r="R764"/>
  <c r="O764"/>
  <c r="U761"/>
  <c r="R761"/>
  <c r="O761"/>
  <c r="U758"/>
  <c r="R758"/>
  <c r="O758"/>
  <c r="U755"/>
  <c r="R755"/>
  <c r="O755"/>
  <c r="U754"/>
  <c r="R754"/>
  <c r="O754"/>
  <c r="U753"/>
  <c r="R753"/>
  <c r="O753"/>
  <c r="U752"/>
  <c r="R752"/>
  <c r="O752"/>
  <c r="U751"/>
  <c r="R751"/>
  <c r="O751"/>
  <c r="U750"/>
  <c r="R750"/>
  <c r="O750"/>
  <c r="W749"/>
  <c r="V749"/>
  <c r="T749"/>
  <c r="S749"/>
  <c r="Q749"/>
  <c r="P749"/>
  <c r="N749"/>
  <c r="M749"/>
  <c r="L749"/>
  <c r="U745"/>
  <c r="R745"/>
  <c r="O745"/>
  <c r="U738"/>
  <c r="R738"/>
  <c r="O738"/>
  <c r="U737"/>
  <c r="R737"/>
  <c r="O737"/>
  <c r="U736"/>
  <c r="R736"/>
  <c r="O736"/>
  <c r="U735"/>
  <c r="R735"/>
  <c r="O735"/>
  <c r="U733"/>
  <c r="R733"/>
  <c r="O733"/>
  <c r="U726"/>
  <c r="R726"/>
  <c r="O726"/>
  <c r="U720"/>
  <c r="R720"/>
  <c r="O720"/>
  <c r="U717"/>
  <c r="R717"/>
  <c r="O717"/>
  <c r="W716"/>
  <c r="V716"/>
  <c r="T716"/>
  <c r="S716"/>
  <c r="Q716"/>
  <c r="P716"/>
  <c r="N716"/>
  <c r="M716"/>
  <c r="L716"/>
  <c r="U715"/>
  <c r="R715"/>
  <c r="O715"/>
  <c r="U711"/>
  <c r="R711"/>
  <c r="O711"/>
  <c r="U708"/>
  <c r="R708"/>
  <c r="O708"/>
  <c r="U707"/>
  <c r="R707"/>
  <c r="O707"/>
  <c r="U706"/>
  <c r="R706"/>
  <c r="O706"/>
  <c r="U704"/>
  <c r="R704"/>
  <c r="O704"/>
  <c r="U703"/>
  <c r="R703"/>
  <c r="O703"/>
  <c r="W702"/>
  <c r="W701" s="1"/>
  <c r="V702"/>
  <c r="T702"/>
  <c r="T701" s="1"/>
  <c r="S702"/>
  <c r="S701" s="1"/>
  <c r="Q702"/>
  <c r="Q701" s="1"/>
  <c r="P702"/>
  <c r="P701" s="1"/>
  <c r="N702"/>
  <c r="N701" s="1"/>
  <c r="M702"/>
  <c r="M701" s="1"/>
  <c r="L702"/>
  <c r="L701" s="1"/>
  <c r="U695"/>
  <c r="R695"/>
  <c r="O695"/>
  <c r="U694"/>
  <c r="R694"/>
  <c r="O694"/>
  <c r="U693"/>
  <c r="R693"/>
  <c r="O693"/>
  <c r="U692"/>
  <c r="R692"/>
  <c r="O692"/>
  <c r="U691"/>
  <c r="R691"/>
  <c r="O691"/>
  <c r="O689"/>
  <c r="U686"/>
  <c r="R686"/>
  <c r="O686"/>
  <c r="O684"/>
  <c r="W683"/>
  <c r="W682" s="1"/>
  <c r="V683"/>
  <c r="V682" s="1"/>
  <c r="T683"/>
  <c r="T682" s="1"/>
  <c r="S683"/>
  <c r="S682" s="1"/>
  <c r="Q683"/>
  <c r="Q682" s="1"/>
  <c r="P683"/>
  <c r="P682" s="1"/>
  <c r="N683"/>
  <c r="N682" s="1"/>
  <c r="M683"/>
  <c r="M682" s="1"/>
  <c r="L683"/>
  <c r="L682" s="1"/>
  <c r="U681"/>
  <c r="R681"/>
  <c r="O681"/>
  <c r="U680"/>
  <c r="R680"/>
  <c r="O680"/>
  <c r="W679"/>
  <c r="V679"/>
  <c r="T679"/>
  <c r="S679"/>
  <c r="Q679"/>
  <c r="P679"/>
  <c r="N679"/>
  <c r="M679"/>
  <c r="L679"/>
  <c r="U678"/>
  <c r="R678"/>
  <c r="O678"/>
  <c r="U677"/>
  <c r="R677"/>
  <c r="O677"/>
  <c r="W676"/>
  <c r="V676"/>
  <c r="T676"/>
  <c r="S676"/>
  <c r="Q676"/>
  <c r="P676"/>
  <c r="N676"/>
  <c r="M676"/>
  <c r="L676"/>
  <c r="O675"/>
  <c r="U674"/>
  <c r="R674"/>
  <c r="O674"/>
  <c r="U673"/>
  <c r="R673"/>
  <c r="O673"/>
  <c r="W672"/>
  <c r="V672"/>
  <c r="T672"/>
  <c r="S672"/>
  <c r="Q672"/>
  <c r="P672"/>
  <c r="N672"/>
  <c r="M672"/>
  <c r="L672"/>
  <c r="U670"/>
  <c r="R670"/>
  <c r="O670"/>
  <c r="U669"/>
  <c r="R669"/>
  <c r="O669"/>
  <c r="U667"/>
  <c r="U666" s="1"/>
  <c r="R667"/>
  <c r="R666" s="1"/>
  <c r="O667"/>
  <c r="O666" s="1"/>
  <c r="W666"/>
  <c r="W665" s="1"/>
  <c r="V666"/>
  <c r="V665" s="1"/>
  <c r="T666"/>
  <c r="T665" s="1"/>
  <c r="S666"/>
  <c r="S665" s="1"/>
  <c r="Q666"/>
  <c r="Q665" s="1"/>
  <c r="P666"/>
  <c r="P665" s="1"/>
  <c r="N666"/>
  <c r="N665" s="1"/>
  <c r="M666"/>
  <c r="M665" s="1"/>
  <c r="L666"/>
  <c r="L665" s="1"/>
  <c r="U102" i="3"/>
  <c r="U101" s="1"/>
  <c r="R102"/>
  <c r="O102"/>
  <c r="O101" s="1"/>
  <c r="W101"/>
  <c r="V101"/>
  <c r="T101"/>
  <c r="S101"/>
  <c r="R101"/>
  <c r="Q101"/>
  <c r="P101"/>
  <c r="N101"/>
  <c r="M101"/>
  <c r="L101"/>
  <c r="U99"/>
  <c r="R99"/>
  <c r="R98" s="1"/>
  <c r="R94" s="1"/>
  <c r="O99"/>
  <c r="W98"/>
  <c r="W94" s="1"/>
  <c r="V98"/>
  <c r="U98"/>
  <c r="T98"/>
  <c r="S98"/>
  <c r="S94" s="1"/>
  <c r="Q98"/>
  <c r="Q94" s="1"/>
  <c r="P98"/>
  <c r="O98"/>
  <c r="N98"/>
  <c r="M98"/>
  <c r="M94" s="1"/>
  <c r="L98"/>
  <c r="U96"/>
  <c r="U95" s="1"/>
  <c r="U94" s="1"/>
  <c r="R96"/>
  <c r="O96"/>
  <c r="O95" s="1"/>
  <c r="O94" s="1"/>
  <c r="W95"/>
  <c r="V95"/>
  <c r="T95"/>
  <c r="S95"/>
  <c r="R95"/>
  <c r="Q95"/>
  <c r="P95"/>
  <c r="N95"/>
  <c r="M95"/>
  <c r="L95"/>
  <c r="V94"/>
  <c r="T94"/>
  <c r="P94"/>
  <c r="N94"/>
  <c r="L94"/>
  <c r="U91"/>
  <c r="R91"/>
  <c r="R90" s="1"/>
  <c r="O91"/>
  <c r="W90"/>
  <c r="V90"/>
  <c r="U90"/>
  <c r="T90"/>
  <c r="S90"/>
  <c r="Q90"/>
  <c r="P90"/>
  <c r="O90"/>
  <c r="N90"/>
  <c r="M90"/>
  <c r="L90"/>
  <c r="U88"/>
  <c r="R88"/>
  <c r="O88"/>
  <c r="U86"/>
  <c r="R86"/>
  <c r="O86"/>
  <c r="U84"/>
  <c r="R84"/>
  <c r="O84"/>
  <c r="U82"/>
  <c r="R82"/>
  <c r="O82"/>
  <c r="U80"/>
  <c r="R80"/>
  <c r="O80"/>
  <c r="U78"/>
  <c r="R78"/>
  <c r="O78"/>
  <c r="U76"/>
  <c r="R76"/>
  <c r="O76"/>
  <c r="U74"/>
  <c r="R74"/>
  <c r="O74"/>
  <c r="U72"/>
  <c r="R72"/>
  <c r="O72"/>
  <c r="U70"/>
  <c r="R70"/>
  <c r="O70"/>
  <c r="U68"/>
  <c r="R68"/>
  <c r="O68"/>
  <c r="U66"/>
  <c r="R66"/>
  <c r="O66"/>
  <c r="U64"/>
  <c r="R64"/>
  <c r="R63" s="1"/>
  <c r="R62" s="1"/>
  <c r="O64"/>
  <c r="W63"/>
  <c r="V63"/>
  <c r="U63"/>
  <c r="T63"/>
  <c r="S63"/>
  <c r="Q63"/>
  <c r="P63"/>
  <c r="O63"/>
  <c r="N63"/>
  <c r="M63"/>
  <c r="L63"/>
  <c r="W62"/>
  <c r="V62"/>
  <c r="U62"/>
  <c r="T62"/>
  <c r="S62"/>
  <c r="Q62"/>
  <c r="P62"/>
  <c r="O62"/>
  <c r="N62"/>
  <c r="M62"/>
  <c r="L62"/>
  <c r="U61"/>
  <c r="R61"/>
  <c r="O61"/>
  <c r="U60"/>
  <c r="R60"/>
  <c r="O60"/>
  <c r="U59"/>
  <c r="R59"/>
  <c r="O59"/>
  <c r="U56"/>
  <c r="R56"/>
  <c r="R55" s="1"/>
  <c r="R54" s="1"/>
  <c r="R53" s="1"/>
  <c r="O56"/>
  <c r="W55"/>
  <c r="V55"/>
  <c r="U55"/>
  <c r="T55"/>
  <c r="S55"/>
  <c r="Q55"/>
  <c r="P55"/>
  <c r="O55"/>
  <c r="N55"/>
  <c r="M55"/>
  <c r="L55"/>
  <c r="W54"/>
  <c r="V54"/>
  <c r="U54"/>
  <c r="T54"/>
  <c r="S54"/>
  <c r="Q54"/>
  <c r="P54"/>
  <c r="O54"/>
  <c r="N54"/>
  <c r="M54"/>
  <c r="L54"/>
  <c r="W53"/>
  <c r="V53"/>
  <c r="U53"/>
  <c r="T53"/>
  <c r="S53"/>
  <c r="Q53"/>
  <c r="P53"/>
  <c r="O53"/>
  <c r="N53"/>
  <c r="M53"/>
  <c r="L53"/>
  <c r="U50"/>
  <c r="R50"/>
  <c r="O50"/>
  <c r="O47" s="1"/>
  <c r="O46" s="1"/>
  <c r="U48"/>
  <c r="R48"/>
  <c r="O48"/>
  <c r="W47"/>
  <c r="W46" s="1"/>
  <c r="V47"/>
  <c r="V46" s="1"/>
  <c r="T47"/>
  <c r="S47"/>
  <c r="S46" s="1"/>
  <c r="R47"/>
  <c r="R46" s="1"/>
  <c r="Q47"/>
  <c r="Q46" s="1"/>
  <c r="P47"/>
  <c r="N47"/>
  <c r="N46" s="1"/>
  <c r="M47"/>
  <c r="M46" s="1"/>
  <c r="L47"/>
  <c r="T46"/>
  <c r="P46"/>
  <c r="L46"/>
  <c r="U44"/>
  <c r="R44"/>
  <c r="R41" s="1"/>
  <c r="O44"/>
  <c r="W41"/>
  <c r="V41"/>
  <c r="U41"/>
  <c r="T41"/>
  <c r="S41"/>
  <c r="S33" s="1"/>
  <c r="Q41"/>
  <c r="P41"/>
  <c r="O41"/>
  <c r="M41"/>
  <c r="L41"/>
  <c r="U39"/>
  <c r="R39"/>
  <c r="O39"/>
  <c r="U36"/>
  <c r="R36"/>
  <c r="O36"/>
  <c r="W34"/>
  <c r="V34"/>
  <c r="T34"/>
  <c r="S34"/>
  <c r="R34"/>
  <c r="Q34"/>
  <c r="P34"/>
  <c r="P33" s="1"/>
  <c r="P32" s="1"/>
  <c r="P31" s="1"/>
  <c r="N34"/>
  <c r="M34"/>
  <c r="M33" s="1"/>
  <c r="L34"/>
  <c r="W33"/>
  <c r="W32" s="1"/>
  <c r="V33"/>
  <c r="T33"/>
  <c r="T32" s="1"/>
  <c r="T31" s="1"/>
  <c r="Q33"/>
  <c r="N33"/>
  <c r="L33"/>
  <c r="L32"/>
  <c r="L31" s="1"/>
  <c r="T671" i="1" l="1"/>
  <c r="Q858"/>
  <c r="R911"/>
  <c r="V858"/>
  <c r="V857" s="1"/>
  <c r="O844"/>
  <c r="O10" i="4"/>
  <c r="R27"/>
  <c r="Q857" i="1"/>
  <c r="R26" i="4"/>
  <c r="U26"/>
  <c r="L10"/>
  <c r="O871" i="1"/>
  <c r="O866" s="1"/>
  <c r="U716"/>
  <c r="L784"/>
  <c r="P784"/>
  <c r="R784"/>
  <c r="V784"/>
  <c r="V748" s="1"/>
  <c r="R871"/>
  <c r="R866" s="1"/>
  <c r="L911"/>
  <c r="R967"/>
  <c r="U967"/>
  <c r="M911"/>
  <c r="M858" s="1"/>
  <c r="M857" s="1"/>
  <c r="N784"/>
  <c r="N748" s="1"/>
  <c r="N700" s="1"/>
  <c r="V671"/>
  <c r="U672"/>
  <c r="V701"/>
  <c r="O665"/>
  <c r="M784"/>
  <c r="O911"/>
  <c r="Q671"/>
  <c r="R716"/>
  <c r="W858"/>
  <c r="W857" s="1"/>
  <c r="R10" i="4"/>
  <c r="U10"/>
  <c r="L671" i="1"/>
  <c r="M748"/>
  <c r="M700" s="1"/>
  <c r="P671"/>
  <c r="S671"/>
  <c r="S784"/>
  <c r="S748" s="1"/>
  <c r="S700" s="1"/>
  <c r="L858"/>
  <c r="L857" s="1"/>
  <c r="N32" i="3"/>
  <c r="N31" s="1"/>
  <c r="W31"/>
  <c r="R33"/>
  <c r="R32" s="1"/>
  <c r="R31" s="1"/>
  <c r="O34"/>
  <c r="O33" s="1"/>
  <c r="O32" s="1"/>
  <c r="O31" s="1"/>
  <c r="U34"/>
  <c r="U33" s="1"/>
  <c r="M32"/>
  <c r="M31" s="1"/>
  <c r="Q32"/>
  <c r="Q31" s="1"/>
  <c r="S32"/>
  <c r="S31" s="1"/>
  <c r="V32"/>
  <c r="V31" s="1"/>
  <c r="U47"/>
  <c r="U46" s="1"/>
  <c r="M671" i="1"/>
  <c r="W671"/>
  <c r="R672"/>
  <c r="U679"/>
  <c r="R679"/>
  <c r="O683"/>
  <c r="O682" s="1"/>
  <c r="R683"/>
  <c r="R682" s="1"/>
  <c r="Q784"/>
  <c r="Q748" s="1"/>
  <c r="Q700" s="1"/>
  <c r="U858"/>
  <c r="N911"/>
  <c r="N858" s="1"/>
  <c r="N857" s="1"/>
  <c r="P858"/>
  <c r="P857" s="1"/>
  <c r="U844"/>
  <c r="U32" i="3"/>
  <c r="U31" s="1"/>
  <c r="S858" i="1"/>
  <c r="S857" s="1"/>
  <c r="R858"/>
  <c r="R857" s="1"/>
  <c r="T858"/>
  <c r="T857" s="1"/>
  <c r="R665"/>
  <c r="N671"/>
  <c r="R702"/>
  <c r="R701" s="1"/>
  <c r="T784"/>
  <c r="T748" s="1"/>
  <c r="T700" s="1"/>
  <c r="T664" s="1"/>
  <c r="T663" s="1"/>
  <c r="O672"/>
  <c r="O676"/>
  <c r="U676"/>
  <c r="R676"/>
  <c r="O716"/>
  <c r="R749"/>
  <c r="R748" s="1"/>
  <c r="L748"/>
  <c r="L700" s="1"/>
  <c r="P748"/>
  <c r="P700" s="1"/>
  <c r="P664" s="1"/>
  <c r="P663" s="1"/>
  <c r="U665"/>
  <c r="O749"/>
  <c r="U749"/>
  <c r="O679"/>
  <c r="O702"/>
  <c r="O701" s="1"/>
  <c r="U702"/>
  <c r="U683"/>
  <c r="U682" s="1"/>
  <c r="O784"/>
  <c r="U784"/>
  <c r="W784"/>
  <c r="W748" s="1"/>
  <c r="W700" s="1"/>
  <c r="U34"/>
  <c r="U32" s="1"/>
  <c r="R34"/>
  <c r="R32" s="1"/>
  <c r="O34"/>
  <c r="O32" s="1"/>
  <c r="W32"/>
  <c r="V32"/>
  <c r="T32"/>
  <c r="S32"/>
  <c r="Q32"/>
  <c r="P32"/>
  <c r="N32"/>
  <c r="M32"/>
  <c r="L32"/>
  <c r="U31"/>
  <c r="U30" s="1"/>
  <c r="R31"/>
  <c r="O31"/>
  <c r="W30"/>
  <c r="V30"/>
  <c r="T30"/>
  <c r="S30"/>
  <c r="R30"/>
  <c r="Q30"/>
  <c r="P30"/>
  <c r="O30"/>
  <c r="N30"/>
  <c r="M30"/>
  <c r="L30"/>
  <c r="U29"/>
  <c r="U28" s="1"/>
  <c r="R29"/>
  <c r="O29"/>
  <c r="O28" s="1"/>
  <c r="W28"/>
  <c r="V28"/>
  <c r="T28"/>
  <c r="S28"/>
  <c r="R28"/>
  <c r="Q28"/>
  <c r="P28"/>
  <c r="N28"/>
  <c r="M28"/>
  <c r="L28"/>
  <c r="U27"/>
  <c r="R27"/>
  <c r="O27"/>
  <c r="U25"/>
  <c r="R25"/>
  <c r="O25"/>
  <c r="W24"/>
  <c r="W23" s="1"/>
  <c r="V24"/>
  <c r="V23" s="1"/>
  <c r="T24"/>
  <c r="T23" s="1"/>
  <c r="S24"/>
  <c r="S23" s="1"/>
  <c r="Q24"/>
  <c r="Q23" s="1"/>
  <c r="P24"/>
  <c r="P23" s="1"/>
  <c r="N24"/>
  <c r="N23" s="1"/>
  <c r="M24"/>
  <c r="M23" s="1"/>
  <c r="L24"/>
  <c r="L23" s="1"/>
  <c r="U22"/>
  <c r="U21" s="1"/>
  <c r="U20" s="1"/>
  <c r="R22"/>
  <c r="R21" s="1"/>
  <c r="R20" s="1"/>
  <c r="O22"/>
  <c r="O21" s="1"/>
  <c r="O20" s="1"/>
  <c r="W21"/>
  <c r="W20" s="1"/>
  <c r="V21"/>
  <c r="V20" s="1"/>
  <c r="T21"/>
  <c r="T20" s="1"/>
  <c r="S21"/>
  <c r="S20" s="1"/>
  <c r="Q21"/>
  <c r="Q20" s="1"/>
  <c r="P21"/>
  <c r="P20" s="1"/>
  <c r="N21"/>
  <c r="N20" s="1"/>
  <c r="M21"/>
  <c r="L21"/>
  <c r="L20" s="1"/>
  <c r="M20"/>
  <c r="U19"/>
  <c r="R19"/>
  <c r="O19"/>
  <c r="U18"/>
  <c r="R18"/>
  <c r="O18"/>
  <c r="U17"/>
  <c r="R17"/>
  <c r="O17"/>
  <c r="W16"/>
  <c r="V16"/>
  <c r="T16"/>
  <c r="S16"/>
  <c r="Q16"/>
  <c r="P16"/>
  <c r="N16"/>
  <c r="M16"/>
  <c r="L16"/>
  <c r="O858" l="1"/>
  <c r="O857" s="1"/>
  <c r="N664"/>
  <c r="N663" s="1"/>
  <c r="S15"/>
  <c r="W664"/>
  <c r="W663" s="1"/>
  <c r="O748"/>
  <c r="U701"/>
  <c r="L664"/>
  <c r="L663" s="1"/>
  <c r="U671"/>
  <c r="U857"/>
  <c r="V700"/>
  <c r="V664" s="1"/>
  <c r="V663" s="1"/>
  <c r="Q664"/>
  <c r="Q663" s="1"/>
  <c r="O663"/>
  <c r="M664"/>
  <c r="M663" s="1"/>
  <c r="S664"/>
  <c r="S663" s="1"/>
  <c r="R663" s="1"/>
  <c r="Q15"/>
  <c r="Q14" s="1"/>
  <c r="U663"/>
  <c r="M15"/>
  <c r="V15"/>
  <c r="O16"/>
  <c r="O15" s="1"/>
  <c r="U16"/>
  <c r="R16"/>
  <c r="U748"/>
  <c r="U700" s="1"/>
  <c r="U664" s="1"/>
  <c r="R671"/>
  <c r="O671"/>
  <c r="O700"/>
  <c r="R700"/>
  <c r="S14"/>
  <c r="T15"/>
  <c r="T14" s="1"/>
  <c r="O24"/>
  <c r="O23" s="1"/>
  <c r="U24"/>
  <c r="U23" s="1"/>
  <c r="R24"/>
  <c r="R23" s="1"/>
  <c r="V14"/>
  <c r="M14"/>
  <c r="W15"/>
  <c r="W14" s="1"/>
  <c r="N15"/>
  <c r="N14" s="1"/>
  <c r="L15"/>
  <c r="L14" s="1"/>
  <c r="P15"/>
  <c r="P14" s="1"/>
  <c r="U15"/>
  <c r="R15"/>
  <c r="R14" s="1"/>
  <c r="U662"/>
  <c r="R662"/>
  <c r="O662"/>
  <c r="U660"/>
  <c r="R660"/>
  <c r="O660"/>
  <c r="U658"/>
  <c r="R658"/>
  <c r="O658"/>
  <c r="U656"/>
  <c r="R656"/>
  <c r="O656"/>
  <c r="U654"/>
  <c r="R654"/>
  <c r="O654"/>
  <c r="U651"/>
  <c r="R651"/>
  <c r="O651"/>
  <c r="U649"/>
  <c r="R649"/>
  <c r="O649"/>
  <c r="U648"/>
  <c r="R648"/>
  <c r="O648"/>
  <c r="U647"/>
  <c r="R647"/>
  <c r="O647"/>
  <c r="W646"/>
  <c r="V646"/>
  <c r="T646"/>
  <c r="S646"/>
  <c r="Q646"/>
  <c r="P646"/>
  <c r="N646"/>
  <c r="M646"/>
  <c r="L646"/>
  <c r="U643"/>
  <c r="R643"/>
  <c r="O643"/>
  <c r="O641"/>
  <c r="U640"/>
  <c r="R640"/>
  <c r="O640"/>
  <c r="U639"/>
  <c r="R639"/>
  <c r="O639"/>
  <c r="W636"/>
  <c r="V636"/>
  <c r="T636"/>
  <c r="S636"/>
  <c r="Q636"/>
  <c r="P636"/>
  <c r="N636"/>
  <c r="M636"/>
  <c r="L636"/>
  <c r="U634"/>
  <c r="R634"/>
  <c r="O634"/>
  <c r="O633"/>
  <c r="U632"/>
  <c r="R632"/>
  <c r="O632"/>
  <c r="U630"/>
  <c r="R630"/>
  <c r="O630"/>
  <c r="U629"/>
  <c r="R629"/>
  <c r="O629"/>
  <c r="U628"/>
  <c r="R628"/>
  <c r="O628"/>
  <c r="U627"/>
  <c r="R627"/>
  <c r="O627"/>
  <c r="W625"/>
  <c r="V625"/>
  <c r="T625"/>
  <c r="S625"/>
  <c r="Q625"/>
  <c r="P625"/>
  <c r="N625"/>
  <c r="M625"/>
  <c r="L625"/>
  <c r="U623"/>
  <c r="R623"/>
  <c r="O623"/>
  <c r="O622"/>
  <c r="U621"/>
  <c r="R621"/>
  <c r="O621"/>
  <c r="U618"/>
  <c r="R618"/>
  <c r="O618"/>
  <c r="U616"/>
  <c r="R616"/>
  <c r="O616"/>
  <c r="W615"/>
  <c r="V615"/>
  <c r="T615"/>
  <c r="S615"/>
  <c r="Q615"/>
  <c r="P615"/>
  <c r="N615"/>
  <c r="M615"/>
  <c r="L615"/>
  <c r="U613"/>
  <c r="R613"/>
  <c r="O613"/>
  <c r="U612"/>
  <c r="R612"/>
  <c r="O612"/>
  <c r="U611"/>
  <c r="R611"/>
  <c r="O611"/>
  <c r="W610"/>
  <c r="V610"/>
  <c r="T610"/>
  <c r="S610"/>
  <c r="Q610"/>
  <c r="P610"/>
  <c r="N610"/>
  <c r="M610"/>
  <c r="L610"/>
  <c r="U609"/>
  <c r="R609"/>
  <c r="O609"/>
  <c r="U608"/>
  <c r="R608"/>
  <c r="O608"/>
  <c r="U607"/>
  <c r="R607"/>
  <c r="O607"/>
  <c r="W606"/>
  <c r="V606"/>
  <c r="T606"/>
  <c r="S606"/>
  <c r="Q606"/>
  <c r="P606"/>
  <c r="N606"/>
  <c r="M606"/>
  <c r="L606"/>
  <c r="U605"/>
  <c r="R605"/>
  <c r="O605"/>
  <c r="U604"/>
  <c r="R604"/>
  <c r="O604"/>
  <c r="U603"/>
  <c r="R603"/>
  <c r="O603"/>
  <c r="W602"/>
  <c r="V602"/>
  <c r="T602"/>
  <c r="S602"/>
  <c r="Q602"/>
  <c r="P602"/>
  <c r="N602"/>
  <c r="M602"/>
  <c r="L602"/>
  <c r="U601"/>
  <c r="R601"/>
  <c r="O601"/>
  <c r="U600"/>
  <c r="R600"/>
  <c r="O600"/>
  <c r="W599"/>
  <c r="V599"/>
  <c r="T599"/>
  <c r="S599"/>
  <c r="Q599"/>
  <c r="P599"/>
  <c r="N599"/>
  <c r="M599"/>
  <c r="L599"/>
  <c r="U596"/>
  <c r="R596"/>
  <c r="O596"/>
  <c r="U595"/>
  <c r="R595"/>
  <c r="O595"/>
  <c r="W594"/>
  <c r="V594"/>
  <c r="T594"/>
  <c r="S594"/>
  <c r="Q594"/>
  <c r="P594"/>
  <c r="N594"/>
  <c r="M594"/>
  <c r="L594"/>
  <c r="U593"/>
  <c r="R593"/>
  <c r="O593"/>
  <c r="U592"/>
  <c r="R592"/>
  <c r="O592"/>
  <c r="W591"/>
  <c r="V591"/>
  <c r="T591"/>
  <c r="S591"/>
  <c r="Q591"/>
  <c r="P591"/>
  <c r="N591"/>
  <c r="M591"/>
  <c r="L591"/>
  <c r="U588"/>
  <c r="R588"/>
  <c r="O588"/>
  <c r="U587"/>
  <c r="R587"/>
  <c r="O587"/>
  <c r="U585"/>
  <c r="R585"/>
  <c r="O585"/>
  <c r="W584"/>
  <c r="V584"/>
  <c r="T584"/>
  <c r="S584"/>
  <c r="Q584"/>
  <c r="P584"/>
  <c r="N584"/>
  <c r="M584"/>
  <c r="L584"/>
  <c r="W29" i="3"/>
  <c r="V29"/>
  <c r="U29"/>
  <c r="T29"/>
  <c r="S29"/>
  <c r="R29"/>
  <c r="Q29"/>
  <c r="P29"/>
  <c r="O29"/>
  <c r="N29"/>
  <c r="M29"/>
  <c r="L29"/>
  <c r="W28"/>
  <c r="V28"/>
  <c r="U28"/>
  <c r="T28"/>
  <c r="S28"/>
  <c r="R28"/>
  <c r="Q28"/>
  <c r="P28"/>
  <c r="O28"/>
  <c r="N28"/>
  <c r="M28"/>
  <c r="L28"/>
  <c r="W27"/>
  <c r="V27"/>
  <c r="U27"/>
  <c r="T27"/>
  <c r="S27"/>
  <c r="R27"/>
  <c r="Q27"/>
  <c r="P27"/>
  <c r="O27"/>
  <c r="N27"/>
  <c r="M27"/>
  <c r="L27"/>
  <c r="W26"/>
  <c r="V26"/>
  <c r="U26"/>
  <c r="T26"/>
  <c r="S26"/>
  <c r="R26"/>
  <c r="Q26"/>
  <c r="P26"/>
  <c r="O26"/>
  <c r="N26"/>
  <c r="M26"/>
  <c r="L26"/>
  <c r="U25"/>
  <c r="R25"/>
  <c r="O25"/>
  <c r="O24"/>
  <c r="O23"/>
  <c r="O22"/>
  <c r="U16"/>
  <c r="U15" s="1"/>
  <c r="U14" s="1"/>
  <c r="U13" s="1"/>
  <c r="U12" s="1"/>
  <c r="U11" s="1"/>
  <c r="U10" s="1"/>
  <c r="R16"/>
  <c r="O16"/>
  <c r="W15"/>
  <c r="V15"/>
  <c r="V14" s="1"/>
  <c r="V13" s="1"/>
  <c r="V12" s="1"/>
  <c r="V11" s="1"/>
  <c r="V10" s="1"/>
  <c r="T15"/>
  <c r="S15"/>
  <c r="S14" s="1"/>
  <c r="S13" s="1"/>
  <c r="S12" s="1"/>
  <c r="S11" s="1"/>
  <c r="S10" s="1"/>
  <c r="R15"/>
  <c r="Q15"/>
  <c r="Q14" s="1"/>
  <c r="Q13" s="1"/>
  <c r="Q12" s="1"/>
  <c r="Q11" s="1"/>
  <c r="Q10" s="1"/>
  <c r="P15"/>
  <c r="O15"/>
  <c r="O14" s="1"/>
  <c r="O13" s="1"/>
  <c r="O12" s="1"/>
  <c r="O11" s="1"/>
  <c r="O10" s="1"/>
  <c r="N15"/>
  <c r="M15"/>
  <c r="M14" s="1"/>
  <c r="M13" s="1"/>
  <c r="M12" s="1"/>
  <c r="M11" s="1"/>
  <c r="M10" s="1"/>
  <c r="L15"/>
  <c r="W14"/>
  <c r="W13" s="1"/>
  <c r="W12" s="1"/>
  <c r="W11" s="1"/>
  <c r="W10" s="1"/>
  <c r="T14"/>
  <c r="T13" s="1"/>
  <c r="T12" s="1"/>
  <c r="T11" s="1"/>
  <c r="T10" s="1"/>
  <c r="R14"/>
  <c r="R13" s="1"/>
  <c r="R12" s="1"/>
  <c r="R11" s="1"/>
  <c r="R10" s="1"/>
  <c r="P14"/>
  <c r="P13" s="1"/>
  <c r="P12" s="1"/>
  <c r="P11" s="1"/>
  <c r="P10" s="1"/>
  <c r="N14"/>
  <c r="N13" s="1"/>
  <c r="N12" s="1"/>
  <c r="N11" s="1"/>
  <c r="N10" s="1"/>
  <c r="L14"/>
  <c r="L13" s="1"/>
  <c r="L12" s="1"/>
  <c r="L11" s="1"/>
  <c r="L10" s="1"/>
  <c r="U581" i="1"/>
  <c r="U580" s="1"/>
  <c r="R581"/>
  <c r="R580" s="1"/>
  <c r="O581"/>
  <c r="O580" s="1"/>
  <c r="W580"/>
  <c r="V580"/>
  <c r="T580"/>
  <c r="S580"/>
  <c r="Q580"/>
  <c r="P580"/>
  <c r="N580"/>
  <c r="M580"/>
  <c r="L580"/>
  <c r="U579"/>
  <c r="R579"/>
  <c r="O579"/>
  <c r="U578"/>
  <c r="R578"/>
  <c r="O578"/>
  <c r="W577"/>
  <c r="V577"/>
  <c r="T577"/>
  <c r="S577"/>
  <c r="Q577"/>
  <c r="P577"/>
  <c r="N577"/>
  <c r="M577"/>
  <c r="L577"/>
  <c r="U576"/>
  <c r="U575" s="1"/>
  <c r="R576"/>
  <c r="O576"/>
  <c r="O575" s="1"/>
  <c r="W575"/>
  <c r="V575"/>
  <c r="T575"/>
  <c r="S575"/>
  <c r="R575"/>
  <c r="Q575"/>
  <c r="P575"/>
  <c r="N575"/>
  <c r="M575"/>
  <c r="L575"/>
  <c r="O573"/>
  <c r="O564" s="1"/>
  <c r="O563" s="1"/>
  <c r="W564"/>
  <c r="W563" s="1"/>
  <c r="V564"/>
  <c r="V563" s="1"/>
  <c r="U564"/>
  <c r="U563" s="1"/>
  <c r="T564"/>
  <c r="T563" s="1"/>
  <c r="S564"/>
  <c r="S563" s="1"/>
  <c r="R564"/>
  <c r="R563" s="1"/>
  <c r="Q564"/>
  <c r="Q563" s="1"/>
  <c r="P564"/>
  <c r="P563" s="1"/>
  <c r="N564"/>
  <c r="N563" s="1"/>
  <c r="M564"/>
  <c r="M563" s="1"/>
  <c r="L564"/>
  <c r="L563" s="1"/>
  <c r="U562"/>
  <c r="R562"/>
  <c r="O562"/>
  <c r="U561"/>
  <c r="R561"/>
  <c r="O561"/>
  <c r="U560"/>
  <c r="R560"/>
  <c r="O560"/>
  <c r="U559"/>
  <c r="R559"/>
  <c r="O559"/>
  <c r="W558"/>
  <c r="W557" s="1"/>
  <c r="V558"/>
  <c r="V557" s="1"/>
  <c r="T558"/>
  <c r="T557" s="1"/>
  <c r="S558"/>
  <c r="Q558"/>
  <c r="Q557" s="1"/>
  <c r="P558"/>
  <c r="P557" s="1"/>
  <c r="N558"/>
  <c r="N557" s="1"/>
  <c r="M558"/>
  <c r="M557" s="1"/>
  <c r="L558"/>
  <c r="L557" s="1"/>
  <c r="S557"/>
  <c r="U556"/>
  <c r="U555" s="1"/>
  <c r="R556"/>
  <c r="O556"/>
  <c r="O555" s="1"/>
  <c r="W555"/>
  <c r="V555"/>
  <c r="T555"/>
  <c r="S555"/>
  <c r="R555"/>
  <c r="Q555"/>
  <c r="P555"/>
  <c r="N555"/>
  <c r="M555"/>
  <c r="L555"/>
  <c r="U554"/>
  <c r="U553" s="1"/>
  <c r="R554"/>
  <c r="O554"/>
  <c r="W553"/>
  <c r="V553"/>
  <c r="T553"/>
  <c r="S553"/>
  <c r="R553"/>
  <c r="Q553"/>
  <c r="P553"/>
  <c r="O553"/>
  <c r="N553"/>
  <c r="M553"/>
  <c r="L553"/>
  <c r="U552"/>
  <c r="U551" s="1"/>
  <c r="R552"/>
  <c r="O552"/>
  <c r="O551" s="1"/>
  <c r="W551"/>
  <c r="V551"/>
  <c r="T551"/>
  <c r="S551"/>
  <c r="R551"/>
  <c r="Q551"/>
  <c r="P551"/>
  <c r="N551"/>
  <c r="M551"/>
  <c r="L551"/>
  <c r="U549"/>
  <c r="R549"/>
  <c r="O549"/>
  <c r="U548"/>
  <c r="R548"/>
  <c r="O548"/>
  <c r="U547"/>
  <c r="R547"/>
  <c r="O547"/>
  <c r="W546"/>
  <c r="V546"/>
  <c r="T546"/>
  <c r="S546"/>
  <c r="Q546"/>
  <c r="P546"/>
  <c r="N546"/>
  <c r="M546"/>
  <c r="L546"/>
  <c r="U543"/>
  <c r="R543"/>
  <c r="O543"/>
  <c r="U542"/>
  <c r="R542"/>
  <c r="O542"/>
  <c r="U541"/>
  <c r="R541"/>
  <c r="O541"/>
  <c r="U540"/>
  <c r="R540"/>
  <c r="O540"/>
  <c r="U537"/>
  <c r="R537"/>
  <c r="O537"/>
  <c r="U533"/>
  <c r="R533"/>
  <c r="O533"/>
  <c r="U532"/>
  <c r="R532"/>
  <c r="O532"/>
  <c r="W531"/>
  <c r="V531"/>
  <c r="T531"/>
  <c r="S531"/>
  <c r="Q531"/>
  <c r="P531"/>
  <c r="N531"/>
  <c r="M531"/>
  <c r="L531"/>
  <c r="U529"/>
  <c r="R529"/>
  <c r="O529"/>
  <c r="U528"/>
  <c r="R528"/>
  <c r="O528"/>
  <c r="U524"/>
  <c r="R524"/>
  <c r="O524"/>
  <c r="W523"/>
  <c r="V523"/>
  <c r="T523"/>
  <c r="S523"/>
  <c r="Q523"/>
  <c r="P523"/>
  <c r="N523"/>
  <c r="M523"/>
  <c r="L523"/>
  <c r="U519"/>
  <c r="U516" s="1"/>
  <c r="R519"/>
  <c r="R516" s="1"/>
  <c r="O519"/>
  <c r="O516" s="1"/>
  <c r="W516"/>
  <c r="V516"/>
  <c r="T516"/>
  <c r="S516"/>
  <c r="Q516"/>
  <c r="P516"/>
  <c r="N516"/>
  <c r="M516"/>
  <c r="L516"/>
  <c r="U514"/>
  <c r="U510" s="1"/>
  <c r="R514"/>
  <c r="O514"/>
  <c r="O510" s="1"/>
  <c r="W510"/>
  <c r="V510"/>
  <c r="T510"/>
  <c r="S510"/>
  <c r="R510"/>
  <c r="Q510"/>
  <c r="P510"/>
  <c r="N510"/>
  <c r="M510"/>
  <c r="L510"/>
  <c r="U509"/>
  <c r="R509"/>
  <c r="O509"/>
  <c r="U508"/>
  <c r="R508"/>
  <c r="O508"/>
  <c r="W505"/>
  <c r="V505"/>
  <c r="T505"/>
  <c r="S505"/>
  <c r="Q505"/>
  <c r="P505"/>
  <c r="N505"/>
  <c r="M505"/>
  <c r="L505"/>
  <c r="U504"/>
  <c r="R504"/>
  <c r="O504"/>
  <c r="U503"/>
  <c r="R503"/>
  <c r="O503"/>
  <c r="U502"/>
  <c r="R502"/>
  <c r="O502"/>
  <c r="U500"/>
  <c r="R500"/>
  <c r="O500"/>
  <c r="U499"/>
  <c r="R499"/>
  <c r="O499"/>
  <c r="U496"/>
  <c r="R496"/>
  <c r="O496"/>
  <c r="W494"/>
  <c r="V494"/>
  <c r="S494"/>
  <c r="Q494"/>
  <c r="P494"/>
  <c r="N494"/>
  <c r="M494"/>
  <c r="L494"/>
  <c r="W490"/>
  <c r="V490"/>
  <c r="U490"/>
  <c r="T490"/>
  <c r="S490"/>
  <c r="R490"/>
  <c r="Q490"/>
  <c r="P490"/>
  <c r="O490"/>
  <c r="N490"/>
  <c r="M490"/>
  <c r="L490"/>
  <c r="U487"/>
  <c r="U484" s="1"/>
  <c r="R487"/>
  <c r="R484" s="1"/>
  <c r="O487"/>
  <c r="O484" s="1"/>
  <c r="W484"/>
  <c r="V484"/>
  <c r="T484"/>
  <c r="S484"/>
  <c r="Q484"/>
  <c r="P484"/>
  <c r="N484"/>
  <c r="M484"/>
  <c r="L484"/>
  <c r="U482"/>
  <c r="R482"/>
  <c r="O482"/>
  <c r="U477"/>
  <c r="R477"/>
  <c r="O477"/>
  <c r="W476"/>
  <c r="V476"/>
  <c r="T476"/>
  <c r="S476"/>
  <c r="Q476"/>
  <c r="P476"/>
  <c r="N476"/>
  <c r="M476"/>
  <c r="L476"/>
  <c r="U473"/>
  <c r="R473"/>
  <c r="O473"/>
  <c r="U471"/>
  <c r="R471"/>
  <c r="O471"/>
  <c r="W470"/>
  <c r="V470"/>
  <c r="T470"/>
  <c r="S470"/>
  <c r="Q470"/>
  <c r="P470"/>
  <c r="N470"/>
  <c r="M470"/>
  <c r="L470"/>
  <c r="U467"/>
  <c r="U466" s="1"/>
  <c r="R467"/>
  <c r="R466" s="1"/>
  <c r="O467"/>
  <c r="O466" s="1"/>
  <c r="W466"/>
  <c r="V466"/>
  <c r="T466"/>
  <c r="S466"/>
  <c r="Q466"/>
  <c r="P466"/>
  <c r="N466"/>
  <c r="M466"/>
  <c r="L466"/>
  <c r="U463"/>
  <c r="U462" s="1"/>
  <c r="R463"/>
  <c r="O463"/>
  <c r="O462" s="1"/>
  <c r="W462"/>
  <c r="V462"/>
  <c r="T462"/>
  <c r="S462"/>
  <c r="R462"/>
  <c r="Q462"/>
  <c r="P462"/>
  <c r="N462"/>
  <c r="M462"/>
  <c r="L462"/>
  <c r="U459"/>
  <c r="U458" s="1"/>
  <c r="R459"/>
  <c r="R458" s="1"/>
  <c r="O459"/>
  <c r="W458"/>
  <c r="V458"/>
  <c r="T458"/>
  <c r="S458"/>
  <c r="Q458"/>
  <c r="P458"/>
  <c r="O458"/>
  <c r="N458"/>
  <c r="M458"/>
  <c r="L458"/>
  <c r="U455"/>
  <c r="U454" s="1"/>
  <c r="R455"/>
  <c r="O455"/>
  <c r="O454" s="1"/>
  <c r="W454"/>
  <c r="V454"/>
  <c r="T454"/>
  <c r="S454"/>
  <c r="R454"/>
  <c r="Q454"/>
  <c r="P454"/>
  <c r="N454"/>
  <c r="M454"/>
  <c r="L454"/>
  <c r="U451"/>
  <c r="R451"/>
  <c r="O451"/>
  <c r="U450"/>
  <c r="R450"/>
  <c r="O450"/>
  <c r="W449"/>
  <c r="V449"/>
  <c r="T449"/>
  <c r="S449"/>
  <c r="Q449"/>
  <c r="P449"/>
  <c r="N449"/>
  <c r="M449"/>
  <c r="L449"/>
  <c r="U446"/>
  <c r="U445" s="1"/>
  <c r="R446"/>
  <c r="O446"/>
  <c r="O445" s="1"/>
  <c r="W445"/>
  <c r="V445"/>
  <c r="T445"/>
  <c r="S445"/>
  <c r="R445"/>
  <c r="Q445"/>
  <c r="P445"/>
  <c r="N445"/>
  <c r="M445"/>
  <c r="L445"/>
  <c r="U442"/>
  <c r="U441" s="1"/>
  <c r="R442"/>
  <c r="R441" s="1"/>
  <c r="O442"/>
  <c r="O441" s="1"/>
  <c r="W441"/>
  <c r="W436" s="1"/>
  <c r="V441"/>
  <c r="T441"/>
  <c r="S441"/>
  <c r="Q441"/>
  <c r="P441"/>
  <c r="N441"/>
  <c r="M441"/>
  <c r="L441"/>
  <c r="U439"/>
  <c r="R439"/>
  <c r="O439"/>
  <c r="U438"/>
  <c r="R438"/>
  <c r="O438"/>
  <c r="V437"/>
  <c r="T437"/>
  <c r="S437"/>
  <c r="Q437"/>
  <c r="P437"/>
  <c r="N437"/>
  <c r="M437"/>
  <c r="L437"/>
  <c r="U430"/>
  <c r="R430"/>
  <c r="O430"/>
  <c r="U425"/>
  <c r="R425"/>
  <c r="O425"/>
  <c r="U424"/>
  <c r="R424"/>
  <c r="O424"/>
  <c r="O421"/>
  <c r="U419"/>
  <c r="R419"/>
  <c r="O419"/>
  <c r="U418"/>
  <c r="R418"/>
  <c r="O418"/>
  <c r="U417"/>
  <c r="R417"/>
  <c r="O417"/>
  <c r="U416"/>
  <c r="R416"/>
  <c r="O416"/>
  <c r="U415"/>
  <c r="R415"/>
  <c r="O415"/>
  <c r="U411"/>
  <c r="R411"/>
  <c r="O411"/>
  <c r="U408"/>
  <c r="R408"/>
  <c r="O408"/>
  <c r="W406"/>
  <c r="V406"/>
  <c r="T406"/>
  <c r="S406"/>
  <c r="Q406"/>
  <c r="P406"/>
  <c r="N406"/>
  <c r="M406"/>
  <c r="L406"/>
  <c r="U400"/>
  <c r="R400"/>
  <c r="O400"/>
  <c r="U396"/>
  <c r="R396"/>
  <c r="O396"/>
  <c r="U395"/>
  <c r="R395"/>
  <c r="O395"/>
  <c r="U391"/>
  <c r="R391"/>
  <c r="O391"/>
  <c r="W390"/>
  <c r="V390"/>
  <c r="T390"/>
  <c r="S390"/>
  <c r="Q390"/>
  <c r="P390"/>
  <c r="N390"/>
  <c r="M390"/>
  <c r="L390"/>
  <c r="U387"/>
  <c r="U386" s="1"/>
  <c r="U385" s="1"/>
  <c r="R387"/>
  <c r="O387"/>
  <c r="O386" s="1"/>
  <c r="O385" s="1"/>
  <c r="W386"/>
  <c r="V386"/>
  <c r="T386"/>
  <c r="S386"/>
  <c r="R386"/>
  <c r="Q386"/>
  <c r="P386"/>
  <c r="N386"/>
  <c r="M386"/>
  <c r="L386"/>
  <c r="W385"/>
  <c r="V385"/>
  <c r="T385"/>
  <c r="S385"/>
  <c r="R385"/>
  <c r="Q385"/>
  <c r="P385"/>
  <c r="N385"/>
  <c r="M385"/>
  <c r="L385"/>
  <c r="U384"/>
  <c r="R384"/>
  <c r="O384"/>
  <c r="U383"/>
  <c r="R383"/>
  <c r="O383"/>
  <c r="W382"/>
  <c r="V382"/>
  <c r="T382"/>
  <c r="S382"/>
  <c r="Q382"/>
  <c r="P382"/>
  <c r="N382"/>
  <c r="M382"/>
  <c r="L382"/>
  <c r="U381"/>
  <c r="R381"/>
  <c r="O381"/>
  <c r="U380"/>
  <c r="R380"/>
  <c r="O380"/>
  <c r="U379"/>
  <c r="R379"/>
  <c r="O379"/>
  <c r="W378"/>
  <c r="V378"/>
  <c r="T378"/>
  <c r="S378"/>
  <c r="Q378"/>
  <c r="P378"/>
  <c r="N378"/>
  <c r="M378"/>
  <c r="L378"/>
  <c r="U377"/>
  <c r="R377"/>
  <c r="O377"/>
  <c r="U376"/>
  <c r="R376"/>
  <c r="O376"/>
  <c r="U375"/>
  <c r="R375"/>
  <c r="O375"/>
  <c r="W374"/>
  <c r="W373" s="1"/>
  <c r="V374"/>
  <c r="V373" s="1"/>
  <c r="T374"/>
  <c r="T373" s="1"/>
  <c r="S374"/>
  <c r="Q374"/>
  <c r="Q373" s="1"/>
  <c r="P374"/>
  <c r="N374"/>
  <c r="N373" s="1"/>
  <c r="M374"/>
  <c r="L374"/>
  <c r="L373" s="1"/>
  <c r="U372"/>
  <c r="R372"/>
  <c r="O372"/>
  <c r="U371"/>
  <c r="R371"/>
  <c r="O371"/>
  <c r="W368"/>
  <c r="V368"/>
  <c r="T368"/>
  <c r="S368"/>
  <c r="Q368"/>
  <c r="P368"/>
  <c r="N368"/>
  <c r="M368"/>
  <c r="L368"/>
  <c r="U290"/>
  <c r="U289" s="1"/>
  <c r="R290"/>
  <c r="O290"/>
  <c r="O289" s="1"/>
  <c r="W289"/>
  <c r="V289"/>
  <c r="T289"/>
  <c r="S289"/>
  <c r="R289"/>
  <c r="Q289"/>
  <c r="P289"/>
  <c r="N289"/>
  <c r="M289"/>
  <c r="L289"/>
  <c r="U288"/>
  <c r="R288"/>
  <c r="O288"/>
  <c r="U287"/>
  <c r="R287"/>
  <c r="O287"/>
  <c r="U286"/>
  <c r="R286"/>
  <c r="O286"/>
  <c r="W285"/>
  <c r="W284" s="1"/>
  <c r="V285"/>
  <c r="V284" s="1"/>
  <c r="T285"/>
  <c r="T284" s="1"/>
  <c r="S285"/>
  <c r="S284" s="1"/>
  <c r="Q285"/>
  <c r="Q284" s="1"/>
  <c r="Q283" s="1"/>
  <c r="P285"/>
  <c r="P284" s="1"/>
  <c r="P283" s="1"/>
  <c r="N285"/>
  <c r="N284" s="1"/>
  <c r="M285"/>
  <c r="M284" s="1"/>
  <c r="M283" s="1"/>
  <c r="L285"/>
  <c r="L284" s="1"/>
  <c r="L283" s="1"/>
  <c r="U282"/>
  <c r="U281" s="1"/>
  <c r="U280" s="1"/>
  <c r="R282"/>
  <c r="O282"/>
  <c r="W281"/>
  <c r="W280" s="1"/>
  <c r="V281"/>
  <c r="V280" s="1"/>
  <c r="T281"/>
  <c r="T280" s="1"/>
  <c r="S281"/>
  <c r="S280" s="1"/>
  <c r="R281"/>
  <c r="R280" s="1"/>
  <c r="Q281"/>
  <c r="Q280" s="1"/>
  <c r="P281"/>
  <c r="P280" s="1"/>
  <c r="O281"/>
  <c r="O280" s="1"/>
  <c r="N281"/>
  <c r="N280" s="1"/>
  <c r="M281"/>
  <c r="M280" s="1"/>
  <c r="L281"/>
  <c r="L280" s="1"/>
  <c r="U279"/>
  <c r="R279"/>
  <c r="O279"/>
  <c r="U278"/>
  <c r="R278"/>
  <c r="O278"/>
  <c r="N277"/>
  <c r="M277"/>
  <c r="L277"/>
  <c r="U276"/>
  <c r="R276"/>
  <c r="O276"/>
  <c r="U275"/>
  <c r="R275"/>
  <c r="O275"/>
  <c r="U274"/>
  <c r="R274"/>
  <c r="O274"/>
  <c r="U273"/>
  <c r="R273"/>
  <c r="O273"/>
  <c r="U272"/>
  <c r="R272"/>
  <c r="O272"/>
  <c r="W271"/>
  <c r="V271"/>
  <c r="T271"/>
  <c r="S271"/>
  <c r="Q271"/>
  <c r="P271"/>
  <c r="N271"/>
  <c r="N270" s="1"/>
  <c r="N269" s="1"/>
  <c r="M271"/>
  <c r="L271"/>
  <c r="U268"/>
  <c r="R268"/>
  <c r="O268"/>
  <c r="U267"/>
  <c r="R267"/>
  <c r="O267"/>
  <c r="U266"/>
  <c r="R266"/>
  <c r="O266"/>
  <c r="W265"/>
  <c r="V265"/>
  <c r="T265"/>
  <c r="S265"/>
  <c r="Q265"/>
  <c r="P265"/>
  <c r="N265"/>
  <c r="N264" s="1"/>
  <c r="M265"/>
  <c r="L265"/>
  <c r="U262"/>
  <c r="R262"/>
  <c r="O262"/>
  <c r="U261"/>
  <c r="R261"/>
  <c r="O261"/>
  <c r="U260"/>
  <c r="R260"/>
  <c r="O260"/>
  <c r="W259"/>
  <c r="V259"/>
  <c r="T259"/>
  <c r="S259"/>
  <c r="Q259"/>
  <c r="P259"/>
  <c r="N259"/>
  <c r="M259"/>
  <c r="L259"/>
  <c r="U258"/>
  <c r="R258"/>
  <c r="O258"/>
  <c r="U257"/>
  <c r="R257"/>
  <c r="O257"/>
  <c r="U256"/>
  <c r="R256"/>
  <c r="O256"/>
  <c r="U255"/>
  <c r="R255"/>
  <c r="O255"/>
  <c r="U254"/>
  <c r="R254"/>
  <c r="O254"/>
  <c r="W253"/>
  <c r="W252" s="1"/>
  <c r="W251" s="1"/>
  <c r="V253"/>
  <c r="T253"/>
  <c r="S253"/>
  <c r="S252" s="1"/>
  <c r="S251" s="1"/>
  <c r="Q253"/>
  <c r="P253"/>
  <c r="P252" s="1"/>
  <c r="P251" s="1"/>
  <c r="N253"/>
  <c r="N252" s="1"/>
  <c r="N251" s="1"/>
  <c r="M253"/>
  <c r="M252" s="1"/>
  <c r="M251" s="1"/>
  <c r="L253"/>
  <c r="V252"/>
  <c r="V251" s="1"/>
  <c r="T252"/>
  <c r="T251" s="1"/>
  <c r="U250"/>
  <c r="R250"/>
  <c r="O250"/>
  <c r="U249"/>
  <c r="R249"/>
  <c r="O249"/>
  <c r="U248"/>
  <c r="R248"/>
  <c r="O248"/>
  <c r="W247"/>
  <c r="V247"/>
  <c r="T247"/>
  <c r="S247"/>
  <c r="Q247"/>
  <c r="P247"/>
  <c r="N247"/>
  <c r="M247"/>
  <c r="L247"/>
  <c r="U244"/>
  <c r="U243" s="1"/>
  <c r="R244"/>
  <c r="R243" s="1"/>
  <c r="O244"/>
  <c r="O243" s="1"/>
  <c r="W243"/>
  <c r="V243"/>
  <c r="T243"/>
  <c r="S243"/>
  <c r="Q243"/>
  <c r="P243"/>
  <c r="N243"/>
  <c r="M243"/>
  <c r="L243"/>
  <c r="U242"/>
  <c r="R242"/>
  <c r="O242"/>
  <c r="U241"/>
  <c r="R241"/>
  <c r="O241"/>
  <c r="U240"/>
  <c r="R240"/>
  <c r="O240"/>
  <c r="U239"/>
  <c r="R239"/>
  <c r="O239"/>
  <c r="U238"/>
  <c r="R238"/>
  <c r="O238"/>
  <c r="U237"/>
  <c r="R237"/>
  <c r="O237"/>
  <c r="W236"/>
  <c r="V236"/>
  <c r="T236"/>
  <c r="S236"/>
  <c r="Q236"/>
  <c r="P236"/>
  <c r="N236"/>
  <c r="M236"/>
  <c r="L236"/>
  <c r="U233"/>
  <c r="R233"/>
  <c r="O233"/>
  <c r="U232"/>
  <c r="R232"/>
  <c r="O232"/>
  <c r="U231"/>
  <c r="R231"/>
  <c r="O231"/>
  <c r="W230"/>
  <c r="V230"/>
  <c r="T230"/>
  <c r="S230"/>
  <c r="Q230"/>
  <c r="P230"/>
  <c r="N230"/>
  <c r="M230"/>
  <c r="L230"/>
  <c r="U227"/>
  <c r="R227"/>
  <c r="O227"/>
  <c r="U226"/>
  <c r="R226"/>
  <c r="O226"/>
  <c r="U225"/>
  <c r="R225"/>
  <c r="O225"/>
  <c r="W224"/>
  <c r="V224"/>
  <c r="T224"/>
  <c r="S224"/>
  <c r="Q224"/>
  <c r="P224"/>
  <c r="N224"/>
  <c r="M224"/>
  <c r="L224"/>
  <c r="U223"/>
  <c r="R223"/>
  <c r="O223"/>
  <c r="U222"/>
  <c r="R222"/>
  <c r="O222"/>
  <c r="U221"/>
  <c r="R221"/>
  <c r="O221"/>
  <c r="U220"/>
  <c r="R220"/>
  <c r="O220"/>
  <c r="U219"/>
  <c r="R219"/>
  <c r="O219"/>
  <c r="U218"/>
  <c r="R218"/>
  <c r="O218"/>
  <c r="U217"/>
  <c r="R217"/>
  <c r="O217"/>
  <c r="U216"/>
  <c r="R216"/>
  <c r="O216"/>
  <c r="W215"/>
  <c r="V215"/>
  <c r="T215"/>
  <c r="S215"/>
  <c r="Q215"/>
  <c r="P215"/>
  <c r="N215"/>
  <c r="M215"/>
  <c r="L215"/>
  <c r="O212"/>
  <c r="O211"/>
  <c r="W209"/>
  <c r="V209"/>
  <c r="U209"/>
  <c r="T209"/>
  <c r="S209"/>
  <c r="R209"/>
  <c r="Q209"/>
  <c r="P209"/>
  <c r="N209"/>
  <c r="M209"/>
  <c r="L209"/>
  <c r="U206"/>
  <c r="U205" s="1"/>
  <c r="U204" s="1"/>
  <c r="R206"/>
  <c r="O206"/>
  <c r="W205"/>
  <c r="W204" s="1"/>
  <c r="V205"/>
  <c r="V204" s="1"/>
  <c r="T205"/>
  <c r="T204" s="1"/>
  <c r="S205"/>
  <c r="S204" s="1"/>
  <c r="R205"/>
  <c r="R204" s="1"/>
  <c r="Q205"/>
  <c r="Q204" s="1"/>
  <c r="P205"/>
  <c r="P204" s="1"/>
  <c r="O205"/>
  <c r="O204" s="1"/>
  <c r="N205"/>
  <c r="N204" s="1"/>
  <c r="M205"/>
  <c r="M204" s="1"/>
  <c r="L205"/>
  <c r="L204" s="1"/>
  <c r="U203"/>
  <c r="R203"/>
  <c r="O203"/>
  <c r="U202"/>
  <c r="R202"/>
  <c r="O202"/>
  <c r="U201"/>
  <c r="R201"/>
  <c r="O201"/>
  <c r="U200"/>
  <c r="R200"/>
  <c r="O200"/>
  <c r="U199"/>
  <c r="R199"/>
  <c r="O199"/>
  <c r="W198"/>
  <c r="V198"/>
  <c r="T198"/>
  <c r="S198"/>
  <c r="Q198"/>
  <c r="P198"/>
  <c r="N198"/>
  <c r="M198"/>
  <c r="L198"/>
  <c r="U197"/>
  <c r="R197"/>
  <c r="O197"/>
  <c r="U196"/>
  <c r="R196"/>
  <c r="O196"/>
  <c r="U195"/>
  <c r="R195"/>
  <c r="O195"/>
  <c r="U194"/>
  <c r="R194"/>
  <c r="U193"/>
  <c r="R193"/>
  <c r="O193"/>
  <c r="U192"/>
  <c r="R192"/>
  <c r="O192"/>
  <c r="U191"/>
  <c r="R191"/>
  <c r="O191"/>
  <c r="W190"/>
  <c r="V190"/>
  <c r="T190"/>
  <c r="S190"/>
  <c r="Q190"/>
  <c r="P190"/>
  <c r="N190"/>
  <c r="M190"/>
  <c r="L190"/>
  <c r="U187"/>
  <c r="R187"/>
  <c r="O187"/>
  <c r="U186"/>
  <c r="R186"/>
  <c r="O186"/>
  <c r="U185"/>
  <c r="R185"/>
  <c r="O185"/>
  <c r="W184"/>
  <c r="V184"/>
  <c r="T184"/>
  <c r="S184"/>
  <c r="Q184"/>
  <c r="P184"/>
  <c r="N184"/>
  <c r="M184"/>
  <c r="L184"/>
  <c r="U181"/>
  <c r="U180" s="1"/>
  <c r="R181"/>
  <c r="R180" s="1"/>
  <c r="O181"/>
  <c r="O180" s="1"/>
  <c r="W180"/>
  <c r="V180"/>
  <c r="T180"/>
  <c r="S180"/>
  <c r="Q180"/>
  <c r="P180"/>
  <c r="N180"/>
  <c r="M180"/>
  <c r="L180"/>
  <c r="U179"/>
  <c r="U178" s="1"/>
  <c r="U177" s="1"/>
  <c r="R179"/>
  <c r="R178" s="1"/>
  <c r="O179"/>
  <c r="O178" s="1"/>
  <c r="W178"/>
  <c r="W177" s="1"/>
  <c r="V178"/>
  <c r="V177" s="1"/>
  <c r="T178"/>
  <c r="T177" s="1"/>
  <c r="S178"/>
  <c r="S177" s="1"/>
  <c r="Q178"/>
  <c r="Q177" s="1"/>
  <c r="P178"/>
  <c r="N178"/>
  <c r="M178"/>
  <c r="M177" s="1"/>
  <c r="L178"/>
  <c r="U176"/>
  <c r="U174" s="1"/>
  <c r="R176"/>
  <c r="O176"/>
  <c r="O174" s="1"/>
  <c r="W174"/>
  <c r="V174"/>
  <c r="T174"/>
  <c r="S174"/>
  <c r="R174"/>
  <c r="Q174"/>
  <c r="P174"/>
  <c r="L174"/>
  <c r="U173"/>
  <c r="R173"/>
  <c r="O173"/>
  <c r="U172"/>
  <c r="R172"/>
  <c r="O172"/>
  <c r="U171"/>
  <c r="R171"/>
  <c r="O171"/>
  <c r="U170"/>
  <c r="R170"/>
  <c r="O170"/>
  <c r="U167"/>
  <c r="R167"/>
  <c r="O167"/>
  <c r="U166"/>
  <c r="R166"/>
  <c r="O166"/>
  <c r="U165"/>
  <c r="R165"/>
  <c r="O165"/>
  <c r="W164"/>
  <c r="V164"/>
  <c r="T164"/>
  <c r="S164"/>
  <c r="Q164"/>
  <c r="P164"/>
  <c r="N164"/>
  <c r="N163" s="1"/>
  <c r="N162" s="1"/>
  <c r="M164"/>
  <c r="M163" s="1"/>
  <c r="M162" s="1"/>
  <c r="L164"/>
  <c r="U161"/>
  <c r="R161"/>
  <c r="O161"/>
  <c r="U160"/>
  <c r="R160"/>
  <c r="O160"/>
  <c r="U159"/>
  <c r="R159"/>
  <c r="O159"/>
  <c r="W158"/>
  <c r="V158"/>
  <c r="T158"/>
  <c r="S158"/>
  <c r="Q158"/>
  <c r="P158"/>
  <c r="N158"/>
  <c r="M158"/>
  <c r="L158"/>
  <c r="U155"/>
  <c r="U154" s="1"/>
  <c r="U153" s="1"/>
  <c r="R155"/>
  <c r="R154" s="1"/>
  <c r="R153" s="1"/>
  <c r="O155"/>
  <c r="O154" s="1"/>
  <c r="O153" s="1"/>
  <c r="W154"/>
  <c r="W153" s="1"/>
  <c r="V154"/>
  <c r="V153" s="1"/>
  <c r="T154"/>
  <c r="T153" s="1"/>
  <c r="S154"/>
  <c r="S153" s="1"/>
  <c r="Q154"/>
  <c r="Q153" s="1"/>
  <c r="P154"/>
  <c r="P153" s="1"/>
  <c r="N154"/>
  <c r="N153" s="1"/>
  <c r="M154"/>
  <c r="M153" s="1"/>
  <c r="L154"/>
  <c r="L153" s="1"/>
  <c r="U152"/>
  <c r="U151" s="1"/>
  <c r="R152"/>
  <c r="O152"/>
  <c r="O151" s="1"/>
  <c r="W151"/>
  <c r="V151"/>
  <c r="T151"/>
  <c r="S151"/>
  <c r="Q151"/>
  <c r="P151"/>
  <c r="N151"/>
  <c r="M151"/>
  <c r="L151"/>
  <c r="O150"/>
  <c r="O149"/>
  <c r="O148"/>
  <c r="O147"/>
  <c r="O146"/>
  <c r="O145"/>
  <c r="O144"/>
  <c r="O143"/>
  <c r="W142"/>
  <c r="V142"/>
  <c r="T142"/>
  <c r="S142"/>
  <c r="Q142"/>
  <c r="P142"/>
  <c r="N142"/>
  <c r="M142"/>
  <c r="L142"/>
  <c r="U139"/>
  <c r="R139"/>
  <c r="O139"/>
  <c r="U138"/>
  <c r="R138"/>
  <c r="O138"/>
  <c r="U137"/>
  <c r="R137"/>
  <c r="O137"/>
  <c r="W136"/>
  <c r="V136"/>
  <c r="T136"/>
  <c r="S136"/>
  <c r="Q136"/>
  <c r="P136"/>
  <c r="N136"/>
  <c r="M136"/>
  <c r="L136"/>
  <c r="W389" l="1"/>
  <c r="T163"/>
  <c r="T162" s="1"/>
  <c r="V475"/>
  <c r="R470"/>
  <c r="P475"/>
  <c r="N157"/>
  <c r="S163"/>
  <c r="S162" s="1"/>
  <c r="V163"/>
  <c r="V162" s="1"/>
  <c r="L189"/>
  <c r="L188" s="1"/>
  <c r="N189"/>
  <c r="N188" s="1"/>
  <c r="T189"/>
  <c r="T188" s="1"/>
  <c r="L214"/>
  <c r="L213" s="1"/>
  <c r="N214"/>
  <c r="N213" s="1"/>
  <c r="T214"/>
  <c r="T213" s="1"/>
  <c r="W283"/>
  <c r="M389"/>
  <c r="P389"/>
  <c r="S389"/>
  <c r="V389"/>
  <c r="L436"/>
  <c r="N436"/>
  <c r="R437"/>
  <c r="V235"/>
  <c r="V234" s="1"/>
  <c r="Q141"/>
  <c r="Q140" s="1"/>
  <c r="V189"/>
  <c r="V188" s="1"/>
  <c r="P235"/>
  <c r="P234" s="1"/>
  <c r="S235"/>
  <c r="S234" s="1"/>
  <c r="T246"/>
  <c r="T245" s="1"/>
  <c r="O285"/>
  <c r="O284" s="1"/>
  <c r="U198"/>
  <c r="O664"/>
  <c r="Q550"/>
  <c r="S550"/>
  <c r="U164"/>
  <c r="U163" s="1"/>
  <c r="U162" s="1"/>
  <c r="R198"/>
  <c r="O198"/>
  <c r="L235"/>
  <c r="L234" s="1"/>
  <c r="T235"/>
  <c r="T234" s="1"/>
  <c r="O374"/>
  <c r="M550"/>
  <c r="M545" s="1"/>
  <c r="M544" s="1"/>
  <c r="W214"/>
  <c r="W213" s="1"/>
  <c r="P214"/>
  <c r="P213" s="1"/>
  <c r="P208" s="1"/>
  <c r="P207" s="1"/>
  <c r="V214"/>
  <c r="V213" s="1"/>
  <c r="V208" s="1"/>
  <c r="V207" s="1"/>
  <c r="O230"/>
  <c r="O14"/>
  <c r="P189"/>
  <c r="P188" s="1"/>
  <c r="P183" s="1"/>
  <c r="P182" s="1"/>
  <c r="S545"/>
  <c r="S544" s="1"/>
  <c r="W550"/>
  <c r="P229"/>
  <c r="P228" s="1"/>
  <c r="L141"/>
  <c r="L140" s="1"/>
  <c r="L135" s="1"/>
  <c r="L134" s="1"/>
  <c r="N141"/>
  <c r="N140" s="1"/>
  <c r="N135" s="1"/>
  <c r="N134" s="1"/>
  <c r="M141"/>
  <c r="M140" s="1"/>
  <c r="M135" s="1"/>
  <c r="M134" s="1"/>
  <c r="V141"/>
  <c r="V140" s="1"/>
  <c r="V135" s="1"/>
  <c r="V134" s="1"/>
  <c r="P163"/>
  <c r="P162" s="1"/>
  <c r="P157" s="1"/>
  <c r="W163"/>
  <c r="W162" s="1"/>
  <c r="W157" s="1"/>
  <c r="W156" s="1"/>
  <c r="U184"/>
  <c r="L389"/>
  <c r="N389"/>
  <c r="S436"/>
  <c r="U437"/>
  <c r="P550"/>
  <c r="P545" s="1"/>
  <c r="P544" s="1"/>
  <c r="R550"/>
  <c r="R664"/>
  <c r="N235"/>
  <c r="N234" s="1"/>
  <c r="N263"/>
  <c r="Q135"/>
  <c r="Q134" s="1"/>
  <c r="U142"/>
  <c r="L163"/>
  <c r="L162" s="1"/>
  <c r="Q163"/>
  <c r="Q162" s="1"/>
  <c r="R558"/>
  <c r="R557" s="1"/>
  <c r="O265"/>
  <c r="U265"/>
  <c r="O271"/>
  <c r="R271"/>
  <c r="T283"/>
  <c r="R546"/>
  <c r="P590"/>
  <c r="O615"/>
  <c r="W614"/>
  <c r="U14"/>
  <c r="R151"/>
  <c r="L183"/>
  <c r="L182" s="1"/>
  <c r="W235"/>
  <c r="W234" s="1"/>
  <c r="W229" s="1"/>
  <c r="W228" s="1"/>
  <c r="L157"/>
  <c r="U236"/>
  <c r="R164"/>
  <c r="R163" s="1"/>
  <c r="R162" s="1"/>
  <c r="T550"/>
  <c r="M598"/>
  <c r="P598"/>
  <c r="M614"/>
  <c r="Q614"/>
  <c r="T614"/>
  <c r="U646"/>
  <c r="O653"/>
  <c r="U653"/>
  <c r="O142"/>
  <c r="O141" s="1"/>
  <c r="O140" s="1"/>
  <c r="U253"/>
  <c r="L270"/>
  <c r="L269" s="1"/>
  <c r="L264" s="1"/>
  <c r="L263" s="1"/>
  <c r="R184"/>
  <c r="S141"/>
  <c r="S140" s="1"/>
  <c r="R142"/>
  <c r="S135"/>
  <c r="R136"/>
  <c r="R259"/>
  <c r="R653"/>
  <c r="U494"/>
  <c r="U406"/>
  <c r="U390"/>
  <c r="U382"/>
  <c r="U378"/>
  <c r="R494"/>
  <c r="T436"/>
  <c r="O494"/>
  <c r="Q389"/>
  <c r="O390"/>
  <c r="O382"/>
  <c r="T277"/>
  <c r="R277" s="1"/>
  <c r="V157"/>
  <c r="V156" s="1"/>
  <c r="T229"/>
  <c r="T228" s="1"/>
  <c r="R599"/>
  <c r="U531"/>
  <c r="W598"/>
  <c r="W597" s="1"/>
  <c r="O224"/>
  <c r="R236"/>
  <c r="Q545"/>
  <c r="Q544" s="1"/>
  <c r="U577"/>
  <c r="L614"/>
  <c r="N614"/>
  <c r="T598"/>
  <c r="U602"/>
  <c r="S598"/>
  <c r="L598"/>
  <c r="N598"/>
  <c r="O158"/>
  <c r="O184"/>
  <c r="O209"/>
  <c r="U230"/>
  <c r="U224"/>
  <c r="O247"/>
  <c r="R374"/>
  <c r="R577"/>
  <c r="O577"/>
  <c r="L590"/>
  <c r="N590"/>
  <c r="Q590"/>
  <c r="T590"/>
  <c r="W590"/>
  <c r="W589" s="1"/>
  <c r="W583" s="1"/>
  <c r="W582" s="1"/>
  <c r="R594"/>
  <c r="U636"/>
  <c r="O177"/>
  <c r="W208"/>
  <c r="W207" s="1"/>
  <c r="M214"/>
  <c r="M213" s="1"/>
  <c r="M208" s="1"/>
  <c r="M207" s="1"/>
  <c r="S214"/>
  <c r="S213" s="1"/>
  <c r="S208" s="1"/>
  <c r="S207" s="1"/>
  <c r="R224"/>
  <c r="O236"/>
  <c r="O235" s="1"/>
  <c r="O234" s="1"/>
  <c r="O229" s="1"/>
  <c r="O228" s="1"/>
  <c r="U247"/>
  <c r="R247"/>
  <c r="S283"/>
  <c r="R382"/>
  <c r="T545"/>
  <c r="T544" s="1"/>
  <c r="U158"/>
  <c r="R158"/>
  <c r="T183"/>
  <c r="T182" s="1"/>
  <c r="R230"/>
  <c r="L229"/>
  <c r="L228" s="1"/>
  <c r="N229"/>
  <c r="N228" s="1"/>
  <c r="M246"/>
  <c r="M245" s="1"/>
  <c r="W246"/>
  <c r="W245" s="1"/>
  <c r="R253"/>
  <c r="O253"/>
  <c r="L252"/>
  <c r="L251" s="1"/>
  <c r="R390"/>
  <c r="O523"/>
  <c r="U523"/>
  <c r="R523"/>
  <c r="R531"/>
  <c r="O531"/>
  <c r="S590"/>
  <c r="V590"/>
  <c r="V614"/>
  <c r="U615"/>
  <c r="R625"/>
  <c r="R636"/>
  <c r="O636"/>
  <c r="R646"/>
  <c r="U235"/>
  <c r="U234" s="1"/>
  <c r="U229" s="1"/>
  <c r="U228" s="1"/>
  <c r="V246"/>
  <c r="V245" s="1"/>
  <c r="N183"/>
  <c r="N182" s="1"/>
  <c r="S189"/>
  <c r="S188" s="1"/>
  <c r="S183" s="1"/>
  <c r="S182" s="1"/>
  <c r="W189"/>
  <c r="W188" s="1"/>
  <c r="W183" s="1"/>
  <c r="W182" s="1"/>
  <c r="T208"/>
  <c r="T207" s="1"/>
  <c r="V229"/>
  <c r="V228" s="1"/>
  <c r="S246"/>
  <c r="S245" s="1"/>
  <c r="M270"/>
  <c r="M269" s="1"/>
  <c r="M264" s="1"/>
  <c r="M263" s="1"/>
  <c r="T389"/>
  <c r="O437"/>
  <c r="Q436"/>
  <c r="W545"/>
  <c r="W544" s="1"/>
  <c r="L550"/>
  <c r="L545" s="1"/>
  <c r="L544" s="1"/>
  <c r="N550"/>
  <c r="N545" s="1"/>
  <c r="N544" s="1"/>
  <c r="V550"/>
  <c r="V545" s="1"/>
  <c r="V544" s="1"/>
  <c r="O558"/>
  <c r="O557" s="1"/>
  <c r="M590"/>
  <c r="P614"/>
  <c r="W141"/>
  <c r="W140" s="1"/>
  <c r="W135" s="1"/>
  <c r="W134" s="1"/>
  <c r="V183"/>
  <c r="V182" s="1"/>
  <c r="O190"/>
  <c r="U190"/>
  <c r="U189" s="1"/>
  <c r="U188" s="1"/>
  <c r="U183" s="1"/>
  <c r="U182" s="1"/>
  <c r="R190"/>
  <c r="R189" s="1"/>
  <c r="R188" s="1"/>
  <c r="M189"/>
  <c r="M188" s="1"/>
  <c r="M183" s="1"/>
  <c r="M182" s="1"/>
  <c r="Q189"/>
  <c r="Q188" s="1"/>
  <c r="Q183" s="1"/>
  <c r="Q182" s="1"/>
  <c r="O215"/>
  <c r="O214" s="1"/>
  <c r="O213" s="1"/>
  <c r="O208" s="1"/>
  <c r="O207" s="1"/>
  <c r="U215"/>
  <c r="U214" s="1"/>
  <c r="U213" s="1"/>
  <c r="U208" s="1"/>
  <c r="U207" s="1"/>
  <c r="R215"/>
  <c r="Q214"/>
  <c r="Q213" s="1"/>
  <c r="Q208" s="1"/>
  <c r="Q207" s="1"/>
  <c r="M235"/>
  <c r="M234" s="1"/>
  <c r="Q235"/>
  <c r="Q234" s="1"/>
  <c r="P246"/>
  <c r="P245" s="1"/>
  <c r="Q252"/>
  <c r="Q251" s="1"/>
  <c r="Q246" s="1"/>
  <c r="Q245" s="1"/>
  <c r="O259"/>
  <c r="S475"/>
  <c r="O505"/>
  <c r="U505"/>
  <c r="R505"/>
  <c r="M475"/>
  <c r="O546"/>
  <c r="U546"/>
  <c r="O584"/>
  <c r="R584"/>
  <c r="Q598"/>
  <c r="Q597" s="1"/>
  <c r="S614"/>
  <c r="S229"/>
  <c r="S228" s="1"/>
  <c r="T157"/>
  <c r="T156" s="1"/>
  <c r="L208"/>
  <c r="L207" s="1"/>
  <c r="N208"/>
  <c r="N207" s="1"/>
  <c r="M229"/>
  <c r="M228" s="1"/>
  <c r="Q229"/>
  <c r="Q228" s="1"/>
  <c r="R235"/>
  <c r="R234" s="1"/>
  <c r="L246"/>
  <c r="L245" s="1"/>
  <c r="N246"/>
  <c r="N245" s="1"/>
  <c r="M436"/>
  <c r="V436"/>
  <c r="V435" s="1"/>
  <c r="V388" s="1"/>
  <c r="V367" s="1"/>
  <c r="V366" s="1"/>
  <c r="P436"/>
  <c r="L475"/>
  <c r="L435" s="1"/>
  <c r="N475"/>
  <c r="N435" s="1"/>
  <c r="N388" s="1"/>
  <c r="N367" s="1"/>
  <c r="N366" s="1"/>
  <c r="Q475"/>
  <c r="T475"/>
  <c r="T435" s="1"/>
  <c r="T388" s="1"/>
  <c r="T367" s="1"/>
  <c r="T366" s="1"/>
  <c r="W475"/>
  <c r="U475" s="1"/>
  <c r="P597"/>
  <c r="P589" s="1"/>
  <c r="P583" s="1"/>
  <c r="P582" s="1"/>
  <c r="O136"/>
  <c r="P141"/>
  <c r="P140" s="1"/>
  <c r="P135" s="1"/>
  <c r="P134" s="1"/>
  <c r="T141"/>
  <c r="T140" s="1"/>
  <c r="M157"/>
  <c r="M156" s="1"/>
  <c r="S157"/>
  <c r="S156" s="1"/>
  <c r="L177"/>
  <c r="N177"/>
  <c r="N156" s="1"/>
  <c r="P177"/>
  <c r="N283"/>
  <c r="V283"/>
  <c r="O406"/>
  <c r="R406"/>
  <c r="O449"/>
  <c r="U449"/>
  <c r="O470"/>
  <c r="U470"/>
  <c r="O476"/>
  <c r="R476"/>
  <c r="U476"/>
  <c r="O550"/>
  <c r="O545" s="1"/>
  <c r="O544" s="1"/>
  <c r="U558"/>
  <c r="U557" s="1"/>
  <c r="O591"/>
  <c r="U591"/>
  <c r="O594"/>
  <c r="U594"/>
  <c r="O599"/>
  <c r="U599"/>
  <c r="O610"/>
  <c r="R610"/>
  <c r="R615"/>
  <c r="O625"/>
  <c r="U625"/>
  <c r="U614" s="1"/>
  <c r="R436"/>
  <c r="R591"/>
  <c r="U259"/>
  <c r="U252" s="1"/>
  <c r="U251" s="1"/>
  <c r="U246" s="1"/>
  <c r="U245" s="1"/>
  <c r="M373"/>
  <c r="P373"/>
  <c r="U436"/>
  <c r="T135"/>
  <c r="T134" s="1"/>
  <c r="S134"/>
  <c r="R265"/>
  <c r="O368"/>
  <c r="U368"/>
  <c r="R368"/>
  <c r="S373"/>
  <c r="R378"/>
  <c r="R373" s="1"/>
  <c r="O378"/>
  <c r="O373" s="1"/>
  <c r="U584"/>
  <c r="O602"/>
  <c r="U136"/>
  <c r="R177"/>
  <c r="U271"/>
  <c r="U285"/>
  <c r="U284" s="1"/>
  <c r="U283" s="1"/>
  <c r="O606"/>
  <c r="U374"/>
  <c r="U373" s="1"/>
  <c r="R606"/>
  <c r="O646"/>
  <c r="U141"/>
  <c r="U140" s="1"/>
  <c r="R285"/>
  <c r="R284" s="1"/>
  <c r="R283" s="1"/>
  <c r="O283"/>
  <c r="R602"/>
  <c r="U606"/>
  <c r="V598"/>
  <c r="U610"/>
  <c r="R449"/>
  <c r="U550"/>
  <c r="Q157"/>
  <c r="Q156" s="1"/>
  <c r="O164"/>
  <c r="O163" s="1"/>
  <c r="O162" s="1"/>
  <c r="O157" s="1"/>
  <c r="V270"/>
  <c r="V269" s="1"/>
  <c r="W277"/>
  <c r="U133"/>
  <c r="U132" s="1"/>
  <c r="U131" s="1"/>
  <c r="R133"/>
  <c r="R132" s="1"/>
  <c r="R131" s="1"/>
  <c r="O133"/>
  <c r="O132" s="1"/>
  <c r="O131" s="1"/>
  <c r="W132"/>
  <c r="W131" s="1"/>
  <c r="V132"/>
  <c r="V131" s="1"/>
  <c r="T132"/>
  <c r="T131" s="1"/>
  <c r="S132"/>
  <c r="S131" s="1"/>
  <c r="Q132"/>
  <c r="Q131" s="1"/>
  <c r="P132"/>
  <c r="P131" s="1"/>
  <c r="N132"/>
  <c r="N131" s="1"/>
  <c r="M132"/>
  <c r="M131" s="1"/>
  <c r="L132"/>
  <c r="L131" s="1"/>
  <c r="U130"/>
  <c r="R130"/>
  <c r="O130"/>
  <c r="U127"/>
  <c r="R127"/>
  <c r="O127"/>
  <c r="U126"/>
  <c r="R126"/>
  <c r="O126"/>
  <c r="W125"/>
  <c r="V125"/>
  <c r="T125"/>
  <c r="S125"/>
  <c r="Q125"/>
  <c r="P125"/>
  <c r="N125"/>
  <c r="M125"/>
  <c r="L125"/>
  <c r="W117"/>
  <c r="V117"/>
  <c r="U117"/>
  <c r="T117"/>
  <c r="T116" s="1"/>
  <c r="T115" s="1"/>
  <c r="S117"/>
  <c r="R117"/>
  <c r="Q117"/>
  <c r="P117"/>
  <c r="O117"/>
  <c r="N117"/>
  <c r="N116" s="1"/>
  <c r="N115" s="1"/>
  <c r="M117"/>
  <c r="M116" s="1"/>
  <c r="M115" s="1"/>
  <c r="L117"/>
  <c r="L116" s="1"/>
  <c r="L115" s="1"/>
  <c r="W111"/>
  <c r="V111"/>
  <c r="U111"/>
  <c r="T111"/>
  <c r="S111"/>
  <c r="R111"/>
  <c r="Q111"/>
  <c r="P111"/>
  <c r="O111"/>
  <c r="N111"/>
  <c r="M111"/>
  <c r="L111"/>
  <c r="U108"/>
  <c r="U107" s="1"/>
  <c r="U106" s="1"/>
  <c r="R108"/>
  <c r="R107" s="1"/>
  <c r="R106" s="1"/>
  <c r="O108"/>
  <c r="O107" s="1"/>
  <c r="O106" s="1"/>
  <c r="W107"/>
  <c r="W106" s="1"/>
  <c r="V107"/>
  <c r="V106" s="1"/>
  <c r="T107"/>
  <c r="T106" s="1"/>
  <c r="S107"/>
  <c r="S106" s="1"/>
  <c r="Q107"/>
  <c r="Q106" s="1"/>
  <c r="P107"/>
  <c r="P106" s="1"/>
  <c r="N107"/>
  <c r="N106" s="1"/>
  <c r="M107"/>
  <c r="M106" s="1"/>
  <c r="L107"/>
  <c r="L106" s="1"/>
  <c r="U105"/>
  <c r="U104" s="1"/>
  <c r="R105"/>
  <c r="O105"/>
  <c r="O104" s="1"/>
  <c r="W104"/>
  <c r="V104"/>
  <c r="T104"/>
  <c r="S104"/>
  <c r="R104"/>
  <c r="Q104"/>
  <c r="P104"/>
  <c r="M104"/>
  <c r="L104"/>
  <c r="R103"/>
  <c r="O103"/>
  <c r="U102"/>
  <c r="R102"/>
  <c r="O102"/>
  <c r="U101"/>
  <c r="R101"/>
  <c r="O101"/>
  <c r="O100"/>
  <c r="U99"/>
  <c r="R99"/>
  <c r="U98"/>
  <c r="R98"/>
  <c r="O98"/>
  <c r="U97"/>
  <c r="R97"/>
  <c r="O97"/>
  <c r="U96"/>
  <c r="R96"/>
  <c r="O96"/>
  <c r="W95"/>
  <c r="V95"/>
  <c r="T95"/>
  <c r="S95"/>
  <c r="Q95"/>
  <c r="P95"/>
  <c r="N95"/>
  <c r="N94" s="1"/>
  <c r="N93" s="1"/>
  <c r="M95"/>
  <c r="L95"/>
  <c r="W91"/>
  <c r="V91"/>
  <c r="U91"/>
  <c r="T91"/>
  <c r="S91"/>
  <c r="R91"/>
  <c r="Q91"/>
  <c r="P91"/>
  <c r="O91"/>
  <c r="N91"/>
  <c r="M91"/>
  <c r="L91"/>
  <c r="U90"/>
  <c r="R90"/>
  <c r="O90"/>
  <c r="U89"/>
  <c r="R89"/>
  <c r="O89"/>
  <c r="U88"/>
  <c r="R88"/>
  <c r="O88"/>
  <c r="W87"/>
  <c r="V87"/>
  <c r="T87"/>
  <c r="S87"/>
  <c r="Q87"/>
  <c r="P87"/>
  <c r="N87"/>
  <c r="M87"/>
  <c r="L87"/>
  <c r="U81"/>
  <c r="R81"/>
  <c r="O81"/>
  <c r="U80"/>
  <c r="R80"/>
  <c r="O80"/>
  <c r="W79"/>
  <c r="W68" s="1"/>
  <c r="W67" s="1"/>
  <c r="W66" s="1"/>
  <c r="W61" s="1"/>
  <c r="W60" s="1"/>
  <c r="V79"/>
  <c r="T79"/>
  <c r="S79"/>
  <c r="Q79"/>
  <c r="P79"/>
  <c r="N79"/>
  <c r="M79"/>
  <c r="U78"/>
  <c r="R78"/>
  <c r="O78"/>
  <c r="U77"/>
  <c r="R77"/>
  <c r="O77"/>
  <c r="U76"/>
  <c r="R76"/>
  <c r="O76"/>
  <c r="U75"/>
  <c r="R75"/>
  <c r="O75"/>
  <c r="U74"/>
  <c r="R74"/>
  <c r="O74"/>
  <c r="P73"/>
  <c r="O73" s="1"/>
  <c r="U72"/>
  <c r="R72"/>
  <c r="O72"/>
  <c r="U71"/>
  <c r="R71"/>
  <c r="O71"/>
  <c r="U70"/>
  <c r="R70"/>
  <c r="O70"/>
  <c r="U69"/>
  <c r="R69"/>
  <c r="O69"/>
  <c r="T68"/>
  <c r="Q68"/>
  <c r="N68"/>
  <c r="M68"/>
  <c r="U65"/>
  <c r="R65"/>
  <c r="O65"/>
  <c r="U64"/>
  <c r="R64"/>
  <c r="O64"/>
  <c r="U63"/>
  <c r="R63"/>
  <c r="O63"/>
  <c r="U55"/>
  <c r="R55"/>
  <c r="M46"/>
  <c r="N46"/>
  <c r="P46"/>
  <c r="Q46"/>
  <c r="S46"/>
  <c r="T46"/>
  <c r="V46"/>
  <c r="W46"/>
  <c r="L46"/>
  <c r="R157" l="1"/>
  <c r="R156" s="1"/>
  <c r="R590"/>
  <c r="O389"/>
  <c r="L156"/>
  <c r="L388"/>
  <c r="L367" s="1"/>
  <c r="L366" s="1"/>
  <c r="S597"/>
  <c r="S589" s="1"/>
  <c r="S583" s="1"/>
  <c r="S582" s="1"/>
  <c r="S435"/>
  <c r="S388" s="1"/>
  <c r="O189"/>
  <c r="O188" s="1"/>
  <c r="O183" s="1"/>
  <c r="O182" s="1"/>
  <c r="U157"/>
  <c r="U156" s="1"/>
  <c r="U545"/>
  <c r="U544" s="1"/>
  <c r="R141"/>
  <c r="R140" s="1"/>
  <c r="R135" s="1"/>
  <c r="R134" s="1"/>
  <c r="R545"/>
  <c r="M435"/>
  <c r="M388" s="1"/>
  <c r="U389"/>
  <c r="O156"/>
  <c r="T270"/>
  <c r="T269" s="1"/>
  <c r="V597"/>
  <c r="V589" s="1"/>
  <c r="V583" s="1"/>
  <c r="V582" s="1"/>
  <c r="R614"/>
  <c r="R389"/>
  <c r="V94"/>
  <c r="V93" s="1"/>
  <c r="T597"/>
  <c r="T589" s="1"/>
  <c r="T583" s="1"/>
  <c r="T582" s="1"/>
  <c r="R544"/>
  <c r="Q67"/>
  <c r="Q66" s="1"/>
  <c r="Q61" s="1"/>
  <c r="Q60" s="1"/>
  <c r="M94"/>
  <c r="M93" s="1"/>
  <c r="S94"/>
  <c r="S93" s="1"/>
  <c r="O135"/>
  <c r="O134" s="1"/>
  <c r="O598"/>
  <c r="Q589"/>
  <c r="Q583" s="1"/>
  <c r="Q582" s="1"/>
  <c r="O590"/>
  <c r="L597"/>
  <c r="L589" s="1"/>
  <c r="L583" s="1"/>
  <c r="L582" s="1"/>
  <c r="U135"/>
  <c r="U134" s="1"/>
  <c r="L94"/>
  <c r="L93" s="1"/>
  <c r="T94"/>
  <c r="T93" s="1"/>
  <c r="T86" s="1"/>
  <c r="T85" s="1"/>
  <c r="W94"/>
  <c r="W93" s="1"/>
  <c r="Q435"/>
  <c r="Q388" s="1"/>
  <c r="Q367" s="1"/>
  <c r="Q366" s="1"/>
  <c r="R229"/>
  <c r="R228" s="1"/>
  <c r="O252"/>
  <c r="O251" s="1"/>
  <c r="O246" s="1"/>
  <c r="O245" s="1"/>
  <c r="R214"/>
  <c r="R213" s="1"/>
  <c r="R208" s="1"/>
  <c r="R207" s="1"/>
  <c r="R252"/>
  <c r="R251" s="1"/>
  <c r="R246" s="1"/>
  <c r="R245" s="1"/>
  <c r="R183"/>
  <c r="R182" s="1"/>
  <c r="R62"/>
  <c r="M597"/>
  <c r="M589" s="1"/>
  <c r="M583" s="1"/>
  <c r="M582" s="1"/>
  <c r="N597"/>
  <c r="N589" s="1"/>
  <c r="N583" s="1"/>
  <c r="N582" s="1"/>
  <c r="O62"/>
  <c r="U62"/>
  <c r="W270"/>
  <c r="W269" s="1"/>
  <c r="U277"/>
  <c r="U270" s="1"/>
  <c r="U269" s="1"/>
  <c r="T264"/>
  <c r="T263" s="1"/>
  <c r="U264"/>
  <c r="U263" s="1"/>
  <c r="V264"/>
  <c r="V263" s="1"/>
  <c r="R598"/>
  <c r="Q277"/>
  <c r="M110"/>
  <c r="M109" s="1"/>
  <c r="S270"/>
  <c r="S269" s="1"/>
  <c r="S367"/>
  <c r="S366" s="1"/>
  <c r="M367"/>
  <c r="M366" s="1"/>
  <c r="L110"/>
  <c r="L109" s="1"/>
  <c r="W116"/>
  <c r="W115" s="1"/>
  <c r="U590"/>
  <c r="U435"/>
  <c r="U388" s="1"/>
  <c r="U367" s="1"/>
  <c r="U366" s="1"/>
  <c r="O475"/>
  <c r="W435"/>
  <c r="W388" s="1"/>
  <c r="W367" s="1"/>
  <c r="W366" s="1"/>
  <c r="O436"/>
  <c r="O435" s="1"/>
  <c r="O388" s="1"/>
  <c r="O367" s="1"/>
  <c r="O366" s="1"/>
  <c r="P435"/>
  <c r="P388" s="1"/>
  <c r="P367" s="1"/>
  <c r="P366" s="1"/>
  <c r="P270"/>
  <c r="P269" s="1"/>
  <c r="R475"/>
  <c r="R435" s="1"/>
  <c r="U87"/>
  <c r="Q94"/>
  <c r="Q93" s="1"/>
  <c r="O125"/>
  <c r="U125"/>
  <c r="R125"/>
  <c r="R270"/>
  <c r="R269" s="1"/>
  <c r="O614"/>
  <c r="O597" s="1"/>
  <c r="O589" s="1"/>
  <c r="O583" s="1"/>
  <c r="O582" s="1"/>
  <c r="P156"/>
  <c r="T110"/>
  <c r="T109" s="1"/>
  <c r="N110"/>
  <c r="N109" s="1"/>
  <c r="W110"/>
  <c r="W109" s="1"/>
  <c r="P116"/>
  <c r="V116"/>
  <c r="U598"/>
  <c r="U597" s="1"/>
  <c r="L86"/>
  <c r="L85" s="1"/>
  <c r="N86"/>
  <c r="N85" s="1"/>
  <c r="R597"/>
  <c r="R589" s="1"/>
  <c r="R583" s="1"/>
  <c r="R582" s="1"/>
  <c r="Q116"/>
  <c r="Q115" s="1"/>
  <c r="Q110" s="1"/>
  <c r="Q109" s="1"/>
  <c r="S116"/>
  <c r="M86"/>
  <c r="M85" s="1"/>
  <c r="V86"/>
  <c r="V85" s="1"/>
  <c r="W86"/>
  <c r="W85" s="1"/>
  <c r="R87"/>
  <c r="O87"/>
  <c r="P94"/>
  <c r="P93" s="1"/>
  <c r="O95"/>
  <c r="O94" s="1"/>
  <c r="O93" s="1"/>
  <c r="O86" s="1"/>
  <c r="O85" s="1"/>
  <c r="U95"/>
  <c r="U94" s="1"/>
  <c r="U93" s="1"/>
  <c r="U86" s="1"/>
  <c r="U85" s="1"/>
  <c r="R95"/>
  <c r="R94" s="1"/>
  <c r="R93" s="1"/>
  <c r="S86"/>
  <c r="S85" s="1"/>
  <c r="Q86"/>
  <c r="Q85" s="1"/>
  <c r="P86"/>
  <c r="P85" s="1"/>
  <c r="M67"/>
  <c r="M66" s="1"/>
  <c r="M61" s="1"/>
  <c r="M60" s="1"/>
  <c r="O79"/>
  <c r="U79"/>
  <c r="R79"/>
  <c r="T67"/>
  <c r="T66" s="1"/>
  <c r="T61" s="1"/>
  <c r="T60" s="1"/>
  <c r="L67"/>
  <c r="L66" s="1"/>
  <c r="L61" s="1"/>
  <c r="L60" s="1"/>
  <c r="N67"/>
  <c r="O68"/>
  <c r="P68"/>
  <c r="P67" s="1"/>
  <c r="P66" s="1"/>
  <c r="P61" s="1"/>
  <c r="P60" s="1"/>
  <c r="M41"/>
  <c r="W41"/>
  <c r="L37"/>
  <c r="T42"/>
  <c r="T41" s="1"/>
  <c r="U59"/>
  <c r="R59"/>
  <c r="O59"/>
  <c r="U58"/>
  <c r="R58"/>
  <c r="O58"/>
  <c r="U57"/>
  <c r="R57"/>
  <c r="O57"/>
  <c r="W56"/>
  <c r="W45" s="1"/>
  <c r="W44" s="1"/>
  <c r="V56"/>
  <c r="V45" s="1"/>
  <c r="V44" s="1"/>
  <c r="T56"/>
  <c r="T45" s="1"/>
  <c r="T44" s="1"/>
  <c r="S56"/>
  <c r="S45" s="1"/>
  <c r="S44" s="1"/>
  <c r="Q56"/>
  <c r="Q45" s="1"/>
  <c r="Q44" s="1"/>
  <c r="P56"/>
  <c r="P45" s="1"/>
  <c r="P44" s="1"/>
  <c r="N56"/>
  <c r="N45" s="1"/>
  <c r="N44" s="1"/>
  <c r="M56"/>
  <c r="M45" s="1"/>
  <c r="M44" s="1"/>
  <c r="L56"/>
  <c r="U49"/>
  <c r="O49"/>
  <c r="U48"/>
  <c r="R48"/>
  <c r="O48"/>
  <c r="U47"/>
  <c r="R47"/>
  <c r="O47"/>
  <c r="R43"/>
  <c r="O43"/>
  <c r="V42"/>
  <c r="S42"/>
  <c r="S41" s="1"/>
  <c r="Q41"/>
  <c r="P42"/>
  <c r="N42"/>
  <c r="N41" s="1"/>
  <c r="L42"/>
  <c r="L41" s="1"/>
  <c r="U40"/>
  <c r="R40"/>
  <c r="O40"/>
  <c r="U39"/>
  <c r="R39"/>
  <c r="O39"/>
  <c r="U38"/>
  <c r="R38"/>
  <c r="V37"/>
  <c r="S37"/>
  <c r="P37"/>
  <c r="N37"/>
  <c r="M37"/>
  <c r="O116" l="1"/>
  <c r="V41"/>
  <c r="U41" s="1"/>
  <c r="U42"/>
  <c r="R388"/>
  <c r="R367" s="1"/>
  <c r="R366" s="1"/>
  <c r="U589"/>
  <c r="U583" s="1"/>
  <c r="U582" s="1"/>
  <c r="S115"/>
  <c r="S110" s="1"/>
  <c r="S109" s="1"/>
  <c r="R116"/>
  <c r="R115" s="1"/>
  <c r="R110" s="1"/>
  <c r="R109" s="1"/>
  <c r="V115"/>
  <c r="V110" s="1"/>
  <c r="V109" s="1"/>
  <c r="U116"/>
  <c r="U115" s="1"/>
  <c r="U110" s="1"/>
  <c r="U109" s="1"/>
  <c r="P41"/>
  <c r="P36" s="1"/>
  <c r="P35" s="1"/>
  <c r="O42"/>
  <c r="O41" s="1"/>
  <c r="P115"/>
  <c r="P110" s="1"/>
  <c r="P109" s="1"/>
  <c r="O115"/>
  <c r="O110" s="1"/>
  <c r="O109" s="1"/>
  <c r="W264"/>
  <c r="W263" s="1"/>
  <c r="Q270"/>
  <c r="Q269" s="1"/>
  <c r="O277"/>
  <c r="O270" s="1"/>
  <c r="O269" s="1"/>
  <c r="O264" s="1"/>
  <c r="O263" s="1"/>
  <c r="R264"/>
  <c r="R263" s="1"/>
  <c r="S264"/>
  <c r="S263" s="1"/>
  <c r="P264"/>
  <c r="P263" s="1"/>
  <c r="O67"/>
  <c r="O66" s="1"/>
  <c r="O61" s="1"/>
  <c r="O60" s="1"/>
  <c r="R86"/>
  <c r="R85" s="1"/>
  <c r="N66"/>
  <c r="N61" s="1"/>
  <c r="N60" s="1"/>
  <c r="O46"/>
  <c r="U46"/>
  <c r="R46"/>
  <c r="S36"/>
  <c r="S35" s="1"/>
  <c r="L45"/>
  <c r="L44" s="1"/>
  <c r="L36" s="1"/>
  <c r="L35" s="1"/>
  <c r="L11" s="1"/>
  <c r="L12" s="1"/>
  <c r="V73"/>
  <c r="S68"/>
  <c r="S67" s="1"/>
  <c r="S66" s="1"/>
  <c r="S61" s="1"/>
  <c r="S60" s="1"/>
  <c r="R73"/>
  <c r="R68" s="1"/>
  <c r="R67" s="1"/>
  <c r="R66" s="1"/>
  <c r="R61" s="1"/>
  <c r="R60" s="1"/>
  <c r="W36"/>
  <c r="W35" s="1"/>
  <c r="Q36"/>
  <c r="Q35" s="1"/>
  <c r="M36"/>
  <c r="M35" s="1"/>
  <c r="M11" s="1"/>
  <c r="M12" s="1"/>
  <c r="T36"/>
  <c r="T35" s="1"/>
  <c r="T11" s="1"/>
  <c r="T12" s="1"/>
  <c r="V36"/>
  <c r="V35" s="1"/>
  <c r="U37"/>
  <c r="R37"/>
  <c r="O37"/>
  <c r="N36"/>
  <c r="N35" s="1"/>
  <c r="N11" s="1"/>
  <c r="N12" s="1"/>
  <c r="O56"/>
  <c r="O45" s="1"/>
  <c r="O44" s="1"/>
  <c r="R56"/>
  <c r="U56"/>
  <c r="R42"/>
  <c r="R41" s="1"/>
  <c r="P11" l="1"/>
  <c r="P12" s="1"/>
  <c r="W11"/>
  <c r="W12" s="1"/>
  <c r="R45"/>
  <c r="R44" s="1"/>
  <c r="R36" s="1"/>
  <c r="R35" s="1"/>
  <c r="R11" s="1"/>
  <c r="R12" s="1"/>
  <c r="S11"/>
  <c r="S12" s="1"/>
  <c r="Q264"/>
  <c r="U45"/>
  <c r="U44" s="1"/>
  <c r="U36" s="1"/>
  <c r="U35" s="1"/>
  <c r="U73"/>
  <c r="U68" s="1"/>
  <c r="U67" s="1"/>
  <c r="U66" s="1"/>
  <c r="U61" s="1"/>
  <c r="U60" s="1"/>
  <c r="V68"/>
  <c r="V67" s="1"/>
  <c r="V66" s="1"/>
  <c r="V61" s="1"/>
  <c r="V60" s="1"/>
  <c r="V11" s="1"/>
  <c r="V12" s="1"/>
  <c r="O36"/>
  <c r="O35" s="1"/>
  <c r="O11" s="1"/>
  <c r="O12" s="1"/>
  <c r="U11" l="1"/>
  <c r="U12" s="1"/>
  <c r="Q263"/>
  <c r="Q11" s="1"/>
  <c r="Q12" s="1"/>
</calcChain>
</file>

<file path=xl/sharedStrings.xml><?xml version="1.0" encoding="utf-8"?>
<sst xmlns="http://schemas.openxmlformats.org/spreadsheetml/2006/main" count="5421" uniqueCount="1756">
  <si>
    <t>№</t>
  </si>
  <si>
    <t>Дата вступления в силу нормативного правового акта, договора, соглашения</t>
  </si>
  <si>
    <t>Объем средств на исполнение расходного обязательства 
(тыс. рублей)</t>
  </si>
  <si>
    <t>РЗ</t>
  </si>
  <si>
    <t>ПР</t>
  </si>
  <si>
    <t>ЦС</t>
  </si>
  <si>
    <t>ВР</t>
  </si>
  <si>
    <t>БДО</t>
  </si>
  <si>
    <t>БПО</t>
  </si>
  <si>
    <t>А</t>
  </si>
  <si>
    <t>1.1.</t>
  </si>
  <si>
    <t>1.2.</t>
  </si>
  <si>
    <t>2.1.</t>
  </si>
  <si>
    <t>2.2.</t>
  </si>
  <si>
    <t>6.1.</t>
  </si>
  <si>
    <t>Б</t>
  </si>
  <si>
    <t>Расходные обязательства по социальному обеспечению населения</t>
  </si>
  <si>
    <t>1.</t>
  </si>
  <si>
    <t>2.</t>
  </si>
  <si>
    <t>В</t>
  </si>
  <si>
    <t>Г</t>
  </si>
  <si>
    <t>1.3.</t>
  </si>
  <si>
    <t>3.1.</t>
  </si>
  <si>
    <t>4.</t>
  </si>
  <si>
    <t>Ж</t>
  </si>
  <si>
    <t>Коды классификации 
расходов бюджетов</t>
  </si>
  <si>
    <t>1</t>
  </si>
  <si>
    <t>8</t>
  </si>
  <si>
    <t>Содержание расходного обязательства</t>
  </si>
  <si>
    <t>Дата окончания действия нормативного правового акта, договора, соглашения</t>
  </si>
  <si>
    <t>Всего</t>
  </si>
  <si>
    <t>Реквизиты нормативного правового акта, договора, соглашения (тип, дата, номер, наименование), номер статьи, части, пункта, подпункта, абзаца</t>
  </si>
  <si>
    <t>Иные расходы</t>
  </si>
  <si>
    <t>Закупка товаров, работ, услуг в целях содержания казенных учреждений</t>
  </si>
  <si>
    <t>4.1.1.</t>
  </si>
  <si>
    <t>4.1.2.</t>
  </si>
  <si>
    <t>Субсидии бюджетным учреждениям на иные цели</t>
  </si>
  <si>
    <t>4.1. Предоставление субсидий бюджетным учреждениям</t>
  </si>
  <si>
    <t>4.2. Предоставление субсидий автономным учреждениям</t>
  </si>
  <si>
    <t>4.2.1.</t>
  </si>
  <si>
    <t>Субсидии автономным учреждениям на иные цели</t>
  </si>
  <si>
    <t>4.2.2.</t>
  </si>
  <si>
    <t>Публичные нормативные социальные выплаты гражданам</t>
  </si>
  <si>
    <t>3.1.1.</t>
  </si>
  <si>
    <t>4.1.1.1.</t>
  </si>
  <si>
    <t>4.1.2.1.</t>
  </si>
  <si>
    <t>4.2.1.1.</t>
  </si>
  <si>
    <t>4.2.2.1.</t>
  </si>
  <si>
    <t>Социальные выплаты гражданам, кроме публичных нормативных социальных выплат</t>
  </si>
  <si>
    <t>2.1.1.</t>
  </si>
  <si>
    <t>2.2.1.</t>
  </si>
  <si>
    <t>2..3.</t>
  </si>
  <si>
    <t>2.3.1.</t>
  </si>
  <si>
    <t>5</t>
  </si>
  <si>
    <t>6</t>
  </si>
  <si>
    <t>7</t>
  </si>
  <si>
    <t>9</t>
  </si>
  <si>
    <t>З</t>
  </si>
  <si>
    <t xml:space="preserve">1. Содержание органа государственной власти </t>
  </si>
  <si>
    <t>Выплаты персоналу казенных учреждений</t>
  </si>
  <si>
    <t>6.1.1.</t>
  </si>
  <si>
    <t>Осуществление бюджетных инвестиций</t>
  </si>
  <si>
    <t>3</t>
  </si>
  <si>
    <t>4</t>
  </si>
  <si>
    <t>Наименование муниципальной услуги (работы)</t>
  </si>
  <si>
    <t>Код муниципальной услуги (расходы)</t>
  </si>
  <si>
    <t>ВСЕГО (по ГРБС)</t>
  </si>
  <si>
    <t>4.2.1.2.</t>
  </si>
  <si>
    <t>4.2.1.3.</t>
  </si>
  <si>
    <t>и т.д.</t>
  </si>
  <si>
    <t>2.1.2.</t>
  </si>
  <si>
    <t>2.1.3.</t>
  </si>
  <si>
    <t>Расходные обязательства по оказанию муниципальных услуг (выполнению работ), включая ассигнования на закупки товаров, работ, услуг для обеспечения муниципальных нужд</t>
  </si>
  <si>
    <t>Выплаты персоналу органа местного самоуправления</t>
  </si>
  <si>
    <t>Закупка товаров, работ, услуг в целях содержания органа местного самоуправления</t>
  </si>
  <si>
    <t>2.2.2.</t>
  </si>
  <si>
    <t>2.2.3.</t>
  </si>
  <si>
    <t>2.3.2.</t>
  </si>
  <si>
    <t xml:space="preserve">3. Закупка товаров, работ, услуг для муниципальных нужд (за исключением обеспечения выполнения функций казенного учреждения и бюджетных инвестиций в объекты муниципальной собственности казенных учреждений) </t>
  </si>
  <si>
    <t>3.1.2.</t>
  </si>
  <si>
    <t>4. Предоставление субсидий бюджетным и автономным учреждениям, включая субсидии на финансовое обеспечение выполнения ими муниципального задания (за исключением субсидий на осуществление капитальных вложений в объекты капитального строительства муниципальной собственности или приобретение объектов недвижимого имущества в муниципальную собственность)</t>
  </si>
  <si>
    <t>4.1.1.2.</t>
  </si>
  <si>
    <t>3.1.3.</t>
  </si>
  <si>
    <t>4.1.1.3.</t>
  </si>
  <si>
    <t>4.1.2.3.</t>
  </si>
  <si>
    <t>4.1.3.4</t>
  </si>
  <si>
    <t xml:space="preserve">Субсидии автономным учреждениям на финансовое обеспечение муниципального задания на оказание муниципальных услуг (выполнение работ)
</t>
  </si>
  <si>
    <t xml:space="preserve">6. Осуществление (предоставление) бюджетных инвестиций в муниципальную собственность (за исключением предоставления бюджетных инвестиций юридическим лицам, не являющимся муниципальными учреждениями и муниципальными унитарными предприятиями)
</t>
  </si>
  <si>
    <t>Расходные обязательства по предоставлению бюджетных инвестиций юридическим лицам, не являющимся муниципальными учреждениями и муниципальными унитарными предприятиями</t>
  </si>
  <si>
    <t>Расходные обязательства по предоставлению субсидий юридическим лицам (за исключением субсидий муниципальным учреждениям), индивидульным предпринимателям, физическим лицам</t>
  </si>
  <si>
    <t>Расходные обязательства по исполнению судебных актов по искам к городскому округу г.Бор о возмещении вреда, причиненного гражданину или юридическому лицу в результате незаконных действий (бездействия) органов местного самоуправления либо должностных лиц этих органов</t>
  </si>
  <si>
    <t>10</t>
  </si>
  <si>
    <t>11</t>
  </si>
  <si>
    <t>12</t>
  </si>
  <si>
    <t>13</t>
  </si>
  <si>
    <t>14</t>
  </si>
  <si>
    <t>15</t>
  </si>
  <si>
    <t>16</t>
  </si>
  <si>
    <t>17</t>
  </si>
  <si>
    <t>отчетный финансовый год 2015г</t>
  </si>
  <si>
    <t>текущий финансовый год (уточненныйплан на 01.09.2016г)</t>
  </si>
  <si>
    <t>текущий финансовый год (факт по состоянию на 01.09.2016т)</t>
  </si>
  <si>
    <t>очередной финансовый год 2017г</t>
  </si>
  <si>
    <t>1-ый год планового периода 2018г</t>
  </si>
  <si>
    <t>2-ой год планового периода 2019г</t>
  </si>
  <si>
    <t>2. Обеспечение выполнения функций казенных учреждений, в том числе по оказанию муниципальных услуг (выполнению работ) физическим и (или) юридическим лицам</t>
  </si>
  <si>
    <t>Иные закупки товаров, работ и услуг для муниципальных нужд</t>
  </si>
  <si>
    <t xml:space="preserve">Субсидии бюджетным учреждениям на финансовое обеспечение муниципального задания на оказание муниципальных услуг (выполнение
работ)
</t>
  </si>
  <si>
    <t>Руководитель:</t>
  </si>
  <si>
    <t>Ф.И.О.</t>
  </si>
  <si>
    <t>Исполнитель: Ф.И.О.</t>
  </si>
  <si>
    <t>МП</t>
  </si>
  <si>
    <t>(дата)</t>
  </si>
  <si>
    <t>Таблица 2. РЕЕСТР РАСХОДНЫХ ОБЯЗАТЕЛЬСТВ ГОРОДСКОГО ОКРУГА ГОРОД БОР НИЖЕГОРОДСКОЙ ОБЛАСТИ (РЕЕСТР РАСХОДНЫХ ОБЯЗАТЕЛЬСТВ СУБЪЕКТОВ БЮДЖЕТНОГО ПЛАНИРОВАНИЯ ГОРОДСКОГО ОКРУГА ГОРОД БОР) ПО РАСХОДНЫМ ОБЯЗАТЕЛЬСТВАМ, ИСПОЛНЯЕМЫМ ЗА СЧЕТ СУБВЕНЦИЙ ИЗ ФЕДЕРАЛЬНОГО И ОБЛАСТНОГО БЮДЖЕТА И ИСТОЧНИКОВ ФИНАНСИРОВАНИЯ ДЕФИЦИТА БЮДЖЕТА В ЧАСТИ ОСТАТКОВ СУБВЕНЦИЙ ПРОШЛЫХ ЛЕТ</t>
  </si>
  <si>
    <t>тел.</t>
  </si>
  <si>
    <t xml:space="preserve">Приложение 2  к  Приказу Департамента финансов администрации городского округа г.Бор     № 48н от  30.09.2016г           </t>
  </si>
  <si>
    <t>1) 10.10.2003;    2) 03.08.2007;   3) 02.03.2007;   4) 30.12.2015;   5)25.09.1997;    6)10.01.2002;    7)20.08.1992</t>
  </si>
  <si>
    <t>Иные расходы (налоги)</t>
  </si>
  <si>
    <t>01</t>
  </si>
  <si>
    <t>04</t>
  </si>
  <si>
    <t>7770019           7770100190</t>
  </si>
  <si>
    <t>1)не установлена 2)не установлена</t>
  </si>
  <si>
    <t>7770226000</t>
  </si>
  <si>
    <t>Расходы на обеспечение  деятельности  муниципальных учреждений</t>
  </si>
  <si>
    <t>03</t>
  </si>
  <si>
    <t>2020100590</t>
  </si>
  <si>
    <t>2022511           2020125110</t>
  </si>
  <si>
    <t>1) 26.10.1995;  2) 01.01.2016;  3) 25.04.1997;  4) 31.09.1999;   5) 30.12.2015</t>
  </si>
  <si>
    <t>1)не установлена 2)31.12.2016г.     3)не установлена</t>
  </si>
  <si>
    <t>реализация мероприятий направленных на содержание дорог общего пользования в рамках  МП "Содержание и развитие дорожного хозяйства городского округа город Бор "</t>
  </si>
  <si>
    <t>Содержание объектов дорожного хозяйства</t>
  </si>
  <si>
    <t>09</t>
  </si>
  <si>
    <t>0812410         0810124100</t>
  </si>
  <si>
    <t>1) 31.05.2000;  2) 04.12.2008;  3) 06.10.2003;   4) 03.12.2002</t>
  </si>
  <si>
    <t>1) не установлена         2) не установлена</t>
  </si>
  <si>
    <t>4.1.1.4</t>
  </si>
  <si>
    <t>0812410         0820124100</t>
  </si>
  <si>
    <t>4.1.1.5</t>
  </si>
  <si>
    <t>0830025          0830100250</t>
  </si>
  <si>
    <t xml:space="preserve">Реализация мероприятий направленных на уличное освещение в рамках МП "Развитие сферы жилищно-коммунального хозяйства городского округа г.Борг" </t>
  </si>
  <si>
    <t>Организация освещений улиц</t>
  </si>
  <si>
    <t>05</t>
  </si>
  <si>
    <t>1) 07.03.2007   2) 12.12.2005    3) 14.03.1995;   4) 30.12.2015;   5) 30.06.2007</t>
  </si>
  <si>
    <t>Организация и содержание мест захоронения</t>
  </si>
  <si>
    <t>0542505         0540125050</t>
  </si>
  <si>
    <t>4.1.1.7</t>
  </si>
  <si>
    <t>4.1.1.8</t>
  </si>
  <si>
    <t>0542506;        0540125060</t>
  </si>
  <si>
    <t>1) 07.03.2007;   2) 12.12.2005;   3) 14.03.1995;   4) 30.12.2015;   5) 30.06.2007</t>
  </si>
  <si>
    <t>1) 07.04.2006г;  2) 21.06.2005г; 3) 12.01.1996;   4) 06.10.2003;   5) 06.05.1994.</t>
  </si>
  <si>
    <t>4.1.1.9</t>
  </si>
  <si>
    <t>0540100590</t>
  </si>
  <si>
    <t>4.1.1.6</t>
  </si>
  <si>
    <t>1712105         1710421050</t>
  </si>
  <si>
    <t>04  05  05</t>
  </si>
  <si>
    <t>09 03 02</t>
  </si>
  <si>
    <t>Средства на поддержку территорий</t>
  </si>
  <si>
    <t>Распоряжение Правительства Нижегородской области №866-р от 20.06.16г</t>
  </si>
  <si>
    <t>4.1.2.4</t>
  </si>
  <si>
    <t>Прочие обязательства городского округа</t>
  </si>
  <si>
    <t>7772600</t>
  </si>
  <si>
    <t>20.06.16г</t>
  </si>
  <si>
    <t>15.07.2015г</t>
  </si>
  <si>
    <t>004</t>
  </si>
  <si>
    <t>ИТОГО по городскому округа</t>
  </si>
  <si>
    <t>005</t>
  </si>
  <si>
    <t>Краснослободский территориальный отдел администрации городского округа г.Бор</t>
  </si>
  <si>
    <t>7770019,7770100190</t>
  </si>
  <si>
    <t xml:space="preserve">1) Федеральный закон от 06.10.2003 № 131-ФЗ "Об общих принципах организации местного самоуправления в Российской Федерации" ст. 34, п. 9
2) Федеральный закон от 02.03.2007 № 25-ФЗ "О муниципальной службе в Российской Федерации"ст. 22, п. 2
3) Закон Нижегородской области от 03.08.2007 № 99-З "О муниципальной службе в Нижегородской области", Ст. 38, абз.1
4) Закон Нижегородской области от 10.10.2003 № 93-З "О денежном содержании лиц, замещающих муниципальные должности в Нижегородской области",Ст.6
5) Решение Совета депутатов городского округа г. Бор от 30.09.2010 № 39 "Об утверждении Положения о муниципальной службе в городском округе город Бор" </t>
  </si>
  <si>
    <t>1)01.01.2006,                         
2)02.03.2007, 3)03.08.2007.
4)10.10.2003
5)01.01.2011</t>
  </si>
  <si>
    <t xml:space="preserve">1) Федеральный закон от 10.01.02 № 7-ФЗ "Об охране окружающей среды", статья 16, подпункты 1, 3;
2)Постановление Правительства Российской Федерации от 28.08.92 №632 "Об утверждении Порядка определения платы и ее предельных размеров за загрязнение окружающей природной среды, размещение отходов, другие виды вредного воздействия" (полностью);
3)Постановление Правительства Российской Федерации от 12.06.03 №344 "О нормативах платы за выбросы в атмосферный воздух загрязняющих средств стационарными и передвижными источниками, сбросы загрязняющих веществ в поверхностные и подземные водные объекты, размещение отходов производства и потребления" (полностью)
</t>
  </si>
  <si>
    <t xml:space="preserve">1)12.01.02
2)29.09.92
3)29.06.03
</t>
  </si>
  <si>
    <t>на обеспечение деятельности МБУ "Краснослободский центр обеспечения и содержания территории" в рамках МП  "Защита населения и территорий от чрезвычайных ситуаций, обеспечение пожарной безопасности и безопасности людей на водных объектах городского округа город Бор Нижегородской области"</t>
  </si>
  <si>
    <t>Обеспечение пожарной безопасности</t>
  </si>
  <si>
    <t>2020059,2020100590</t>
  </si>
  <si>
    <t xml:space="preserve">1) Федеральный закон от 06.10.2003 № 131-ФЗ "Об общих принципах организации местного самоуправления в Российской Федерации" ст. 14, п. 1, п.п. 9
2) Федеральный закон от 21.12.1994 № 69-ФЗ "О пожарной безопасности" ст. 19
3) Закон Нижегородской области от 26.10.1995 № 16-З "О пожарной безопасности"
</t>
  </si>
  <si>
    <t xml:space="preserve">1)01.01.2006
2)21.12.1994
3)26.10.1995
4)01.01.2015
</t>
  </si>
  <si>
    <t>на обеспечение противопожарных мероприятий в рамках МП  "Защита населения и территорий от чрезвычайных ситуаций, обеспечение пожарной безопасности и безопасности людей на водных объектах городского округа город Бор Нижегородской области"</t>
  </si>
  <si>
    <t>2022511,2020125110</t>
  </si>
  <si>
    <t>на обеспечение мероприятий, направленных на содержание дорог, в рамках МП "Содержание и развитие дорожного хозяйства городского округа г.Бор "</t>
  </si>
  <si>
    <t>Реализация мероприятий направленных на содержание дорог общего пользования</t>
  </si>
  <si>
    <t>0812410,0810124100</t>
  </si>
  <si>
    <t>на обеспечение мероприятий по ремонту дорог в рамках МП "Содержание и развитие дорожного хозяйства городского округа г.Бор "</t>
  </si>
  <si>
    <t>Реализация мероприятий направленных на ремонт дорог общего пользования, тротуаров и дворовых территорий</t>
  </si>
  <si>
    <t>0820124100</t>
  </si>
  <si>
    <t>0830025</t>
  </si>
  <si>
    <t>на обеспечение мероприятий по уличному освещению в рамках МП«Развитие сферы  жилищно-коммунального хозяйства городского округа город Бор»</t>
  </si>
  <si>
    <t>Реализация мероприятий направленных на уличное освещение</t>
  </si>
  <si>
    <t>0542501,0540125010</t>
  </si>
  <si>
    <t xml:space="preserve">1)01.01.2006
2)12.01.1996
3) 21.06.2005
</t>
  </si>
  <si>
    <t>4.1.1.10</t>
  </si>
  <si>
    <t>на обеспечение мероприятий по озеленению в рамках МП«Развитие сферы  жилищно-коммунального хозяйства городского округа город Бор»</t>
  </si>
  <si>
    <t>Реализация мероприятий направленных на озеленение</t>
  </si>
  <si>
    <t>0542503,0540125030</t>
  </si>
  <si>
    <t>4.1.1.11</t>
  </si>
  <si>
    <t>на обеспечение мероприятий по содержанию кладбищ в рамках МП«Развитие сферы  жилищно-коммунального хозяйства городского округа город Бор»</t>
  </si>
  <si>
    <t>Реализация мероприятий направленных на содержание кладбищ</t>
  </si>
  <si>
    <t>0542505,0540125050</t>
  </si>
  <si>
    <t>4.1.1.12</t>
  </si>
  <si>
    <t>на обеспечение прочих мероприятий по благоустройству в рамках МП«Развитие сферы  жилищно-коммунального хозяйства городского округа город Бор»</t>
  </si>
  <si>
    <t>Прочие работы по благоустройству</t>
  </si>
  <si>
    <t>0542506,0540125060</t>
  </si>
  <si>
    <t>4.1.1.17</t>
  </si>
  <si>
    <t>на обеспечение деятельности МБУ "Краснослободский центр обеспечения и содержания территории" в рамках МП «Организация и предоставление государственных и муниципальных услуг физическим и юридическим лицам на территории городского округа город Бор Нижегородской области»</t>
  </si>
  <si>
    <t>Расходы на обеспечение деятельности подведомственных учреждений</t>
  </si>
  <si>
    <t>на ремонт дороги в д.Ильинское(2015), в п. Полевой(2016) МБУ "Краснослободский центр обеспечения и содержания территории" в рамках МП  "Содержание и развитие дорожного хозяйства городского округа г.Бор " по поддержке местных инициатив из средств местного бюджет</t>
  </si>
  <si>
    <t>Мероприятия по ремонту дорог общего пользования , тротуаров и дворовых территорий в рамках реализации проектов по поддержке местных инициатив из средств местного бюджета</t>
  </si>
  <si>
    <t>0822410,08202S2600</t>
  </si>
  <si>
    <t xml:space="preserve"> Закон Нижегородской области от 04.12.2008 №157-з"Об автомобильных дорогах и дорожной деятельности на территории НО"</t>
  </si>
  <si>
    <t>4.1.2.2.</t>
  </si>
  <si>
    <t>на ремонт дороги в д.Ильинское(2015), в п. Полевой(2016) МБУ "Краснослободский центр обеспечения и содержания территории" в рамках МП  "Содержание и развитие дорожного хозяйства городского округа г.Бор " по поддержке местных инициатив из средств областного бюджет</t>
  </si>
  <si>
    <t>Мероприятия по ремонту дорог общего пользования , тротуаров и дворовых территорий в рамках реализации проектов по поддержке местных инициатив за счет субсидии из областного бюджета</t>
  </si>
  <si>
    <t>0827260,0820272600</t>
  </si>
  <si>
    <t>7770100190</t>
  </si>
  <si>
    <t>006</t>
  </si>
  <si>
    <t>Линдовский территориальный отдел администрации городского округа г. Бор Нижегородской области</t>
  </si>
  <si>
    <t>7770019,   7770100190</t>
  </si>
  <si>
    <t xml:space="preserve">№131-ФЗ «Об общих принципах организации местного самоуправления в РФ» ст.34, п.9
№25-ФЗ «О муниципальной службе в РФ» ст.22, п.2
№ 99-з от 03.08.2007 г. " О муниципальной службе в Нижегородской области"
Решение совета Депутатов № 39 от  30.09.2010 </t>
  </si>
  <si>
    <t xml:space="preserve">06.10.03
02.03.07
</t>
  </si>
  <si>
    <t xml:space="preserve">№131-ФЗ «Об общих принципах организации местного самоуправления в РФ» ст.34, п.9
№25-ФЗ «О муниципальной службе в РФ» ст.22, п.2
№ 99-з от 03.08.2007 г. " О муниципальной службе в Нижегородской области"
Решение совета Депутатов № 39 от  30.09.2010 Об </t>
  </si>
  <si>
    <t xml:space="preserve">06.10.03
02.03.07
25.09.97
</t>
  </si>
  <si>
    <t>Обеспечение  первичных мер пожарной безопасности</t>
  </si>
  <si>
    <t xml:space="preserve">2020059, 202010590,  </t>
  </si>
  <si>
    <t xml:space="preserve">№131-ФЗ «Об общих принципах организации местного самоуправления в РФ» ст.34, п.9
№100-ФЗ «О добровольной пожарной охране»
№69-ФЗ «О пожарной безопасности»
№68-ФЗ «О защите населения и территории от ЧС природного и техногенного характера»
</t>
  </si>
  <si>
    <t>Противопожарные мероприятия</t>
  </si>
  <si>
    <t>2022511, 2020125110</t>
  </si>
  <si>
    <t>На обеспечение мероприятий   в рамках    МП "Содержание и развитие дорожного хозяйства городского округа город Бор "</t>
  </si>
  <si>
    <t>текущее содержание автомобильных дорог</t>
  </si>
  <si>
    <t>0812410,  0810124100</t>
  </si>
  <si>
    <t xml:space="preserve">№131-ФЗ «Об общих принципах организации местного самоуправления в РФ» ст.34, п.9
№33-ФЗ «Об особо охраняемым природных территориях»
№89-ФЗ «Об отходах производства и потребления»
</t>
  </si>
  <si>
    <t>4.1.1.4.</t>
  </si>
  <si>
    <t>Организация освещения улиц</t>
  </si>
  <si>
    <t>0542501,  0540125010</t>
  </si>
  <si>
    <t>4.1.1.5.</t>
  </si>
  <si>
    <t>На обеспечение мероприятий  в рамках МП "Безопасность дорожного движения  городского округа г.Бор "</t>
  </si>
  <si>
    <t>4.1.1.6.</t>
  </si>
  <si>
    <t>На обеспечение мероприятий  в рамках МП "Развитие сферы жилищно-коммунального хозяйства городского округа г.Бор " Реализация мероприятий направленных на прочие расходы по благоустройству</t>
  </si>
  <si>
    <t>Организация и содержание территории кладбищ</t>
  </si>
  <si>
    <t>0540125050</t>
  </si>
  <si>
    <t>4.1.1.7.</t>
  </si>
  <si>
    <t xml:space="preserve">На обеспечение мероприятий по благоустройству в рамках МП "Развитие сферы жилищно-коммунального хозяйства городского округа г.Бор" </t>
  </si>
  <si>
    <t>Уборка территории и аналогичная деятельность</t>
  </si>
  <si>
    <t xml:space="preserve">05                </t>
  </si>
  <si>
    <t xml:space="preserve">03  </t>
  </si>
  <si>
    <t xml:space="preserve">0542506,  0540125060,    </t>
  </si>
  <si>
    <t>На обеспечение деятельности МБУ " Линдовский центр обеспечения территорий" в рамках МП "Развитие сферы жилищно-коммунального хозяйства городского округа г.Бор " Расходы на обеспечение деятельности подведомственных учреждений</t>
  </si>
  <si>
    <t>прочие мероприятия по благоустройству</t>
  </si>
  <si>
    <t>Управление средствами резервного фонда администрации городского округа город Бор</t>
  </si>
  <si>
    <t>1712105,         1710421050</t>
  </si>
  <si>
    <t xml:space="preserve">пособия, компенсации и иные социальные выплаты </t>
  </si>
  <si>
    <t>№131-ФЗ «Об общих принципах организации местного самоуправления в РФ»  № 99-з от 03.08.2007 г. " О муниципальной службе в Нижегородской области" Решение Совета депутатов от 30.09.2010г. № 39"Об утверждении Положения о муниципальной службе в г.о.Бор</t>
  </si>
  <si>
    <t>007</t>
  </si>
  <si>
    <t xml:space="preserve"> Останкинский территориальный отдел администрации городского округа г. Бор</t>
  </si>
  <si>
    <t xml:space="preserve">7770019, 7770100190 </t>
  </si>
  <si>
    <t>№131-ФЗ «Об общих принципах организации местного самоуправления в РФ» ст.34, п.9
№25-ФЗ «О муниципальной службе в РФ» ст.22, п.2
№126-ФЗ «О финансовых основах местного самоуправления в РФ» ст.5, п.2
№ 99-З "О муниципальной службе в Нижегородской области"  7-ФЗ "Об охране окружающей среды"     Решение Совета депутатов городского округа г. Бор № 39 "Об утверждении положения о муниципальной службе в городском округе город Бор"</t>
  </si>
  <si>
    <t xml:space="preserve">06.10.2003
02.03.2007
25.09.2009
03.08.2007      10.01.2002    30.09.2010 </t>
  </si>
  <si>
    <t xml:space="preserve">06.10.2003
06.05.2011
21.12.1994
21.12.1994
</t>
  </si>
  <si>
    <t>На обеспечение мероприятий по содержанию объектов дорожного хозяйства в рамках МП "Содержание и развитие дорожного хозяйства городского округа город Бор"</t>
  </si>
  <si>
    <t>№131-ФЗ «Об общих принципах организации местного самоуправления в РФ» ст.34, п.9
№196-ФЗ «О безопасности дорожного движения»
№157-З «Об авт.дорогах и автомобильной деятельности на территории Нижегородской области»</t>
  </si>
  <si>
    <t>06.10.2003 10.12.1995   04.12.2008</t>
  </si>
  <si>
    <t xml:space="preserve">На обеспечение, направленных на организацию уличного освещения,  в рамках МП "Развитие сферы жилищно-коммунального хозяйства городского округа г.Бор" </t>
  </si>
  <si>
    <t>№131-ФЗ «Об общих принципах организации местного самоуправления в РФ» ст.34, п.9                             №33-ФЗ «Об особо охраняемым природных территориях»                      №89-ФЗ «Об отходах производства и потребления»</t>
  </si>
  <si>
    <t xml:space="preserve">06.10.2003      14.03.1995      24.06.1998    </t>
  </si>
  <si>
    <t>На обеспечение мероприятий по организации и содержанию мест захоронения в рамках МП "Развитие сферы жилищно-коммунального хозяйства городского округа г.Бор"</t>
  </si>
  <si>
    <t>0542505,   0540125050</t>
  </si>
  <si>
    <t xml:space="preserve">На обеспечение прочих мероприятий по благоустройству в рамках МП "Развитие сферы жилищно-коммунального хозяйства городского округа г.Бор" </t>
  </si>
  <si>
    <t xml:space="preserve">На обеспечение деятельности МБУ "Останкинский центр обеспечения и содержания территории" в рамках МП "Развитие сферы жилищно-коммунального хозяйства городского округа г.Бор" </t>
  </si>
  <si>
    <t xml:space="preserve">Уборка территории и аналогичная деятельность </t>
  </si>
  <si>
    <t xml:space="preserve">04                 </t>
  </si>
  <si>
    <t xml:space="preserve">09        </t>
  </si>
  <si>
    <t>0822410</t>
  </si>
  <si>
    <t>Решение Совета депутатов от 27.10.15 г. № 22 перераспределение ассигнований для заключения договоров на ремонт моста в п. Рустай №157-З «Об авт.дорогах и автомобильной деятельности на территории Нижегородской области»</t>
  </si>
  <si>
    <t>27.10.2015  04.12.2008</t>
  </si>
  <si>
    <t xml:space="preserve">Прочие выплаты по обязательствам городского округа </t>
  </si>
  <si>
    <t xml:space="preserve">01   </t>
  </si>
  <si>
    <t xml:space="preserve">13      </t>
  </si>
  <si>
    <t>Решение Совета депутатов от 28.07.15 г. № 54 награждение победителей смотра-конкурса "Самый благоустроенный населенный пункт, образцовая улица…"</t>
  </si>
  <si>
    <t>4.1.2.3</t>
  </si>
  <si>
    <t>Субсидии бюджетным учреждениям на иные цели на ремонт дороги д. Орлово в рамках реализации на территории городского округа город Бор Нижегородской области проекта по поддержке местных инициатив</t>
  </si>
  <si>
    <t>0820272600</t>
  </si>
  <si>
    <t>08202S2600</t>
  </si>
  <si>
    <t>4.1.2.5</t>
  </si>
  <si>
    <t>Резервный фонд администрации городского округа г. Бор</t>
  </si>
  <si>
    <t>1710421050</t>
  </si>
  <si>
    <t>60.10.2003  14.03.1995  24.06.1998</t>
  </si>
  <si>
    <t>Социальные выплаты при сокращении штата</t>
  </si>
  <si>
    <t xml:space="preserve">7770100190 </t>
  </si>
  <si>
    <t>Трудовой кодекс ст. 81 ч. 1 п. 2</t>
  </si>
  <si>
    <t>008</t>
  </si>
  <si>
    <t xml:space="preserve">территориальный отдел администрации городского округа г. Бор в пос. Память Парижской Коммуны </t>
  </si>
  <si>
    <t xml:space="preserve">7770100190, 7770019 </t>
  </si>
  <si>
    <t xml:space="preserve">1) Федеральный закон от 06.10.2003 №131-ФЗ «Об общих принципах организации местного самоуправления в Российской Федерации» ст.34 п.9                                                                           2) Федеральный закон от 02.03.2007 № 25-ФЗ «О муниципальной службе в Российской Федерации» ст.22 п.2                                                                           3) Закон Нижегородской области от 03.08.2007 № 99-З «О муниципальной службе в Нижегородской области»     4) Решение Совета депутатов городского округа г. Бор от 30.09.2010 N 39 “Об утверждении Положения о муниципальной службе в городском округе город Бор“         </t>
  </si>
  <si>
    <t>1) 01.01.2006      2) 02.03.2007                3) 03.08.2007     4) 01.10.2010</t>
  </si>
  <si>
    <t>7770100190, 7770019</t>
  </si>
  <si>
    <t>На обеспечение деятельности МБУ "Центр обеспечения  и содержания территории Память Парижской Коммуны"  Расходы на обеспечение деятельности подведомственных учреждений</t>
  </si>
  <si>
    <t>1) Федеральный закон от 06.10.2003 № 131-ФЗ "Об общих принципах организации местного самоуправления в Российской Федерации"  ст.14 п.1 п.п.9             2) Федеральный закон от 21.12.1994 № 69-ФЗ "О пожарной безопасности"  ст.19  3) Закон Нижегородской области от 26.10.1995 № 16-З "О пожарной безопасности" (в ред. От 30.04.2009г. № 50-З) ст.6</t>
  </si>
  <si>
    <t>1) 01.01.2006             2) 21.12.1994                       3) 26.10.1995</t>
  </si>
  <si>
    <t>На обеспечение мероприятий в рамках МП "Содержание и развитие дорожного хозяйства городского округа город Бор"</t>
  </si>
  <si>
    <t>0830025, 0812410,  0810124100</t>
  </si>
  <si>
    <t>1) Федеральный закон от 06.10.2003 № 131-ФЗ "Об общих принципах организации местного самоуправления в Российской Федерации"  ст.14 п.1 п.п.5               2) Федеральный закон №196-ФЗ от 10.12.1995 "О безопасности дорожного движения"  3) Закон Нижегородской области от 04.12.2008 № 157-З "Об автомобильных дорогах и дорожной деятельности на территории Нижегородской области" ст.9 п.4</t>
  </si>
  <si>
    <t xml:space="preserve">1) 01.01.2006             2) 10.12.1995                       3) 04.12.2008                     </t>
  </si>
  <si>
    <t xml:space="preserve">На обеспечение мероприятий в рамках МП "Развитие сферы жилищно-коммунального хозяйства городского округа г.Бор" </t>
  </si>
  <si>
    <t>1) Федеральный Закон 131-ФЗ "Об общих принципах организации местного самоуправления в Российской Федерации" ст.14    2) Федеральный закон от 14.03.1995 № 33-ФЗ "Об особо охраняемых природных территориях" 3) Постановление правительства РФ от 05.12.2006 № 748 "Об утверждении типового концессионного соглашения в отношении систем коммунальной инфраструктуры и иных объектов коммунального хозяйства, в том числе объектов водо-, тепло-, газо- и энергосбережения, водоотведения, очистки сточных вод, переработки и утилизации (захоронения) бытовых отходов, объектов, предназначенных для освещения территорий городских и сельских поселений, объектов, предназначенных для благоустройства территорий, а также объектов социально-бытового назначения"          4) Закон Нижегородской области от 02.08.2007 № 88-З "О государственном надзоре в сфере благоустройства на территории Нижегородской области"                        5) Закон Нижегородской области от 10.09.2010г. № 144-З "О чистоте и порядке на территории Нижегородской области"                      6) Закон Нижегородской области от 07.09.2007 № 110-З "Об охране озелененных территорий Нижегородской области" (в ред. от 04.06.2009г. № 65-З)                            7) Закон Нижегородской области от 23.11.2001 № 226-З "Об отходах производства и потребления" (в ред. от 0106.2016г. № 82-З)       8) Постановление Правительства Нижегородской области от 11.12.2009г. № 919 "Об утверждении типовых Правил санитарного содержания территорий, организации уборки и обеспечения чистоты и порядка на территории Нижегородской области"   9) Постановление Правительства Нижегородской области от 30.09.2005 № 253 "О санитарной очистке территорий Нижнего Новгорода и нижегородской области от твердых бытовых отходов"                               10) Решение Совета депутатов городского округа город Бор Нижегородской  области от 13.12.2013г. № 98 "Об утверждении правил обеспечения чистоты и порядка на территории городского округа город Бор»</t>
  </si>
  <si>
    <t>1) 01.01.2006                2) 24.06.1998                  3) 05.12.2006               4) 12.01.1996              5) 10.09.2010               6) 07.09.2007              7) 23.11.2001                    8) 11.12.2009                     9) 30.09.2005                    10) 13.12.2013</t>
  </si>
  <si>
    <t>На обеспечение мероприятий в рамках МП "Развитие сферы жилищно-коммунального хозяйства городского округа г.Бор"</t>
  </si>
  <si>
    <t>0540125030</t>
  </si>
  <si>
    <t>На обеспечение мероприятий в рамках МП "Развитие сферы жилищно-коммунального хозяйства городского округа г.Бор" Реализация мероприятий направленных на прочие расходы по благоустройству</t>
  </si>
  <si>
    <t>1) 01 01 2006                   2) 12.01.1996 N 8-ФЗ (ред. от 28.11.2015, с изм. от 14.12.2015           3) 10.09.2010                      4) 13.12.2013</t>
  </si>
  <si>
    <t>Межбюджетные трансферты, передаваемые бюджетам городских округов для компенсации дополнительных расходов, возникших в результате решений, принятых органами власти другого уровня</t>
  </si>
  <si>
    <t>Выплата по сокращению работника</t>
  </si>
  <si>
    <t>009</t>
  </si>
  <si>
    <t>Редькинский территориальный отдел администрации городского округа город Бор Нижегородской области</t>
  </si>
  <si>
    <t xml:space="preserve">Федеральный закон от 02.03.2007 г. № 25-ФЗ   "О муниципальной службе в Российской Федерации"                                                                                                                Федеральный закон от 06.10.2003 № 131-ФЗ "Об общих принципах организации местного самоуправления в Российской Федерации"                             Закон Нижегородской области от 03.08.2007 г. № 99-з   " О муниципальной службе"                                                                        Положение о муниципальной службе в городском округе город Бор, утвержденное решением Совета депутатов городского округа город Бор Нижегородской области от 30.09.2010 № 39             </t>
  </si>
  <si>
    <t>02.03.2007 г. (действующая редакция от 30.06.16 г.)                                                                                                 10.10.2003 г. (действующая редакция 02.12.15 г.)</t>
  </si>
  <si>
    <t>Федеральный закон  "Налоговый кодекс" от 05.08.2000 г. № 117-ФЗ</t>
  </si>
  <si>
    <t xml:space="preserve">05.08.2000 г. (действующая редакция от 03.07.16 г.)                                                                                                </t>
  </si>
  <si>
    <t xml:space="preserve">Федеральный закон «О добровольной пожарной охране» от 06.05.2011 г. № 100-фз                                          Федеральный закон "О пожарной безопасности" от 21.12.1994 г. № 69-фз     Закон Нижегородской области "О пожарной безопасности" от 26.10.1995 г. № 16-з </t>
  </si>
  <si>
    <t>Закон Нижегородской области "О защите населения и территорий НО от чрезвычайных ситуаций природного и техногенного характера" от 04.01.1996 г. № 17-з</t>
  </si>
  <si>
    <t xml:space="preserve">04.01.1996 г. (действующая редакция от 06.05.16 г.)                                                                                                </t>
  </si>
  <si>
    <t>На обеспечение деятельности МБУ " Редькинский центр обеспечения территорий" в рамках МП "Содержание и развитие дорожного хозяйства городского округа город Бор на 2016 г"</t>
  </si>
  <si>
    <t>Федеральный закон "О безопасности дорожного движения" от 10.12.1995 г. № 196-фз                                   Закон Нижегородской области "Об автомобильных дорогах и дорожной деятельности на территории НО" от 04.12.2008 г. № 157-з</t>
  </si>
  <si>
    <t>0822410,  0820124100</t>
  </si>
  <si>
    <t>0830025,  0830000250</t>
  </si>
  <si>
    <t xml:space="preserve">На обеспечение деятельности МБУ " Редькинский центр обеспечения территорий" в рамках МП "Развитие сферы жилищно-коммунального хозяйства городского округа г.Бор на 2016 г" </t>
  </si>
  <si>
    <t>Федеральный закон "Об отходах производства и потребления" от 24.06.1998 г. № 89-фз                         Закон Нижегородской области "Об обеспечении чистоты и порядка на территории НО" от 10.09.2010 г. № 144-з                  Закон Нижегородской области "О государственном надзоре в сфере благоустройства на территории НО" от 02.08.2007 г. № 88-з</t>
  </si>
  <si>
    <t>На обеспечение деятельности МБУ " Редькинский центр обеспечения территорий" в рамках МП "Развитие сферы жилищно-коммунального хозяйства городского округа г.Бор на 2016 г"</t>
  </si>
  <si>
    <t>4.1.1.8.</t>
  </si>
  <si>
    <t>На обеспечение деятельности МБУ " Редькинский центр обеспечения территорий" в рамках МП "Развитие сферы жилищно-коммунального хозяйства городского округа г.Бор на 2016 г" Реализация мероприятий направленных на прочие расходы по благоустройству</t>
  </si>
  <si>
    <t>На обеспечение деятельности МБУ " Редькинский центр обеспечения территорий" в рамках МП "Развитие сферы жилищно-коммунального хозяйства городского округа г.Бор на 2016 г" Расходы на обеспечение деятельности подведомственных учреждений</t>
  </si>
  <si>
    <t xml:space="preserve">1712105  </t>
  </si>
  <si>
    <t xml:space="preserve">7772200    </t>
  </si>
  <si>
    <t xml:space="preserve">Пособия, компенсации и иные социальные выплаты гражданам, кроме публичных нормативных обязательств
</t>
  </si>
  <si>
    <t>321</t>
  </si>
  <si>
    <t>Федеральный закон " Об общих принципах организации местного самоуправления в Российской Федерации" от 16.09.2003 г. № 131-фз                                           Федеральный закон  "О муниципальной службе в Российской Федерации" от 02.03.2007 г. № 25-фз                                                                                                                                          Закон Нижегородской области " О муниципальной службе" от 03.08.2007 г. № 99-з                                                                                                                                                                       Решение Совета депутатов от 30.09.2010 № 39 "Положение о муниципальной службе в городском округе город Бор"                                                                                  Федеральный закон  "Налоговый кодекс" от 05.08.2000 г. № 117-ФЗ                                                                                                                                                                                                    Федеральный закон  "Трудовой кодекс" от 30.12.2001 г. № 197-ФЗ</t>
  </si>
  <si>
    <t xml:space="preserve">05.08.2000 г. (действующая редакция от 03.07.16г.)       01.01.2002 г. (действующая редакция от 03.07.16 г.)                                                                                               </t>
  </si>
  <si>
    <t>На обеспечение деятельности МБУ " Редькинский центр обеспечения территорий" в рамках МП "Патриотическое и духовно-нравственное воспитание граждан в городском округе город Бор на 2016-2018годы"</t>
  </si>
  <si>
    <t>08</t>
  </si>
  <si>
    <t>010</t>
  </si>
  <si>
    <t>Ситниковский территориальный отдел</t>
  </si>
  <si>
    <t>1) 10.10.2003;    2) 03.08.2007;   3) 02.03.2007;   4) 30.12.2015;   5)25.09.1997;    6)10.01.2002;    7)20.08.1992
8) 30.09.2010</t>
  </si>
  <si>
    <t xml:space="preserve">1) не установлена         2) не установлена                   </t>
  </si>
  <si>
    <t>Обеспечение первичных мер пожарной безопасности</t>
  </si>
  <si>
    <t>1) 26.10.1995;  2) 24.11..2015;   3) 06.10.2003. 4) 21.12.1994 5) 22.07.1998</t>
  </si>
  <si>
    <t xml:space="preserve">1) не установлена          2)31.12.2016              </t>
  </si>
  <si>
    <t>На обеспечение деятельности МБУ " Ситниковский центр обеспечения и содержания территории" в рамках МП "Содержание и развитие дорожного хозяйства городского округа город Бор на 2016 г"</t>
  </si>
  <si>
    <t>1) 04.12.2008 2)06.10.2003</t>
  </si>
  <si>
    <t xml:space="preserve">2) не установлена                   </t>
  </si>
  <si>
    <t xml:space="preserve">На обеспечение деятельности МБУ " Ситниковский центр обеспечения и содержания территории" в рамках МП "Развитие сферы жилищно-коммунального хозяйства городского округа г.Бор на 2016 г" </t>
  </si>
  <si>
    <t>1) 07.03.2007         2) 30.12.2015;   3) 30.06.2007.</t>
  </si>
  <si>
    <t xml:space="preserve">1) не установлена                           </t>
  </si>
  <si>
    <t>На обеспечение деятельности МБУ " Ситниковский  центр обеспечения и содержания  территории" в рамках МП "Развитие сферы жилищно-коммунального хозяйства городского округа г.Бор на 2016 г"</t>
  </si>
  <si>
    <t xml:space="preserve">1) Федеральный Закон " Об общих принципах организации местного самоуправления в Российской Федерации" 131-ФЗ ст.14 п.1 п.п.22 от 06.10.2003г; </t>
  </si>
  <si>
    <t xml:space="preserve">    2) 06.10.2003;  </t>
  </si>
  <si>
    <t xml:space="preserve">1) не установлена                   </t>
  </si>
  <si>
    <t>На обеспечение деятельности МБУ " Ситниковский центр обеспечения и содержания  территории" в рамках МП "Развитие сферы жилищно-коммунального хозяйства городского округа г.Бор на 2016 г" Реализация мероприятий направленных на прочие расходы по благоустройству</t>
  </si>
  <si>
    <t>1) 07.09.2007;   2) 14.03.1995;   3) 06.10.2003 ;   4) 30.06.2007</t>
  </si>
  <si>
    <t>На обеспечение деятельности МБУ " Ситниковский центр обеспечения и содержания территории" в рамках МП "Развитие сферы жилищно-коммунального хозяйства городского округа г.Бор на 2016 г" Расходы на обеспечение деятельности подведомственных учреждений</t>
  </si>
  <si>
    <t>Постановление Администрации городского округа г. Бор №3269 от 12.07.2016 " О реализации на территории городского округа  город Бор Нижегородской области проекта по поддержке местных инициатив"</t>
  </si>
  <si>
    <t>4.1.2.2</t>
  </si>
  <si>
    <t>Решение Совета депутатов от 28.06.16 №50 "О внесении изменений в бюджет городского округа г. Бор на 2016 год"</t>
  </si>
  <si>
    <t>0542506</t>
  </si>
  <si>
    <t>4.1.2.4.</t>
  </si>
  <si>
    <t>7770422000</t>
  </si>
  <si>
    <t xml:space="preserve">Распоряжение Правительства Нижегородской области №440-р от 13.04.2016 (на приобретение турника для детской площадки по адресу п. Железнодорожный)
</t>
  </si>
  <si>
    <t>4.1.2.5.</t>
  </si>
  <si>
    <t>7772200</t>
  </si>
  <si>
    <t>Пособия, компенсации и иные социальные выплаты гражданам, кроме публичных нормативных обязательств</t>
  </si>
  <si>
    <t>011</t>
  </si>
  <si>
    <t>Ямновский территориальный отдел администрации городского округа город Бор Нижегородской области</t>
  </si>
  <si>
    <t xml:space="preserve">1) 26.10.1995;  2) 01.01.2016;  3) 25.04.1997;  4) 31.09.1999;   5) 30.12.2015. </t>
  </si>
  <si>
    <t xml:space="preserve">1) не установлена          2)31.12.2016        3) не установлена      </t>
  </si>
  <si>
    <t>На обеспечение деятельности МБУ " Ямновский центр обеспечения территорий" в рамках МП "Содержание и развитие дорожного хозяйства городского округа город Бор на 2016 г"</t>
  </si>
  <si>
    <t xml:space="preserve">1) 31.05.2000;  2) 04.12.2008;  3) 06.10.2003;   4) 03.12.2002.   </t>
  </si>
  <si>
    <t xml:space="preserve">На обеспечение деятельности МБУ " Ямновский центр обеспечения территорий" в рамках МП "Развитие сферы жилищно-коммунального хозяйства городского округа г.Бор на 2016 г" </t>
  </si>
  <si>
    <t>1) 07.03.2007   2) 12.12.2005    3) 14.03.1995;   4) 30.12.2015;   5) 30.06.2007.</t>
  </si>
  <si>
    <t>На обеспечение деятельности МБУ " Ямновский центр обеспечения территорий" в рамках МП "Развитие сферы жилищно-коммунального хозяйства городского округа г.Бор на 2016 г"</t>
  </si>
  <si>
    <t>На обеспечение деятельности МБУ " Ямновский центр обеспечения территорий" в рамках МП "Развитие сферы жилищно-коммунального хозяйства городского округа г.Бор на 2016 г" Реализация мероприятий направленных на прочие расходы по благоустройству</t>
  </si>
  <si>
    <t>На обеспечение деятельности МБУ " Ямновский центр обеспечения территорий" в рамках МП "Развитие сферы жилищно-коммунального хозяйства городского округа г.Бор на 2016 г" Расходы на обеспечение деятельности подведомственных учреждений</t>
  </si>
  <si>
    <t>На обеспечение деятельности МБУ " Ямновский центр обеспечения территорий" в рамках МП "Развитие сферы жилищно-коммунального хозяйства городского округа г.Бор на 2016 г" Расходы на озеленение</t>
  </si>
  <si>
    <t xml:space="preserve">04  03         05        </t>
  </si>
  <si>
    <t>09   10      03</t>
  </si>
  <si>
    <t>1712105,    1710421050</t>
  </si>
  <si>
    <t xml:space="preserve">   05</t>
  </si>
  <si>
    <t xml:space="preserve">     03</t>
  </si>
  <si>
    <t>012</t>
  </si>
  <si>
    <t>Большепикинский территориальный отдел администрации городского округа г.Бор</t>
  </si>
  <si>
    <t xml:space="preserve"> 7770019, 7770100190</t>
  </si>
  <si>
    <t xml:space="preserve">1. Федеральный закон  "Бюджетный кодекс РФ" от  31.07.1998 "№ 145-фз"                       2. Федеральный закон "Об общих принципах организации местного самоуправления в Российской Федерации" от 06.10.2003   "№ 131-ФЗ"                     3. Закон Нижегородской области  "О муниципальной службе в НО" от 03.08.2007 "№ 99-з"                                              4.  Решение Совета депутатов городского округа г.Бор " Об утверждении Положения о муниципальной службе в городском округе г.Бор" от  30.09.2010 "№ 39"                              </t>
  </si>
  <si>
    <t>1)  ред. от 03.07.2016                                                                                                                                                                          2) 30.12.2015                                    3) 03.08.2007     4) Ред. от 24.11.2015 №34</t>
  </si>
  <si>
    <t>7770019, 7770100190</t>
  </si>
  <si>
    <t>1) ред. от 03.07.2016                                        2)27.04.2016</t>
  </si>
  <si>
    <t>1. Федеральный закон  "Бюджетный кодекс РФ" от  31.07.1998 "№ 145-фз"                                   2.Федеральный закон «Налоговый кодекс» от 05.08.2000 №117-фз</t>
  </si>
  <si>
    <t>1) Ред. От 03.07.2016                            2)Ред. от 03.08.2016</t>
  </si>
  <si>
    <t>Расходы на обеспечение деятельности МБУ "Большепикинский центр обеспечения и содержания территории" в рамках МП "Защита населения и территорий от чрезвычайных ситуаций, обеспечение пожарной безопасности и безопасности людей на водных объектах городского округа город Бор на 2016 г."</t>
  </si>
  <si>
    <t>Обеспечение первичных мер пожарной безопасности (расходы на обеспечение деятельности ДПК)</t>
  </si>
  <si>
    <t xml:space="preserve">2020059, 202010590 </t>
  </si>
  <si>
    <t>2022511, 202012511</t>
  </si>
  <si>
    <t>4.1.1.3</t>
  </si>
  <si>
    <t>Расходы на обеспечение деятельности МБУ "Большепикинский центр обеспечения и содержания территории" в рамках МП "Содержание и развитие объектов благоустройства городского округа город Бор на 2016 г."</t>
  </si>
  <si>
    <t>0542503, 0540125030</t>
  </si>
  <si>
    <t>611</t>
  </si>
  <si>
    <t>0542506, 0540125060</t>
  </si>
  <si>
    <t>Расходы на обеспечение деятельности МБУ "Большепикинский центр обеспечения и содержания территории" в рамках МП "Безопасность дорожного движения в городском округе город Бор на 2016 г."</t>
  </si>
  <si>
    <t>Мероприятия по безопасности дорожного движения</t>
  </si>
  <si>
    <t>0830025, 0830100250</t>
  </si>
  <si>
    <t>Средства фонда поддержки территорий Нижегородской области</t>
  </si>
  <si>
    <t>Распоряжение ПНО от 23.03.2015 №416-р; от 22.04.2015 №634-р</t>
  </si>
  <si>
    <t>23.03.2015,                        22.04.2015</t>
  </si>
  <si>
    <t>013</t>
  </si>
  <si>
    <t>1) 10.10.2003;    2) 03.08.2007;   3) 02.03.2007;   4) 30.12.2015;   5)25.09.1997;    6)10.01.2002;    7)20.08.1992; 8) 30.09.2010</t>
  </si>
  <si>
    <t xml:space="preserve">1) 26.10.1995;  2) 01.01.2016;  3) 25.04.1997; 4) 30.12.2015. </t>
  </si>
  <si>
    <t xml:space="preserve">1) не установлена          2)31.12.2016        3) не установлена   </t>
  </si>
  <si>
    <t>Реализация мероприятий, направленных на озеленение</t>
  </si>
  <si>
    <t>0542503</t>
  </si>
  <si>
    <t xml:space="preserve">1.Федеральный закон "Об отходах производства и потребления" от 24.06.1998 г. № 89-фз                                                      2. Закон Нижегородской области "Об охране озелененных  территорий НО" от 07.09.2007 г. № 110-з    3.Решение Совета депутатов городского округа г.Бор " Об утверждении правил благоустройства, обеспечение чистоты и порядка на территории городского округа г. Бор" от 13.12.2013 г. № 98      </t>
  </si>
  <si>
    <t>Реализация мероприятий, направленных на прочие расходы по благоустройству</t>
  </si>
  <si>
    <t xml:space="preserve">1.Федеральный закон "Об отходах производства и потребления" от 24.06.1998 г. № 89-фз                        2. Закон Нижегородской области "Об обеспечении чистоты и порядка на территории НО" от 10.09.2010 г. № 144-з                  3.Закон Нижегородской области "О государственном надзоре в сфере благоустройства на территории НО" от 02.08.2007 г. № 88-з       4.Решение Совета депутатов городского округа г.Бор " Об утверждении правил благоустройства, обеспечение чистоты и порядка на территории городского округа г. Бор" от 13.12.2013 г. № 98              </t>
  </si>
  <si>
    <t>Прочие выплаты по обязательствам городского округа</t>
  </si>
  <si>
    <t>Управление средствами резервного фонда  администрации г.о.г. Бор</t>
  </si>
  <si>
    <t>1712105</t>
  </si>
  <si>
    <t>014</t>
  </si>
  <si>
    <t xml:space="preserve">Октябрьский территориальный отдел администрации городского округа город Бор </t>
  </si>
  <si>
    <t>1.Федеральный закон " Об общих принципах организации местного самоуправления в Российской Федерации" от 16.09.2003 г. № 131-фз     2. Федеральный закон  "О муниципальной службе в Российской Федерации" от 02.03.2007 г. № 25-фз                       3. Закон Нижегородской области " О денежном содержании лиц замещающих муниципальные должности в НО" от 10.10.2003 г. № 93-з          4.  Решение Совета депутатов городского округа г.Бор " Об утверждении Положения о муниципальной службе в городском округе г.Бор" от  30.09.2010 "№ 39"</t>
  </si>
  <si>
    <t xml:space="preserve">1.Федеральный закон " Об общих принципах организации местного самоуправления в Российской Федерации" от 16.09.2003 г. № 131-фз                    2. Закон Нижегородской области " О муниципальной службе" от 03.08.2007 г. № 99-з              3.  Решение Совета депутатов городского округа г.Бор " Об утверждении Положения о муниципальной службе в городском округе г.Бор" от  30.09.2010 "№ 39"                         </t>
  </si>
  <si>
    <t>1.Федеральный закон  "Налоговый кодекс" от 05.08.2000 г. № 117-ФЗ    2.Федеральный закон  "Бюджетный кодекс РФ" от  31.07.1998 "№ 145-фз"</t>
  </si>
  <si>
    <t>Расходы на обеспечение деятельности МБУ "Октябрьский центр обеспечения и содержания территории" в рамках МП "Защита населения и территорий от чрезвычайных ситуаций, обеспечение пожарной безопасности и безопасности людей на водных объектах городского округа город Бор"</t>
  </si>
  <si>
    <t>2020059, 202010590</t>
  </si>
  <si>
    <t>Расходы на обеспечение деятельности МБУ "Октябрьский центр обеспечения и содержания территории" в рамках МП "Безопасность дорожного движения в городском округе город Бор"</t>
  </si>
  <si>
    <t xml:space="preserve">1.Федеральный закон "О безопасности дорожного движения" от 10.12.1995 г. № 196-фз                                               2.Закон Нижегородской области "Об автомобильных дорогах и дорожной деятельности на территории НО" от 04.12.2008 г. № 157-з      3. Распоряжение администрации городского округа г.Бор от 02.04.2013 №73 «Об утверждении порядка расчета нормативных затрат на оказание муниц.услуг и нормативных затрат на содержание имущества МБУ и МАУ, подведомственных ГРБС-администрации городского округа г.Бор». 
</t>
  </si>
  <si>
    <t xml:space="preserve">1.10.12.1995 г. (действующая редакция от 03.07.16г.)  2.04.12.2008 г. (действующая редакция от 02.03.16г.)  3.02.04.2013 г.                                                                                            </t>
  </si>
  <si>
    <t>Расходы на обеспечение деятельности МБУ "Октябрьский центр обеспечения и содержания территории" в рамках МП "Содержание и развитие объектов благоустройства городского округа город Бор"</t>
  </si>
  <si>
    <t xml:space="preserve">1.24.06.1998 г. (действующая редакция от 03.07.16г.)                                                       2.07.09.2007 г. (действующая редакция от 05.04.16г.)                  3.01.01.2014 г.   </t>
  </si>
  <si>
    <t>1.24.06.1998 г. (действующая редакция от 03.07.16г.)                                                       2.10.09.2010 г. (действующая редакция от 02.03.16г.)     3.02.08.2007 г. (действующая редакция от 02.03.16г.)    4.01.01.2014 г.</t>
  </si>
  <si>
    <t>Средства резервного фонда администрации городского округа г. Бор</t>
  </si>
  <si>
    <t>02, 03</t>
  </si>
  <si>
    <t>1712105, 1710421050</t>
  </si>
  <si>
    <t>1.Распоряжение администрации городского округа г.Бор от 20.07.15 г. № 291                                         2.Распоряжение администрации городского округа г.Бор от 22.07.16 г. № 284</t>
  </si>
  <si>
    <t>1.20.07.2015 г.   2.22.07.2016 г.</t>
  </si>
  <si>
    <t>Средства из фонда поддержки территорий Правительства НО</t>
  </si>
  <si>
    <t>Распоряжение Правительства Нижегородской области от 13.04.2016 г. № 440-р</t>
  </si>
  <si>
    <t>13.04.2016 г.</t>
  </si>
  <si>
    <t>1.Федеральный закон  "Налоговый кодекс" от 05.08.2000 г. № 117-ФЗ   2.Федеральный закон  "Трудовой кодекс" от 30.12.2001 г. № 197-ФЗ</t>
  </si>
  <si>
    <t xml:space="preserve">1.05.08.2000 г. (действующая редакция от 03.07.16г.)      2.01.01.2002 г. (действующая редакция от 03.07.16 г.)                                                                                               </t>
  </si>
  <si>
    <t>330</t>
  </si>
  <si>
    <t>Совет депутатов городского округа город Бор</t>
  </si>
  <si>
    <t>7770100190, 7770112000</t>
  </si>
  <si>
    <t xml:space="preserve">1)Федеральный закон от 06.10.2003г.№131(ред. От 03.07.2016г.»Об общих принципах организации местного самоуправления в РФ»ст.17 п.1пп.3
2)Закон Нижегородской области от 03.08.2007г. «99-3 «О муниципальной службе в Нижегородской области»(ред. от 06.04.2016г.)
ст.38 абз.1                                      3) Решение от 16.07.2010г. №11 "Об утверждении положения о Совете депутатов городского округа город Бор Нижегородской области"
</t>
  </si>
  <si>
    <t>1) 06.10.2003г.  2) 03.08.2007г. 3)16.07.2010г.</t>
  </si>
  <si>
    <t xml:space="preserve">1)Федеральный закон от 10.01.2002г. №7 "Об охране окружающей среды" ст.16
</t>
  </si>
  <si>
    <t>10.01.2002г.</t>
  </si>
  <si>
    <t xml:space="preserve">1) 06.10.2003г. 2) 25.01.2011г.  </t>
  </si>
  <si>
    <t>349</t>
  </si>
  <si>
    <t>Управление ЖКХ и благоустройства администрации городского округа город Бор</t>
  </si>
  <si>
    <t>1.1</t>
  </si>
  <si>
    <t>100</t>
  </si>
  <si>
    <t>1.1.1.</t>
  </si>
  <si>
    <t>Выплаты персоналу Управления ЖКХ</t>
  </si>
  <si>
    <t>финансирование расходов на содержание органов местного самоуправления городских округов</t>
  </si>
  <si>
    <t>0550019, 0550100190</t>
  </si>
  <si>
    <t>7770019</t>
  </si>
  <si>
    <t>7770059</t>
  </si>
  <si>
    <t>1.2.1.</t>
  </si>
  <si>
    <t>Закупка товаров, работ, услуг в целях содержания Управления ЖКХ</t>
  </si>
  <si>
    <t>200</t>
  </si>
  <si>
    <t>1) ст.17 п.1 ФЗ от 06.10.2003 № 131-ФЗ "Об общих принципах организации местного самоуправления в РФ";             2) Закон Нижегородской обл. от 03.08.2007 "99-3 "О муниципальной службе в Нижегородской области" ст.38                3) Положения об Управлении ЖКХ и благоустройства администрации г.о г.Бор Нижегородской области, от 10.12.2010 № 82</t>
  </si>
  <si>
    <t>1) с изм. и доп. вступает в силу с 19.05.2013;             2) 03.08.2007</t>
  </si>
  <si>
    <t>0519601, 05101S9601</t>
  </si>
  <si>
    <t>02</t>
  </si>
  <si>
    <t>0530037, 0530100370</t>
  </si>
  <si>
    <t>0552507, 0550225070</t>
  </si>
  <si>
    <t>0510103360</t>
  </si>
  <si>
    <t>1.3.1.</t>
  </si>
  <si>
    <t>Иные расходы Управления ЖКХ</t>
  </si>
  <si>
    <t>0812410, 0810124100</t>
  </si>
  <si>
    <t>0812411, 0810124110</t>
  </si>
  <si>
    <t>0822410, 0820124100</t>
  </si>
  <si>
    <t>0820124110</t>
  </si>
  <si>
    <t>08 2 02 S2600</t>
  </si>
  <si>
    <t>0542501, 0540125010</t>
  </si>
  <si>
    <t>0542505, 0540125050</t>
  </si>
  <si>
    <t>0540059, 0540100590</t>
  </si>
  <si>
    <t>1232492, 1230124920</t>
  </si>
  <si>
    <t xml:space="preserve"> с изм.и доп. вступает в силу с 19.05.2013,    вступает в силу с 25.09.2010    </t>
  </si>
  <si>
    <t>08203S2210</t>
  </si>
  <si>
    <t>0547480</t>
  </si>
  <si>
    <t>обеспечение первичных мер пожарной безопасности в границах городского округа</t>
  </si>
  <si>
    <t>202511, 2020125110</t>
  </si>
  <si>
    <t>ФЗ от 22.07.2008 № 123-ФЗ "Технический регламент о требованиях пожарной безопасности" ст. 63 п.2</t>
  </si>
  <si>
    <t>(в ред. От 10.07.20120 12.07.2012</t>
  </si>
  <si>
    <t>ред. от 29.06.2015 № 31</t>
  </si>
  <si>
    <t>0520022</t>
  </si>
  <si>
    <t>7772100</t>
  </si>
  <si>
    <t>06</t>
  </si>
  <si>
    <t>0332985, 0330129850</t>
  </si>
  <si>
    <t>0510102360</t>
  </si>
  <si>
    <t>0520101220</t>
  </si>
  <si>
    <t>0520102220</t>
  </si>
  <si>
    <t>0520103220</t>
  </si>
  <si>
    <t>0520104220</t>
  </si>
  <si>
    <t>0520105220</t>
  </si>
  <si>
    <t>0520106220</t>
  </si>
  <si>
    <t>0520107220</t>
  </si>
  <si>
    <t>0520108220</t>
  </si>
  <si>
    <t>0530101370</t>
  </si>
  <si>
    <t>357</t>
  </si>
  <si>
    <t>Отдел культуры администрации городского округа г.Бор</t>
  </si>
  <si>
    <t>0950019, 095100190</t>
  </si>
  <si>
    <t xml:space="preserve">Закон РФ "Основы законодательства РФ о культуре" № 3612-1 ; Решение Совета Депутатов городского округа город Бор от 30.09.2010 г. № 39 " Об утверждении положения о муниципальной службе в городском округе город Бор"; Решение Совета депутатов городского округа г. Бор Нижегородской области от 10.12.2010 N 84
"Об изменении наименования управления культуры администрации Борского района Нижегородской области и утверждении Положения об отделе культуры администрации городского округа город Бор Нижегородской области"  
Закон "О муниципальной службе в Нижегородской области" от 03.08.2007 г. № 99-З с изменениями на 06.04.2016 г.                </t>
  </si>
  <si>
    <t xml:space="preserve">09.10.1992 г. 30.09.2010 г. 06.04.2016 г.                                                       </t>
  </si>
  <si>
    <t>ФЗ РФ " Об общих принципах организации местного самоуправления в РФ" № 131-ФЗ</t>
  </si>
  <si>
    <t>06.10.2003 г.</t>
  </si>
  <si>
    <t>МКУ "ХЭС учреждений культуры г.Бор"</t>
  </si>
  <si>
    <t>0954659, 0950246590</t>
  </si>
  <si>
    <t xml:space="preserve">Правительства НО "Об утверждении Положения об оплате труда работников государственных бюджетных и казенных учреждений культуры НО" № 464 от 15.10.2008 </t>
  </si>
  <si>
    <t>15.10.2008 г.</t>
  </si>
  <si>
    <t>МКУ "Бухгалтерия учреждений культуры"</t>
  </si>
  <si>
    <t>0950146590</t>
  </si>
  <si>
    <t>Мероприятия в сфере культуры и искусства</t>
  </si>
  <si>
    <t>0950325220</t>
  </si>
  <si>
    <t>30.04.2014 г.</t>
  </si>
  <si>
    <t>Библиотеки</t>
  </si>
  <si>
    <t xml:space="preserve">08 </t>
  </si>
  <si>
    <t>29.12.2012 г. 24.07.1998 г. 01.11.2008 г.</t>
  </si>
  <si>
    <t>0915144, 0910551440</t>
  </si>
  <si>
    <t>0917209</t>
  </si>
  <si>
    <t xml:space="preserve">18.11.2013 г. </t>
  </si>
  <si>
    <t>0910325220</t>
  </si>
  <si>
    <t>29.12.1994 г.</t>
  </si>
  <si>
    <t>Школы</t>
  </si>
  <si>
    <t>Услуги по предоставлению дополнительного образования художественно-эстетической направленности населению (2015 год)        1.Реализация дополнительных предпрофессиональных общеобразовательных программ в области изобразительного искусства («Живопись»)
2.Реализация дополнительных общеразвивающих программ
3.Организация и проведение олимпиад, конкурсов, мероприятий, направленных на выявление и развитие у обучающихся интеллектуальных и творческих способностей
4.Реализация дополнительной общеобразовательной предпрофессиональной программы в области изобразительного искусства («Фортепиано»)
5.Реализация дополнительной общеобразовательной предпрофессиональной программы в области изобразительного искусства («Струнные инструменты»)
6.Реализация дополнительной общеобразовательной предпрофессиональной программы в области изобразительного искусства («Народные инструменты»)
7. Реализация дополнительной общеобразовательной предпрофессиональной программы в области изобразительного искусства («Хоровое пение»)
8. Реализация дополнительной общеобразовательной предпрофессиональной программы в области изобразительного искусства («Духовые инструменты»)
(2016 год)</t>
  </si>
  <si>
    <t>07</t>
  </si>
  <si>
    <t>29.12.1994 г. 06.05.2011 г. 24.05.2011 г.</t>
  </si>
  <si>
    <t>0927209</t>
  </si>
  <si>
    <t>ДК и СКК</t>
  </si>
  <si>
    <t xml:space="preserve">Услуги по проведению культурно-массовых мероприятий и организации досуга населения. Услуги по методическому обеспечению деятельности учреждений культуры (2015 год)    1.Организация мероприятий
2.Организация деятельности клубных формирований и формирований самодеятельного народного творчества (2016 год)
 </t>
  </si>
  <si>
    <t>0937209</t>
  </si>
  <si>
    <t>Бухгалтерия</t>
  </si>
  <si>
    <t>0954659</t>
  </si>
  <si>
    <t>ФЗ " О бухгалтерском учете" № 402-ФЗ</t>
  </si>
  <si>
    <t>0957209</t>
  </si>
  <si>
    <t xml:space="preserve">"Бюджетный кодекс РФ" № 145-ФЗ 31.07.1998 с изменениями и дополнениями </t>
  </si>
  <si>
    <t>0930346590</t>
  </si>
  <si>
    <t>30.11.1994                                                                                                                                                                                           12.01.1996</t>
  </si>
  <si>
    <t xml:space="preserve">Библиотеки </t>
  </si>
  <si>
    <t>Проведение мероприятий в рамках МП "Комплексные меры противодействия злоупотреблению наркотиками и их незаконному обороту в г.о.г.Бор на 2016-2018гг."</t>
  </si>
  <si>
    <t>2212960, 2210129600</t>
  </si>
  <si>
    <t>Проведение мероприятий в честь празднования 70-летия  Победы в ВОВ</t>
  </si>
  <si>
    <t>0912542</t>
  </si>
  <si>
    <t>0914259</t>
  </si>
  <si>
    <t>Расходы на укрепление материально-технической базы учреждения</t>
  </si>
  <si>
    <t>0914269, 0910242690</t>
  </si>
  <si>
    <t>Фед.средства. Иные межбюджетные средства на проведение мероприятий по подключению общедоступных библиотек РФ к сети Интернет и развитие системы библиотечного дела с учетом задачи расширения информационных технологий и оцифровки.</t>
  </si>
  <si>
    <t>0915146, 0910451460</t>
  </si>
  <si>
    <t>Расходы на проведение мероприятий в сфере культуры и искусства.</t>
  </si>
  <si>
    <t>0952522</t>
  </si>
  <si>
    <t>Расходы за счет средств из фонда поддержки территорий Нижегородской области на приобретение книжной продукции и укрепление материально-технической базы</t>
  </si>
  <si>
    <t>7772200, 7770422000</t>
  </si>
  <si>
    <t>Проведение мероприятий в рамках МП Патриотическое и духовно-нравственное воспитание граждан в г.о.г.Бор на 2016-2018гг."</t>
  </si>
  <si>
    <t>2110014, 2110100140</t>
  </si>
  <si>
    <t>Проведение мероприятий в рамках МП "Социальная поддержка населения и общественных организаций г.о.г.Бор на 2015-2017гг". Подпрограмма "Безбарьерная среда жизнедеятельности для инвалидов и других маломобильных граждан г.о.г Бор"</t>
  </si>
  <si>
    <t>Расходы на обеспечение несовершеннолетних временной трудовой занятостью по МП "Развитие физической культуры, спорта и молодежной политики в г.о.г. Бор на 2015-2017гг."</t>
  </si>
  <si>
    <t>1230124920</t>
  </si>
  <si>
    <t>Расходы на компьютеризацию муниципальных библиотек</t>
  </si>
  <si>
    <t>0910442690</t>
  </si>
  <si>
    <t>Проведение мероприятий в рамках МП "Социальная поддержка населения и общественных организаций г.о.г.Бор на 2015-2017гг". Подпрограмма "Борская семья"</t>
  </si>
  <si>
    <t>0320125280</t>
  </si>
  <si>
    <t xml:space="preserve">Школы </t>
  </si>
  <si>
    <t>Расходы из фонда поддержки территорий Нижегородской области на укрепление материально-технической базы и проведение мероприятий</t>
  </si>
  <si>
    <t xml:space="preserve">ДК и СКК </t>
  </si>
  <si>
    <t>0932542</t>
  </si>
  <si>
    <t>0934069, 0930240690</t>
  </si>
  <si>
    <t>Расходы за счет средств из фонда поддержки территорий Нижегородской области на проведение мероприятий и укрепление материально-технической базы</t>
  </si>
  <si>
    <t>2210129600</t>
  </si>
  <si>
    <t xml:space="preserve">Бухгалтерия </t>
  </si>
  <si>
    <t xml:space="preserve">ФЗ "О бухгалтерском учете" № 402-ФЗ  "Бюджетный кодекс РФ" от 31.07.1998 г. с изменениями и дополнениями   "Гражданский кодекс РФ"  № 51-ФЗ 30.11.1994 г. ФЗ "О некоммерческих организациях"  № 7-ФЗ от 12.01.1996 г. Постановление Правительства НО "Об утверждении Положения об оплате труда работников государственных бюджетных и казенных учреждений культуры НО" № 464 от 15.10.2008 г. </t>
  </si>
  <si>
    <t>06.12.2011 г.</t>
  </si>
  <si>
    <t>МАУК "Борский краеведческий музей"</t>
  </si>
  <si>
    <t>Услуга по предоставлению доступа к культурному наследию, находящемуся в пользовании музея (2015 год).                             Формирование, учет, изучение, обеспечение физического сохранения и безопасности музейных предметов, музейных коллекций (2016 год)</t>
  </si>
  <si>
    <t>0940325220</t>
  </si>
  <si>
    <t>0947209</t>
  </si>
  <si>
    <t>МАУК "Большепикинский ДК"</t>
  </si>
  <si>
    <t>Услуги по проведению культурно-массовых мероприятий и организации досуга населения.  (2015 год)                1.Организация мероприятий
2.Организация деятельности клубных формирований и формирований самодеятельного народного творчества (2016 год)</t>
  </si>
  <si>
    <t>МАУК "ДК-музей пос.ППК"</t>
  </si>
  <si>
    <t>4.2.1.4.</t>
  </si>
  <si>
    <t>МАУК "КЦ "Теплоход"</t>
  </si>
  <si>
    <t>0930425220</t>
  </si>
  <si>
    <t>0934069</t>
  </si>
  <si>
    <t>4.2.1.5.</t>
  </si>
  <si>
    <t>МАУК "Линдовский СКК"</t>
  </si>
  <si>
    <t>4.2.1.6.</t>
  </si>
  <si>
    <t>МАУК"Неклюдовский ДК"</t>
  </si>
  <si>
    <t>4.2.1.7.</t>
  </si>
  <si>
    <t>МАУК "Октябрьский ДК-музей"</t>
  </si>
  <si>
    <t>4.2.1.8.</t>
  </si>
  <si>
    <t>МАУК "Стеклозаводский ДК"</t>
  </si>
  <si>
    <t>Услуги по проведению культурно-массовых мероприятий и организации досуга населения.  (2015 год)                                              1.Организация мероприятий
2.Организация деятельности клубных формирований и формирований самодеятельного народного творчества (2016 год)</t>
  </si>
  <si>
    <t>4.2.1.9.</t>
  </si>
  <si>
    <t>МАУК "Центр культуры Октябрь"</t>
  </si>
  <si>
    <t>Постановление Правительства НО "Об утверждении базового перечня государственных услуг (работ), оказываемых (выполняемых) государственными учреждениями культуры, искусства и кинематографии НО" № 337 от 04.05.2011 г. в редакции Постановления № 1028 от 13.12.2011 г.</t>
  </si>
  <si>
    <t xml:space="preserve">13.12.2011 г. </t>
  </si>
  <si>
    <t xml:space="preserve">МАУК "Борский краеведческий музей" </t>
  </si>
  <si>
    <t>0942522</t>
  </si>
  <si>
    <t>0942542</t>
  </si>
  <si>
    <t>Расходы на проведение мероприятий в сфере культуры и искусства</t>
  </si>
  <si>
    <t>0940241690</t>
  </si>
  <si>
    <t>4.2.2.2.</t>
  </si>
  <si>
    <t>0930240690</t>
  </si>
  <si>
    <t>Расходы за счет средств  из фонда поддержки территорий Нижегородской области на проведение мероприятий.</t>
  </si>
  <si>
    <t>4.2.2.3.</t>
  </si>
  <si>
    <t>Расходы за счет средств  из фонда поддержки территорий Нижегородской области на приобретение оборудования.</t>
  </si>
  <si>
    <t>4.2.2.4.</t>
  </si>
  <si>
    <t>Расходы за счет средств  из фонда поддержки территорий Нижегородской области на проведение мероприятий</t>
  </si>
  <si>
    <t>0322528, 0320125280</t>
  </si>
  <si>
    <t>0332985</t>
  </si>
  <si>
    <t>Проведение мероприятий в рамках МП "Социальная поддержка населения и общественных организаций г.о.г.Бор на 2015-2017гг". Подпрограмма "Профилактика социально-значимых заболеваний и развитие безвозмездного донорства в г.о.г. Бор"</t>
  </si>
  <si>
    <t>0342526, 0340125260</t>
  </si>
  <si>
    <t>Проведение мероприятий в рамках МП "Улучшение условий и охраны труда в организациях г.о.г.Бор на 2015-2017гг."</t>
  </si>
  <si>
    <t>1110006, 1110100060</t>
  </si>
  <si>
    <t>4.2.2.5.</t>
  </si>
  <si>
    <t xml:space="preserve">Расходы  за счет средств из фонда поддержки территорий Нижегородской области на укрепление материально-технической базы </t>
  </si>
  <si>
    <t>4.2.2.6.</t>
  </si>
  <si>
    <t>МАУК "Неклюдовский ДК"</t>
  </si>
  <si>
    <t xml:space="preserve">Расходы за счет средств  из фонда поддержки территорий Нижегородской области на укрепление материально-технической базы </t>
  </si>
  <si>
    <t>4.2.2.7.</t>
  </si>
  <si>
    <t>0322528</t>
  </si>
  <si>
    <t>4.2.2.8.</t>
  </si>
  <si>
    <t>МАУК"Стеклозаводский ДК"</t>
  </si>
  <si>
    <t>Расходы за счет средств  из фонда поддержки территорий Нижегородской области на укрепление материально-технической базы</t>
  </si>
  <si>
    <t>4.2.2.9.</t>
  </si>
  <si>
    <t>Проведение мероприятий в рамках МП "Развитие торговли на территории г.о.г.Бор на 2016-2018гг"</t>
  </si>
  <si>
    <t>1812912, 1810129120</t>
  </si>
  <si>
    <t>0932522</t>
  </si>
  <si>
    <t>0934059</t>
  </si>
  <si>
    <t>366</t>
  </si>
  <si>
    <t>Департамент имущества администрации го г.Бор</t>
  </si>
  <si>
    <t>1620019, 7770019, 1620100190</t>
  </si>
  <si>
    <t xml:space="preserve">1.«Положение об оплате труда муниципальных служащих Департамента имущественных и земельных отношений адм-ции го г.Бор Нижегородской области», «Положение об оплате труда работников не замещающих должности муниципальной службы работников рабочих профессий Департамента имущественных и земельных отношений адм-ции го г.Бор»,утв.распоряж.Департамента имущества от 10.06.2015г. № 131
2.Положение о муниципальной службе в городском округе город Бор, утвержденное решением Совета депутатов городского округа город Бор от 30.09.2010 N 39 "Об утверждении Положения о муниципальной службе в городском округе город Бор" (в редакции решений от 27.12.2011 N 119, от 29.05.2012 N 32, от 26.11.2012 N 104, от 28.05.2013 N 46, от 29.10.2013 N 78, от 13.12.2013 N 100, от 25.03.2014 N 17
3.Федеральный закон от 06.10.2003 N 131-ФЗ "Об общих принципах организации местного самоуправления в Российской Федерации"  ст.16
4. Устав муниципального образования городского округа город Бор Нижегородской области(принят реш.Совета депутатов от 25.01.2011 №1)ст.10
</t>
  </si>
  <si>
    <t>01.06.2015                   30.09.2010,                08.10.2003,         16.03.2011</t>
  </si>
  <si>
    <t>1620019, 1620100190</t>
  </si>
  <si>
    <t>Инспекция муниципального контроля</t>
  </si>
  <si>
    <t>1620059, 1620100590</t>
  </si>
  <si>
    <t xml:space="preserve">1.« Положение об оплате труда работников не замещающих должности муниципальной службы работников рабочих профессий Департамента имущественных и земельных отношений адм-ции го г.Бор», ,утв.распоряж.Департамента имущества от 10.06.2015г. №131
2 "Трудовой кодекс Российской Федерации" от 30.12.2001 №197-ФЗ
</t>
  </si>
  <si>
    <t>01.06.2015    01.02.2002</t>
  </si>
  <si>
    <t>Учет и ведение Реестра мун.имущества го г.Бор</t>
  </si>
  <si>
    <t>1612600, 1610126000</t>
  </si>
  <si>
    <t xml:space="preserve"> 08.10.2003,         16.03.2011</t>
  </si>
  <si>
    <t>1612600, 1712105,1610226000</t>
  </si>
  <si>
    <t xml:space="preserve"> 08.10.2003,         25.01.2011</t>
  </si>
  <si>
    <t>Распоряжение муниц.имуществом го г.Бор</t>
  </si>
  <si>
    <t>1612600, 1610326000</t>
  </si>
  <si>
    <t>Взнос на капремонт общего имущества многокв.жил.домов в части нежилых муниц.помещений</t>
  </si>
  <si>
    <t>05101S9601</t>
  </si>
  <si>
    <t xml:space="preserve">1 ".Жилищный кодекс РФ" от 29.12.2004 №188-ФЗ,ст.167
2.Закон НО от 28.11.13г. №159-з
3.Постан.НО от 29.09.14г.№662
4..Постан.НО от30.09.15г.№617 5..Постан.НО от 29.09.16г.№667 </t>
  </si>
  <si>
    <t xml:space="preserve"> 01.03.2005,         15.12.2013          29.09.2014             30.09.2015                  29.09.2016</t>
  </si>
  <si>
    <t>Формирование муниц.имущественной казны</t>
  </si>
  <si>
    <t xml:space="preserve"> 10.02.2010,         16.03.2011</t>
  </si>
  <si>
    <t>6.1.3.</t>
  </si>
  <si>
    <t>0439503</t>
  </si>
  <si>
    <t>08.10.2003                   16..03..2011,                07.08.2007,         19.06.2013</t>
  </si>
  <si>
    <t>6.1.4.</t>
  </si>
  <si>
    <t>0439603</t>
  </si>
  <si>
    <t>6.1.5.</t>
  </si>
  <si>
    <t>0439502,  0430109502</t>
  </si>
  <si>
    <t>6.1.6.</t>
  </si>
  <si>
    <t>0439602, 0430109602</t>
  </si>
  <si>
    <t>6.1.7.</t>
  </si>
  <si>
    <t>0439602, 04301S9602</t>
  </si>
  <si>
    <t>6.1.8.</t>
  </si>
  <si>
    <t>0430409502</t>
  </si>
  <si>
    <t>6.1.9.</t>
  </si>
  <si>
    <t>0430409602</t>
  </si>
  <si>
    <t>6.1.10.</t>
  </si>
  <si>
    <t>04304S9602</t>
  </si>
  <si>
    <t xml:space="preserve"> 27.10.2008, 27.12.1996,        16.03.2011</t>
  </si>
  <si>
    <t>Увелич.стоимости акций и иных форм участия в капитале</t>
  </si>
  <si>
    <t>Субсидия на поддержку СМИ</t>
  </si>
  <si>
    <t xml:space="preserve">12        12                  </t>
  </si>
  <si>
    <t>01    02</t>
  </si>
  <si>
    <t>1616110, 1712105,1610561100</t>
  </si>
  <si>
    <t xml:space="preserve">1.Федеральный закон от 6.10.2003 №131-ФЗ «Об общих принципах организации местного самоуправления в Российской Федерации» 
Ст.17 п.1 пп.7
</t>
  </si>
  <si>
    <t>Субсидия на компенсацию части затрат по оказанию услуг населению по перевозкам пассажирским автомобильным транспортом на социально-значимых маршрутах</t>
  </si>
  <si>
    <t>04    10</t>
  </si>
  <si>
    <t>08   03</t>
  </si>
  <si>
    <t>1416001, 1410160010</t>
  </si>
  <si>
    <t>Исполнение судебных решений</t>
  </si>
  <si>
    <t>1612600, 1610626000</t>
  </si>
  <si>
    <t>Субсидии на иные цели Управлению ЖКХ</t>
  </si>
  <si>
    <t>0547331, 0540173310</t>
  </si>
  <si>
    <t>0827480</t>
  </si>
  <si>
    <t>0820372210</t>
  </si>
  <si>
    <t>7770321000</t>
  </si>
  <si>
    <t>0510173120</t>
  </si>
  <si>
    <t>Обеспечение детей-сирот жилыми помещениями</t>
  </si>
  <si>
    <t>0425082, 0427315</t>
  </si>
  <si>
    <t xml:space="preserve">1.Закон Нижегородской области «О наделении органов местного самоуправления муниципальных районов и городских округов Нижегородской области отдельными государственными полномочиями в области жилищных отношений» от 30.09.2008 №116-З
 ст.2п.1 пп.6
2.Федеральный закон от 21.12.1996 №159-ФЗ «О дополнительных гарантиях по социальной поддержке детей-сирот и детей,оставшихся без попечения родителей» 
Ст.8
3.Закон НО от 18.12.14г. №184-З»Об обл.бюджете на 2015ги на плановый 2016 и 2017гг», Приложение 23,табл.33,34
</t>
  </si>
  <si>
    <t xml:space="preserve">27.10.2008                   27.12.1996,                01.01.2015,         </t>
  </si>
  <si>
    <t>Отдел спорта и молодежной политики администрации городского округа г. Бор</t>
  </si>
  <si>
    <t>1240019/ 1240100190</t>
  </si>
  <si>
    <t xml:space="preserve">1) Федеральный закон от 06.10.2003  № 131-ФЗ "Об общих принципах организации местного самоуправления в Российской Федерации", ст.34, п.9                                                                                                                                                2) Закон Нижегородской области  от 03.08.2007      № 99-З "О муниципальной службе в Нижегородской области", ст.38                                                                              3) Решение Совета депутатов  городского округа город Бор  Нижегородской области от 30.10.2010  №39  "Об утверждении Положения о муниципальной службе  в городском округе город Бор", полностью                  </t>
  </si>
  <si>
    <t>1)01.01.2006      2)25.08.2007      3)30.10.2010</t>
  </si>
  <si>
    <t>7700019</t>
  </si>
  <si>
    <t xml:space="preserve">1) Федеральный закон  от 06.10.2003  № 131-ФЗ  "Об общих принципах организации местного самоуправления в Российской Федерации", ст.34, п.9                                                                                2) Закон Нижегородской области  от 03.08.2007       № 99-З "О муниципальной службе в Нижегородской области", ст.38        </t>
  </si>
  <si>
    <t>1) 01.01.2006  2)25.08.2007</t>
  </si>
  <si>
    <t xml:space="preserve">Субсидии бюджетным учреждениям на финансовое обеспечение муниципального задания на оказание муниципальных услуг (выполнение работ)
</t>
  </si>
  <si>
    <t>Субсидии МБОУ ДО "СДЮСШОР по греко-римской борьбе" на финансовое обеспечение муниципального задания на оказание муниципальных услуг (выполнение работ)</t>
  </si>
  <si>
    <t>Организация дополнительного образования спортивной направленности/реализация дополнительных общеразвивающих программ; реализация дополнительных предпрофессиональных программ в области физической культуры и спорта/ спортивная подготовка по олимпийским видам спорта</t>
  </si>
  <si>
    <t>1) Федеральный закон РФ  от 29.12.2012  № 273  "Об образовании в Российской Федерации", гл.10, ст.75                                                                     2) Федеральный закон  от 06.10.2003  № 131-ФЗ  "Об общих принципах организации местного самоуправления в Российской Федерации", ст.16, п.1,пп.19                                                                        3) Постановление администрации городского округа г. Бор от 27.01.2014 "393 "Об утверждении положения об оплате труда работников учреждений,  в отношении которых функции и полномочия учредителя выполняет Отдел спорта и молодежной политики администрации городского округа город Бор  Нижегородской области",полностью.                                                         4) Устав МБОУ ДО "СДЮСШОР по греко-римской борьбе" от 06.10.2015 №195, пункты 2.3;2.4</t>
  </si>
  <si>
    <t>1) 01.09.2013       2) 01.01.2006                  3) 01.01.2014             4) 15.10.2015</t>
  </si>
  <si>
    <t>Организация дополнительного образования спортивной направленности</t>
  </si>
  <si>
    <t>1217209</t>
  </si>
  <si>
    <t xml:space="preserve">Субсидии на иные цели -средства на приобретение автобуса  МБОУ ДО "СДЮСШОР по греко-римской борьбе" </t>
  </si>
  <si>
    <t>1) 01.09.2013            2) 01.01.2006           3) 01.03.2011           4) 29.12.2015           5) 15.10.2015</t>
  </si>
  <si>
    <t xml:space="preserve">Субсидии на иные цели -средства  на мероприятия в области спорта и  физической культуры </t>
  </si>
  <si>
    <t>1212527/          1210325270</t>
  </si>
  <si>
    <t>МАУ "ФОК "Кварц"</t>
  </si>
  <si>
    <t>621</t>
  </si>
  <si>
    <t xml:space="preserve">Проведение тренировочных и оздоровительных занятий и мероприятий по физической культуре и спорту/организация и проведение официальных спортивных мероприятий; организация и проведение официальных физкультурных (физкультурно- оздоровительных) мероприятий   </t>
  </si>
  <si>
    <t>1212527/      1210325270</t>
  </si>
  <si>
    <t>1) Федеральный закон  от 06.10.2003  № 131-ФЗ  "Об общих принципах организации местного самоуправления в Российской Федерации", ст.16, п.1,пп.19                                                                             2) Федеральный закон  от 03.11.2006  № 174-ФЗ  "Об автономных   учреждениях", ст.4                                                 3) Постановление администрации городского округа г. Бор от 27.01.2014 "393 "Об утверждении положения об оплате труда работников учреждений,  в отношении которых функции и полномочия учредителя выполняет Отдел спорта и молодежной политики администрации городского округа город Бор  Нижегородской области",полностью.                                                    4) Постановление администрации городского округа г. Бор от 29.12.2015 №6742 "Об утверждении Календарного плана физкультурных мероприятий и спортивных мероприятий ,проводимых на территории ГО г. Бор в 2016 году" полностью "                                                            5) Постановление администрации городского округа г. Бор от 08.08.2016 №3768 "Об утверждении Положения о порядке предоставления отдельным категориям граждан услуг по обеспечению доступности занятий физической культурой и спортом на безвозмездной основе на спортивных сооружениях ,находящихся в  муниципальной собственности  ГО г.Бор", полностью                                                          6) Устав МАУ "ФОК "Кварц" от 03.08.2015 №149,пункты 2.7; 2.8.</t>
  </si>
  <si>
    <t>1)01.01.2006              2)06.01.2007            3)01.01.2014        4)29.12.2015        5)08.08.2016            6)13.08.2015</t>
  </si>
  <si>
    <t>Проведение тренировочных и оздоровительных занятий и мероприятий по физической культуре и спорту/реализация дополнительных общеразвивающих программ; реализация дополнительных предпрофессиональных программ в области физической культуры и спорта; проведение занятий физкультурно- спортивной направленности по месту проживания граждан; обеспечение доступа к объектам спорта</t>
  </si>
  <si>
    <t>МАУ "ФОК "Красная Горка"</t>
  </si>
  <si>
    <t>1) Федеральный закон  от 06.10.2003  № 131-ФЗ  "Об общих принципах организации местного самоуправления в Российской Федерации", ст.16, п.1,пп.19                                                                             2) Федеральный закон  от 03.11.2006  № 174-ФЗ  "Об автономных учреждениях", ст.4                              3) Постановление администрации городского округа г. Бор от 27.01.2014 "393 "Об утверждении положения об оплате труда работников учреждений,  в отношении которых функции и полномочия учредителя выполняет Отдел спорта и молодежной политики администрации городского округа город Бор  Нижегородской области",полностью.                                                      4) Постановление администрации городского округа г. Бор от 29.12.2015 №6742 "Об утверждении Календарного плана физкультурных мероприятий и спортивных мероприятий ,проводимых на территории ГО г. Бор в 2016 году" полностью "                                                           5) Постановление администрации городского округа г. Бор от 08.08.2016 №3768 "Об утверждении Положения о порядке предоставления отдельным категориям граждан услуг по обеспечению доступности занятий физической культурой и спортом на безвозмездной основе на спортивных сооружениях ,находящихся в  муниципальной собственности  ГО г.Бор",полностью                                                  6)Устав МАУ "ФОК "Красная Горка" от 03.08.2015 №150,пункты 2.7; 2.8</t>
  </si>
  <si>
    <t>1)01.01.2006              2)06.01.2007            3)01.01.2014               4) 29.12.2015        5) 08.08.2016 6)12.08.2015</t>
  </si>
  <si>
    <t>Проведение тренировочных и оздоровительных занятий и мероприятий по физической культуре и спорту</t>
  </si>
  <si>
    <t>МАУ "Борский СОК "ВЫБОР"</t>
  </si>
  <si>
    <t xml:space="preserve">1) Федеральный закон  от 06.10.2003  № 131-ФЗ  "Об общих принципах организации местного самоуправления в Российской Федерации", ст.16, п.1,пп.19                                                                         2) Федеральный закон  от 03.11.2006  № 174-ФЗ  "Об автономных учреждениях", ст.4                            3) Постановление администрации городского округа г. Бор от 27.01.2014 "393 "Об утверждении положения об оплате труда работников учреждений,  в отношении которых функции и полномочия учредителя выполняет Отдел спорта и молодежной политики администрации городского округа город Бор  Нижегородской области",полностью.                                                    4) Постановление администрации городского округа г. Бор от 29.12.2015 №6742 "Об утверждении Календарного плана физкультурных мероприятий и спортивных мероприятий ,проводимых на  территории ГО г. Бор в 2016 году" полностью "                                                           5) Постановление администрации городского округа г. Бор от 08.08.2016 №3768 "Об утверждении Положения о порядке предоставления отдельным категориям граждан услуг по обеспечению доступности занятий физической культурой и спортом на безвозмездной основе на спортивных сооружениях ,находящихся в  муниципальной собственности  ГО г.Бор",полностью                                                                          6) Устав МАУ "Борский СОК "ВЫБОР" от 03.08.2015 №151, пункты 2.7; 2.8.     </t>
  </si>
  <si>
    <t>1)01.01.2006              2)06.01.2007            3) 01.01.2014                     4) 29.12.2015          5)08.08.2016           6) 31.08.2015</t>
  </si>
  <si>
    <t>Проведение тренировочных и оздоровительных занятий и мероприятий по физической культуре и спорту/реализация дополнительных общеразвивающих программ;  проведение занятий физкультурно- спортивной направленности по месту проживания граждан; обеспечение доступа к объектам спорта</t>
  </si>
  <si>
    <t>МАУ "СОК "Взлет"</t>
  </si>
  <si>
    <t xml:space="preserve">Проведение тренировочных и оздоровительных занятий и мероприятий по физической культуре и спорту/организация и проведение официальных спортивных мероприятий;  организация и проведение официальных физкультурных (физкультурно- оздоровительных) мероприятий    </t>
  </si>
  <si>
    <t>1) Федеральный закон  от 06.10.2003  № 131-ФЗ  "Об общих принципах организации местного самоуправления в Российской Федерации", ст.16, п.1,пп.19                                                                              2) Федеральный закон  от 03.11.2006  № 174-ФЗ  "Об автономных учреждениях", ст.4                               3) Постановление администрации городского округа г. Бор от 27.01.2014 "393 "Об утверждении положения об оплате труда работников учреждений,  в отношении которых функции и полномочия учредителя выполняет Отдел спорта и молодежной политики администрации городского округа город Бор  Нижегородской области",полностью.                                                           4) Постановление администрации городского округа г. Бор от 29.12.2015 №6742 "Об утверждении Календарного плана физкультурных мероприятий и спортивных мероприятий ,проводимых на территории ГО г. Бор в 2016 году" полностью "                                                         5) Постановление администрации городского округа г. Бор от 08.08.2016 №3768 "Об утверждении Положения о порядке предоставления отдельным категориям граждан услуг по обеспечению доступности занятий физической культурой и спортом на безвозмездной основе на спортивных сооружениях ,находящихся в  муниципальной собственности  ГО г.Бор",                                     6) Устав МАУ "СОК "Взлет " от 03.08.2015 №152, пункты 2.7;2.8</t>
  </si>
  <si>
    <t>1)01.01.2006              2)06.01.2007          3) 01.01.2014        4) 29.12.2015       5) 08.08.2016  6)12.08.2015</t>
  </si>
  <si>
    <t>4.2.2.1.1.</t>
  </si>
  <si>
    <t>1010011/         1010100110</t>
  </si>
  <si>
    <t>622</t>
  </si>
  <si>
    <t xml:space="preserve">1)06.01.2007         2)01.03.2011             3) 29.12.2015  4)13.08.2015 </t>
  </si>
  <si>
    <t>4.2.2.1.2.</t>
  </si>
  <si>
    <t>Субсидии  на иные цели-расходы  на мероприятия по обеспечению несовершеннолетних временной трудовой занятостью</t>
  </si>
  <si>
    <t>1232492/  1230124920</t>
  </si>
  <si>
    <t>4.2.2.1.3.</t>
  </si>
  <si>
    <t>Субсидии  на иные цели-расходы на мероприятия для детей и молодежи</t>
  </si>
  <si>
    <t>1222520/  1220125200</t>
  </si>
  <si>
    <t>4.2.2.1.4.</t>
  </si>
  <si>
    <t>Субсидии  на иные цели -расходы на мероприятия  по организации отдыха и оздоровления  детей и молодежи</t>
  </si>
  <si>
    <t>1232491</t>
  </si>
  <si>
    <t>4.2.2.1.5.</t>
  </si>
  <si>
    <t>2110100140</t>
  </si>
  <si>
    <t>4.2.2.1.6.</t>
  </si>
  <si>
    <t>4.2.2.1.7.</t>
  </si>
  <si>
    <t>Субсидия  на иные цели-расходы на  обеспечение деятельности учреждения</t>
  </si>
  <si>
    <t>1210287590</t>
  </si>
  <si>
    <t>4.2.2.1.8.</t>
  </si>
  <si>
    <t xml:space="preserve">Субсидия  на иные цели-расходы на проведение мероприятий в области физической культуры и спорта </t>
  </si>
  <si>
    <t xml:space="preserve">1212527/ 1210325270 </t>
  </si>
  <si>
    <t>4.2.2.1.9.</t>
  </si>
  <si>
    <t xml:space="preserve">Субсидии на иные цели-средства фонда поддержки территорий Нижегородской области на приобретение спортивной формы и  спортивного инвентаря </t>
  </si>
  <si>
    <t>7772200/  7770422000</t>
  </si>
  <si>
    <t xml:space="preserve">1) Федеральный закон  от 03.11.2006  № 174-ФЗ  "Об автономных учреждениях", ст.4                     2)Распоряжения Правительства НО " О выделении денежных средств из фонда на поддержку территорий" от 12.03.2015 №354-р,  от 29.05.2015 №888-р,  от 09.07.2015 №1270-р/                                                                                             от 30.06.2016 №941-р, от 18.07.2016 №1094-р </t>
  </si>
  <si>
    <t xml:space="preserve">1)06.01.2007           2)12.03.2015; 29.05.2015 ; 09.07.2015; 30.06.2016 ; 18.07.2016.          </t>
  </si>
  <si>
    <t>4.2.2.2.1.</t>
  </si>
  <si>
    <t>1010011/  1010100110</t>
  </si>
  <si>
    <t>1)06.01.2007              2)12.03.2015;        29.05.2015;           09.07.2015;           30.06.2016:            18.07.2016.                    3) 01.03.2011                4) 29.12.2015         5) 12.08.2015</t>
  </si>
  <si>
    <t>4.2.2.2.2.</t>
  </si>
  <si>
    <t>Субсидии  на иные цели- расходы на мероприятия по обеспечению несовершеннолетних временной трудовой занятостью</t>
  </si>
  <si>
    <t>4.2.2.2.3.</t>
  </si>
  <si>
    <t>Субсидии  на иные цели - расходы на мероприятия для детей и молодежи</t>
  </si>
  <si>
    <t>4.2.2.2.4.</t>
  </si>
  <si>
    <t>1230124910</t>
  </si>
  <si>
    <t>4.2.2.2.5.</t>
  </si>
  <si>
    <t>4.2.2.2.6.</t>
  </si>
  <si>
    <t xml:space="preserve">Субсидии  на иные цели- расходы  на мероприятия  в области социальной политики </t>
  </si>
  <si>
    <t>4.2.2.2.7.</t>
  </si>
  <si>
    <t xml:space="preserve">Субсидии  на иные цели- расходы  на мероприятия  для инвалидов и других маломобильных граждан </t>
  </si>
  <si>
    <t>0332985/  0330129850</t>
  </si>
  <si>
    <t>4.2.2.2.9.</t>
  </si>
  <si>
    <t>1212527/  1210325270</t>
  </si>
  <si>
    <t>4.2.2.2.10.</t>
  </si>
  <si>
    <t>4.2.2.3.1.</t>
  </si>
  <si>
    <t>1) 06.01.2007       2) 01.03.2011           3) 03.06.2014           4) 29.12.2015       5) 31.08.2015</t>
  </si>
  <si>
    <t>4.2.2.3.2.</t>
  </si>
  <si>
    <t>4.2.2.3.3.</t>
  </si>
  <si>
    <t>4.2.2.3.4.</t>
  </si>
  <si>
    <t>Субсидии  на иные цели - расходы на  реализацию мероприятий антинаркотической направленности</t>
  </si>
  <si>
    <t>4.2.2.3.6.</t>
  </si>
  <si>
    <t xml:space="preserve">Субсидии  на иные цели- расходы  на мероприятия , направленные на духовно- нравственное воспитание </t>
  </si>
  <si>
    <t>2110014</t>
  </si>
  <si>
    <t>4.2.2.3.7.</t>
  </si>
  <si>
    <t xml:space="preserve">Субсидии  на иные цели-расходы на проведение мероприятий в области физической культуры и спорта </t>
  </si>
  <si>
    <t>4.2.2.3.8.</t>
  </si>
  <si>
    <t>Субсидии  на иные цели-расходы  за счет средств резервного фонда администрации ГО г. Бор на поездку спортсменки на соревнования в Хорватию</t>
  </si>
  <si>
    <t xml:space="preserve">1) Федеральный закон  от 03.11.2006  № 174-ФЗ  "Об автономных учреждениях", ст.4        </t>
  </si>
  <si>
    <t>1)06.01.2007</t>
  </si>
  <si>
    <t>4.2.2.3.9.</t>
  </si>
  <si>
    <t xml:space="preserve">Субсидии на иные цели-средства фонда поддержки территорий Нижегородской области на приобретение спортивной формы </t>
  </si>
  <si>
    <t xml:space="preserve">1) Федеральный закон  от 03.11.2006  № 174-ФЗ  "Об автономных учреждениях", ст.4                     2)Распоряжение Правительства НО " О выделении денежных средств из фонда на поддержку территорий" от 11.11.2015 №2052-р </t>
  </si>
  <si>
    <t>1)06.01.2007            2)11.11.2015</t>
  </si>
  <si>
    <t>4.2.2.4.1.</t>
  </si>
  <si>
    <t>1)06.01.2007     2)01.03.2011         3)29.12.2015    4)12.08.2015</t>
  </si>
  <si>
    <t>4.2.2.4.2.</t>
  </si>
  <si>
    <t>4.2.2.4.3.</t>
  </si>
  <si>
    <t>1232491/  1230124910</t>
  </si>
  <si>
    <t xml:space="preserve">Субсидии  на иные цели -расходы на  реализацию мероприятий  антинаркотической направленности </t>
  </si>
  <si>
    <t>4.2.2.4.5.</t>
  </si>
  <si>
    <t>4.2.2.4.6.</t>
  </si>
  <si>
    <t>Субсидии  на иные цели-расходы  за счет средств резервного фонда администрации ГО г. Бор на ремонт кровли крыши</t>
  </si>
  <si>
    <t xml:space="preserve">Расходы на организацию и проведение оплачиваемых общественных  работ на территории ГО г. Бор </t>
  </si>
  <si>
    <t>0612991/   0610129910</t>
  </si>
  <si>
    <t>200/800</t>
  </si>
  <si>
    <t xml:space="preserve">1) Федеральный закон  от 06.10.2003  № 131-ФЗ  "Об общих принципах организации местного самоуправления в Российской Федерации", ст.16, п.1.                                                                       2)Закон РФ от 19.04.1991 №1032-1 "О занятости населения в РФ" ст7.2 </t>
  </si>
  <si>
    <t>1)01.01.2006     2)19.04.1991</t>
  </si>
  <si>
    <t>Расходы на мероприятия по обеспечению несовершеннолетних временной трудовой занятостью</t>
  </si>
  <si>
    <t>1232492</t>
  </si>
  <si>
    <t xml:space="preserve">1) Федеральный закон  от 06.10.2003  № 131-ФЗ  "Об общих принципах организации местного самоуправления в Российской Федерации", ст.16, п.1.     </t>
  </si>
  <si>
    <t>1)01.01.2006</t>
  </si>
  <si>
    <t>3,</t>
  </si>
  <si>
    <t>Расходы на мероприятия для детей и молодежи</t>
  </si>
  <si>
    <t>Расходы на мероприятия  по организации отдыха и оздоровления  детей и молодежи</t>
  </si>
  <si>
    <t>Расходы на  реализацию мероприятий антинаркотической направленности</t>
  </si>
  <si>
    <t>2212960/  2210129600</t>
  </si>
  <si>
    <t>Расходы на  реализацию мероприятий в области социальной политики</t>
  </si>
  <si>
    <t xml:space="preserve">                                                                                                                                                                                                                                                                                                                                                                                                                                                                                                                                                                                                                                                                                                                                                                                                                                                                                                                                                                                                                                                                                                                                                                                                                                                                                                                                                                                                                                                                                                                                                                                                                                                                                                                                                                                                                                                                                                                                                                                                                                                                                                                                                                                                                                                                                                                                                                                                                                                         </t>
  </si>
  <si>
    <t>Расходы на  реализацию мероприятий в области здравоохранения</t>
  </si>
  <si>
    <t>0342526/  0340125260</t>
  </si>
  <si>
    <t xml:space="preserve">Расходы за счет средств резервного фонда администрации ГО г. Бор </t>
  </si>
  <si>
    <t>Расходы на  реализацию мероприятий в области  физической культуры и спорта</t>
  </si>
  <si>
    <t>1) Федеральный закон  от 06.10.2003  № 131-ФЗ  "Об общих принципах организации местного самоуправления в Российской Федерации", ст.16, п.1.                                                                           2) Постановление администрации городского округа г. Бор от 29.12.2015 №6742 "Об утверждении Календарного плана физкультурных мероприятий и спортивных мероприятий ,проводимых на территории ГО г. Бор в 2016 году" полностью "                                                                             3) Постановление администрации городского округа г. Бор от 03.06.2014 №3732 "Об утверждении Положения о порядке формирования спортивных сборных команд городского округа город Бор нижегородской области" п.6.1.</t>
  </si>
  <si>
    <t>1)01.01.2006        2)29.12.2015               3)03.06.2014</t>
  </si>
  <si>
    <t>001</t>
  </si>
  <si>
    <t>Департамент финансов администрации городского округа город Бор Нижегородской области</t>
  </si>
  <si>
    <t>1750019, 1750100190, 7770100190</t>
  </si>
  <si>
    <t>1750019, 1750100190</t>
  </si>
  <si>
    <t>Осуществление информационной, технической и консультационной поддержки в сфере управления муниципальными финансами</t>
  </si>
  <si>
    <t>1712513, 1710725130</t>
  </si>
  <si>
    <t>Обеспечение обязательств, принятых ранее в рамках софинансирования областной целевой программы "Молодой семье - доступное жилье" на 2004-2010 годы</t>
  </si>
  <si>
    <t>0430024, 0440100240</t>
  </si>
  <si>
    <t>Выплаты гражданам на компенсацию части процентной ставки по кредитам, выданным до 31 декабря 2006 года на приобретение или строительство жилья</t>
  </si>
  <si>
    <t>0432850, 0440128500</t>
  </si>
  <si>
    <t>2.3.</t>
  </si>
  <si>
    <t>0432855, 0440128550</t>
  </si>
  <si>
    <t>5.1.</t>
  </si>
  <si>
    <t>6.</t>
  </si>
  <si>
    <t>6.2.</t>
  </si>
  <si>
    <t>Е</t>
  </si>
  <si>
    <t>Расходные обязательства по обслуживанию муниципального долга городского округа г.Бор</t>
  </si>
  <si>
    <t>Своевременное исполнение долговых обязательств городского округа город Бор</t>
  </si>
  <si>
    <t>1742700, 1740227000</t>
  </si>
  <si>
    <t>Расходы на проведение выборов в органы местного самоуправления</t>
  </si>
  <si>
    <t>7779005</t>
  </si>
  <si>
    <t>Резервный фонд администрации городского округа</t>
  </si>
  <si>
    <t>367</t>
  </si>
  <si>
    <t>374</t>
  </si>
  <si>
    <t>Расходы на выплаты персоналу государственных (муниципальных) органов</t>
  </si>
  <si>
    <t xml:space="preserve"> 0170019, 0150100190</t>
  </si>
  <si>
    <t xml:space="preserve">1)статья 50 Федерального Закона от 27.07.2004 № 79-ФЗ "О государственной гражданской службе Российской Федерации"       2)Закон Нижегородской области от 03.08.2007  №  99-З " О муниципальной службе в  Нижегородской области"                                                  </t>
  </si>
  <si>
    <t xml:space="preserve">  </t>
  </si>
  <si>
    <t>30.09.2010 № 39</t>
  </si>
  <si>
    <t>1) Федеральный закон от 05.04.2013 № 44-ФЗ "О контрактной системе в сфере закупок товаров, работ, услуг для обеспечения государственных и муниципальных нужд"</t>
  </si>
  <si>
    <t>0155259, 0150152590, 0150100590</t>
  </si>
  <si>
    <t>1)Постановление администрации городского округа г.Бор "Об уплате труда работников муниципальных учреждений городского округа г.Бор"</t>
  </si>
  <si>
    <t>18.05.2015 № 2306</t>
  </si>
  <si>
    <t>ИМЦ</t>
  </si>
  <si>
    <t>Бухгалтерия образования</t>
  </si>
  <si>
    <t>0150152590, 0150100590</t>
  </si>
  <si>
    <t>Расходы на обеспечение деятельности муниципальных учреждений дошкольного образования детей (компенсация при увол Рустайчик)</t>
  </si>
  <si>
    <t>0132059</t>
  </si>
  <si>
    <t>0155259, 0150152590</t>
  </si>
  <si>
    <t>2.3.2</t>
  </si>
  <si>
    <t xml:space="preserve"> 0150152590, 0150100590</t>
  </si>
  <si>
    <t>Мероприятия в рамках подпрограммы "Развитие системы отдыха, оздоровления и занятости среди молодежи"</t>
  </si>
  <si>
    <t xml:space="preserve">1)статья 7.2, 24 Закона Российской Федерации от 19.04.1991 № 1032-1 "О занятости населения в Российской Федерации"               </t>
  </si>
  <si>
    <t>0130323910</t>
  </si>
  <si>
    <t xml:space="preserve">1) подпункт 11 части 1 статьи 15 Федерального закона от 06.10.2003 № 131-ФЗ "Об общих принципах организации местного самоуправления в Российской Федерации"            2) статья 8.2 Закона Нижегородской области от 24.11.2004 № 130-З "О мерах социальной поддержки граждан, имеющих детей"                               
</t>
  </si>
  <si>
    <t xml:space="preserve">3) Постановление правительства Нижегородской области "Об организации отдыха, оздоровления и занятости детей 
и молодежи Нижегородской области"     </t>
  </si>
  <si>
    <t xml:space="preserve">25.03.2009 № 149       </t>
  </si>
  <si>
    <t>4) Постановление Администрации городского округа г.Бор "Об утверждении положения о порядке использования средств бюджета городского округа г.Бор"</t>
  </si>
  <si>
    <t>24.12.2014 № 9498</t>
  </si>
  <si>
    <t>Расходы в рамках подпрограммы "Комплексные меры противодействия злоупотреблению наркотиками и их незаконному обороту в городском округе г.Бор на 2016-2018гг"</t>
  </si>
  <si>
    <t>2210129600,2212960</t>
  </si>
  <si>
    <t>22.05.2015 № 320</t>
  </si>
  <si>
    <t>24.11.2015 № 5940</t>
  </si>
  <si>
    <t>3.1.4.</t>
  </si>
  <si>
    <t>Мероприятия в рамках муниципальной программы "Развитие образования в городском округе город Бор на 2016 год" подпрограммы "Развитие дополнительного образования"</t>
  </si>
  <si>
    <t>0172401, 0130424010,</t>
  </si>
  <si>
    <t>0140124010</t>
  </si>
  <si>
    <t>3.1.6.</t>
  </si>
  <si>
    <t>Мероприятия в области образования по муниципальной программе "Развития образования в городском округе город Бор на 2016 год"</t>
  </si>
  <si>
    <t>0140224010</t>
  </si>
  <si>
    <t>3.1.8.</t>
  </si>
  <si>
    <t>Мероприятия в рамках муниципальной программы «Противодействие коррупции на территории городского округа г. Бор»  на 2016 – 2018 годы</t>
  </si>
  <si>
    <t>2610100600</t>
  </si>
  <si>
    <t>1)статьи 5, 14 Закона Нижегородской области от 7.03.2008  N 20-З "О противодействии коррупции в Нижегородской области"</t>
  </si>
  <si>
    <t>3.1.9.</t>
  </si>
  <si>
    <t>Мероприятия в  рамках подпрограммы "Патриотической и духовно-нравственное воспитание граждан в городском округе г.Бор на 2016-2018 годы"</t>
  </si>
  <si>
    <t xml:space="preserve">1)Постановление администрации городского округа г.Бор «Об утверждении порядка разработки, утверждения, реализации и оценки эффективности муниципальных программ городского округа город Бор и методических рекомендаций по разработке и реализации муниципальных программ городского округа г.Бор» </t>
  </si>
  <si>
    <t>16.10.2014 № 7124</t>
  </si>
  <si>
    <t>3.1.10.</t>
  </si>
  <si>
    <t>Мероприятия в рамках муниципальной программы "Социальная поддержка населения и общественных организаций городского округа город Бор на 2015-2017 г.г."</t>
  </si>
  <si>
    <t>3.1.11.</t>
  </si>
  <si>
    <t>Мероприятия отдыха и оздоровления детей в рамках подпрограммы "Развитие дополнительного образования"</t>
  </si>
  <si>
    <t>0130324910</t>
  </si>
  <si>
    <t>3.1.15.</t>
  </si>
  <si>
    <t>Управление средствами резервного фонда администрации городского округа г.Бор</t>
  </si>
  <si>
    <t>1) Постановление Администрации городского округа г.Бор "Об утверждении Порядка использования бюджетных ассигнований    резервного фонда администрации городского округа город Бор"</t>
  </si>
  <si>
    <t>30.12.2014 № 9714</t>
  </si>
  <si>
    <t>Дошкольные образовательные организации</t>
  </si>
  <si>
    <t>Реализация основных общеобразовательных программ дошкольного образования/Предоставление общедоступного и бесплатного дошкольного образования по основным общеобразовательным программам</t>
  </si>
  <si>
    <t>0132059, 0110120590,  0110100590</t>
  </si>
  <si>
    <t xml:space="preserve">1)пункт 1,5 части 1, статьи 9 Федерального Закона от 29.12.2012 № 273-ФЗ "Об образовании в Российской Федерации"                                                 2) Федеральный закон от 06.10.2003 № 131-ФЗ "Об общих принципах организации местного самоуправления в Российской Федерации"                                   </t>
  </si>
  <si>
    <t>Учреждения дополнительного образования</t>
  </si>
  <si>
    <t>Реализация дополнительных общеобразовательных программ/Предоставление дополнительного образования детей по дополнительным образовательным программам</t>
  </si>
  <si>
    <t>0122359, 0130123590, 0130100590</t>
  </si>
  <si>
    <t xml:space="preserve">1) пункт2,5 части 1, статьи 9 ФЗ Федерального Закона от 29.12.2012 № 273-ФЗ "Об образовании в Российской Федерации"                         2)Федеральный закон от 06.10.2003 № 131-ФЗ "Об общих принципах организации местного самоуправления в Российской Федерации"  </t>
  </si>
  <si>
    <t>Общеобразовательные  организации  (начальная школа, основные школы, средние школы)</t>
  </si>
  <si>
    <t>0112159</t>
  </si>
  <si>
    <t xml:space="preserve">1) пункт1,5 части 1, статьи 9 ФЗ Федерального Закона от 29.12.2012 № 273-ФЗ "Об образовании в Российской Федерации"                                2)Федеральный закон от 06.10.2003 № 131-ФЗ "Об общих принципах организации местного самоуправления в Российской Федерации"  </t>
  </si>
  <si>
    <t>Муниципальное бюджетное общеобразовательное учреждение  "Начальная школа  "</t>
  </si>
  <si>
    <t>Реализация основных общеобразовательных программ начального общего образования</t>
  </si>
  <si>
    <t>0120121590, 0120100590</t>
  </si>
  <si>
    <t xml:space="preserve">Муниципальные бюджетные общеобразовательные  учреждения   "Основная школа" </t>
  </si>
  <si>
    <t>Реализация основных общеобразовательных программ начального общего, основного общего образования</t>
  </si>
  <si>
    <t>Муниципальные бюджетные общеобразовательные  учреждения   "Средняя школа"</t>
  </si>
  <si>
    <t>Реализация основных общеобразовательных программ начального общего, основного общего, среднего общего образования</t>
  </si>
  <si>
    <t>Мероприятия по организации отдыха и оздоровления детей в рамках муниципальной программы "Развитие образования в городском округе город Бор на 2016 год"</t>
  </si>
  <si>
    <t>Организация отдыха детей и молодежи в каникулярное время с дневным пребыванием/Организация летнего отдыха детей в каникулярное время</t>
  </si>
  <si>
    <t xml:space="preserve">2) Постановление Правительства Нижегородской области  "Об организации отдыха, оздоровления и занятости детей и молодежи Нижегородской области" </t>
  </si>
  <si>
    <t>25.03.2009 № 149</t>
  </si>
  <si>
    <t>Мероприятия в области образования в рамках муниципальной программы "Развитие образования в городском округе город Бор на 2016 год"</t>
  </si>
  <si>
    <t>1) Соглашения о порядке и условиях предоставления субсидии на финансовое обеспечение выполнения муниципального задания на оказание муниципальных услуг (выполнение работ)</t>
  </si>
  <si>
    <t>Предоставление дополнительного образования детей по дополнительным образовательным программам</t>
  </si>
  <si>
    <t>0172401</t>
  </si>
  <si>
    <t>4.1.2.6.</t>
  </si>
  <si>
    <t>Расходы на обеспечение деятельности учебно-метиодических кабинетов, централизованных бухгалтерий</t>
  </si>
  <si>
    <t>Предоставление полного и (или) частичного бухгалтерского обслуживания в сфере образования</t>
  </si>
  <si>
    <t>0174659</t>
  </si>
  <si>
    <t>Реализация мероприятий, направленных на противодействие коррупции</t>
  </si>
  <si>
    <t>1910100600</t>
  </si>
  <si>
    <t>0112491, 0130324910</t>
  </si>
  <si>
    <t>Реализация дополнительных общеобразовательных программ</t>
  </si>
  <si>
    <t>0130123590</t>
  </si>
  <si>
    <t>0120121590</t>
  </si>
  <si>
    <t>612</t>
  </si>
  <si>
    <t>Предоставление общедоступного и бесплатного дошкольного образования по основным общеобразовательным программам</t>
  </si>
  <si>
    <t xml:space="preserve">1)пункт 1,5 части 1, статьи 9 Федерального Закона от 29.12.2012 № 273-ФЗ "Об образовании в Российской Федерации"                                                 2) Федеральный закон от 06.10.2003 № 131-ФЗ "Об общих принципах организации местного самоуправления в Российской Федерации"                </t>
  </si>
  <si>
    <t>Реализация основных общеобразовательных программ дошкольного образования/Предоставление общедоступного и бесплатного дошкольного образования по основным общеобразовательным программам/Реализация основных общеобразовательных программ начального общего, основного общего образования/Предоставление общедоступного и бесплатного начального общего, основного общего, среднего общего образования по основным и дополнительным общеобразовательным программам/Реализация дополнительных общеобразовательных программ/Предоставление дополнительного образования детей по дополнительным образовательным программам</t>
  </si>
  <si>
    <t>7770422000, 7772200</t>
  </si>
  <si>
    <t>07.02.2011 № 57</t>
  </si>
  <si>
    <t>4.1.2.9.</t>
  </si>
  <si>
    <t>Мероприятия по обеспечению несовершеннолетних временной трудовой занятости в рамках муниципальной программы "Развитие физической культуры, спорта и молодежной политики городского округа город Бор на 2015-2017гг"</t>
  </si>
  <si>
    <t>23.05.2016 № 2371</t>
  </si>
  <si>
    <t>4.1.2.11.</t>
  </si>
  <si>
    <t>Обл.доля. Субсидия на создание в общеобразовательных организациях, расположенных в сельской местности, условий для занятий физкультурой и спортом</t>
  </si>
  <si>
    <t>01201R0970</t>
  </si>
  <si>
    <t xml:space="preserve">1)пункт 11 статьи 15 Федерального Закона  от 06.10.2003 № 131-ФЗ "Об общих принципах организации местного самоуправления в Российской Федерации"          </t>
  </si>
  <si>
    <t>2) Постановление Правительства Нижегородской области "О порядке предоставления, распределения и расходования
субсидий из областного бюджета бюджетам муниципальных
районов и городских округов Нижегородской области на
создание в общеобразовательных организациях, расположенных
в сельской местности, условий для занятий физической
культурой и спортом в 2016 году "</t>
  </si>
  <si>
    <t>30.06.2016 № 407</t>
  </si>
  <si>
    <t>4.1.2.12.</t>
  </si>
  <si>
    <t>Средства бюджета городского округа г.Бор на создание в общеобразовательных организациях, расположенных в сельской местности, условий для занятий физкультурой и спортом</t>
  </si>
  <si>
    <t>01201L0970</t>
  </si>
  <si>
    <t xml:space="preserve">1)пункт 11 статьи 15 Федерального Закона  от 06.10.2003 № 131-ФЗ "Об общих принципах организации местного самоуправления в Российской Федерации" </t>
  </si>
  <si>
    <t>4.1.2.18.</t>
  </si>
  <si>
    <t>0120150970</t>
  </si>
  <si>
    <t xml:space="preserve">1)пункт 11 статьи 15 Федерального Закона  от 06.10.2003 № 131-ФЗ "Об общих принципах организации местного самоуправления в Российской Федерации"                 </t>
  </si>
  <si>
    <t xml:space="preserve">2)Постановление Правительства Нижегородской области "О порядке предоставления, распределения и
расходования субсидий за счет средств, поступивших
из федерального бюджета в областной бюджет,
бюджетам муниципальных районов и городских
округов Нижегородской области на создание в
общеобразовательных организациях, расположенных
в сельской местности, условий для занятий
физической культурой и спортом в 2016 году "
</t>
  </si>
  <si>
    <t>30.06.2016 № 408</t>
  </si>
  <si>
    <t>4.1.2.13.</t>
  </si>
  <si>
    <t>0130424010,0172401</t>
  </si>
  <si>
    <t xml:space="preserve">1) Соглашения о порядке и условиях предоставления субсидий из бюджета городского округа город Бор муниципальному учреждению городского округа город Бор на иные цели </t>
  </si>
  <si>
    <t>0140224010,0172401</t>
  </si>
  <si>
    <t>4.1.2.14.</t>
  </si>
  <si>
    <t>Мероприятия в рамках муниципальной программы "Безопасность дорожного движения в городском округе г.Бор на 2016 г"</t>
  </si>
  <si>
    <t>Реализация основных общеобразовательных программ начального общего, основного общего, среднего общего образования/Предоставление общедоступного и бесплатного дошкольного образования по основным общеобразовательным программам/Реализация дополнительных общеобразовательных программ/Предоставление дополнительного образования детей по дополнительным образовательным программам</t>
  </si>
  <si>
    <t>4.1.2.15.</t>
  </si>
  <si>
    <t>Мероприятия  в рамках подпрограммы "Патриотической и духовно-нравственное воспитание граждан в городском округе г.Бор на 2016-2018 годы"</t>
  </si>
  <si>
    <t>Реализация основных общеобразовательных программ начального общего, основного общего, среднего общего образования/Предоставление общедоступного и бесплатного начального общего, основного общего, среднего общего образования по основным и дополнительным общеобразовательным программам/Реализация дополнительных общеобразовательных программ/Предоставление дополнительного образования детей по дополнительным образовательным программам</t>
  </si>
  <si>
    <t>2110100140,2110014</t>
  </si>
  <si>
    <t>4.1.2.16.</t>
  </si>
  <si>
    <t>Мероприятия в области социальной политики в рамках муниципальной подпрограммы  "Борская семья на 2015-2017 годы"</t>
  </si>
  <si>
    <t>0320125280,0322528</t>
  </si>
  <si>
    <t>4.1.2.17.</t>
  </si>
  <si>
    <t>Реализация основных общеобразовательных программ дошкольного образования/Предоставление общедоступного и бесплатного дошкольного образования по основным общеобразовательным программам/Предоставление дополнительного образования детей по дополнительным образовательным программам</t>
  </si>
  <si>
    <t>0330129850,0332985</t>
  </si>
  <si>
    <t>4.1.2.19.</t>
  </si>
  <si>
    <t>Фед.средства. Субсидии на создание сети учреждений с инклюзивным образованием детей</t>
  </si>
  <si>
    <t>0335027</t>
  </si>
  <si>
    <t>1)Постановление Правительства Нижегородской области "О предоставлении в 2015 году субсидий
за счет средств, поступивших из федерального
бюджета в областной бюджет, бюджетам
муниципальных районов и городских округов
Нижегородской области на проведение
мероприятий по формированию сети
общеобразовательных организаций, в
которых созданы условия для инклюзивного
образования детей-инвалидов "</t>
  </si>
  <si>
    <t>14.09.2015 № 583</t>
  </si>
  <si>
    <t>4.1.2.20.</t>
  </si>
  <si>
    <t>4.1.2.21.</t>
  </si>
  <si>
    <t>Резервный фонд Правительства Нижегородской области</t>
  </si>
  <si>
    <t xml:space="preserve">1) Постановление Правительства Нижегородской области" Об утверждении Порядка использования бюджетных ассигнований
резервного фонда Правительства Нижегородской области "
</t>
  </si>
  <si>
    <t>22.01.2010 № 22</t>
  </si>
  <si>
    <t>4.1.2.22.</t>
  </si>
  <si>
    <t>0112142</t>
  </si>
  <si>
    <t xml:space="preserve">1)статья 40 Федерального закона Федерального Закона от 29.12.2012 № 273-ФЗ "Об образовании в Российской Федерации"       </t>
  </si>
  <si>
    <t>4.1.2.23.</t>
  </si>
  <si>
    <t>Расходы на реализацию мероприятий антинаркотической направленности в рамках подпрограммы "Комплексные меры противодействия злоупотреблению наркотиками и их незаконному обороту в городском округе г.Бор на 2016-2018гг"</t>
  </si>
  <si>
    <t>2210129600, 2212960</t>
  </si>
  <si>
    <t>4.1.2.24.</t>
  </si>
  <si>
    <t>Обл.ср.Субсидии на модернизацию и обновление автобусного парка для перевозки учащихся муниципальных образовательных организаций</t>
  </si>
  <si>
    <t>0117242</t>
  </si>
  <si>
    <t>МАДОУ детский сад "Мечта"</t>
  </si>
  <si>
    <t xml:space="preserve">1)пункт 1,5 части 1, статьи 9 Федерального Закона от 29.12.2012 № 273-ФЗ "Об образовании в Российской Федерации"                                                 2) Федеральный закон от 06.10.2003 № 131-ФЗ "Об общих принципах организации местного самоуправления в Российской Федерации" </t>
  </si>
  <si>
    <t>МАДОУ д/с № 1 Ласточка</t>
  </si>
  <si>
    <t>МАДОУ детский сад № 11 "Пересвет"</t>
  </si>
  <si>
    <t>МАДОУ детский сад № 13 "Дельфинчик"</t>
  </si>
  <si>
    <t>МАДОУ детский сад № 14 "Боровичок"</t>
  </si>
  <si>
    <t>МАОУ Кантауровская СШ</t>
  </si>
  <si>
    <t>Реализация основных общеобразовательных программ начального общего, основного общего, среднего общего образования/Предоставление общедоступного и бесплатного начального общего, основного общего, среднего общего образования по основным и дополнительным общеобразовательным программам</t>
  </si>
  <si>
    <t>0112159, 0120121590, 0120100590</t>
  </si>
  <si>
    <t>0130323910,0112491</t>
  </si>
  <si>
    <t>МАОУ Редькинская ОШ</t>
  </si>
  <si>
    <t>МАОУ СШ № 1</t>
  </si>
  <si>
    <t>МАОУ СШ № 2</t>
  </si>
  <si>
    <t>4.2.1.10.</t>
  </si>
  <si>
    <t>МАОУ СШ № 4 г.Бор</t>
  </si>
  <si>
    <t>Организация отдыха детей и молодежи в каникулярное время с дневным пребыванием/Организация  отдыха детей в каникулярное время</t>
  </si>
  <si>
    <t>4.2.1.11.</t>
  </si>
  <si>
    <t>МАОУ СШ № 8</t>
  </si>
  <si>
    <t>4.2.1.12.</t>
  </si>
  <si>
    <t>МАОУ СШ №11</t>
  </si>
  <si>
    <t>4.2.1.13.</t>
  </si>
  <si>
    <t>МАОУ лицей г. Бор</t>
  </si>
  <si>
    <t>4.2.1.14.</t>
  </si>
  <si>
    <t>МАУ ДО ДООЦ "Орлёнок"</t>
  </si>
  <si>
    <t>Организация отдыха детей и молодежи/Организация летнего отдыха детей в каникулярное время</t>
  </si>
  <si>
    <t>0130324910,0112491</t>
  </si>
  <si>
    <t>0124459</t>
  </si>
  <si>
    <t>1230124920,1232492</t>
  </si>
  <si>
    <t>расходы из резервного фонда на укрепление материально-технической базы</t>
  </si>
  <si>
    <t>Мероприятия по обеспечению несовершеннолетних временной трудовой занятостью</t>
  </si>
  <si>
    <t>777042200</t>
  </si>
  <si>
    <t>0112491</t>
  </si>
  <si>
    <t>0117430</t>
  </si>
  <si>
    <t>МАОУ СШ № 4</t>
  </si>
  <si>
    <t>МАОУ СШ № 11</t>
  </si>
  <si>
    <t>МАОУ лицей</t>
  </si>
  <si>
    <t>0120174300</t>
  </si>
  <si>
    <t>777042200,   7772200</t>
  </si>
  <si>
    <t>4.2.2.10.</t>
  </si>
  <si>
    <t>МАДОУд/с Мечта</t>
  </si>
  <si>
    <t>0830100250</t>
  </si>
  <si>
    <t>4.2.2.11.</t>
  </si>
  <si>
    <t>МАДОУ детский сад № 11 "Пересвет"    Мероприятия в рамках муниципальной программы "Безопасность дорожного движения в городском округе г.Бор на 2016 г"</t>
  </si>
  <si>
    <t>4.2.2.12.</t>
  </si>
  <si>
    <t>расходы из резервного фонда администрации городского округа г.Бор</t>
  </si>
  <si>
    <t>4.2.2.13</t>
  </si>
  <si>
    <t>МАДОУ детский сад № 1 "Ласточка"      расходы из резервного фонда на укрепление материально-технической базы</t>
  </si>
  <si>
    <t xml:space="preserve">5. Предоставление субсидий некоммерческим организациям, не являющимся муниципальными учреждениями, в том числе в соответствии с договорами (соглашениями) на оказание указанными организациями муниципальных услуг (выполнение работ) физическим и (или) юридическим лицам
</t>
  </si>
  <si>
    <t>Частное общеобразовательное учреждение религиозной организации " Православная гимназия во имя святого благоверного  князя Дмитрия Донского "</t>
  </si>
  <si>
    <t>Реализация основных общеобщеобразовательных программ  начального общего, основного общего  образования</t>
  </si>
  <si>
    <t>0120321700</t>
  </si>
  <si>
    <t>1)Федеральный  Закон" Об образовании в Российской Федерации" от 29.12.2012 № 273-ФЗ;                                                    2)Договор о предоставлении субсидии от 03.06.2016</t>
  </si>
  <si>
    <t>Иные выплаты населению</t>
  </si>
  <si>
    <t>Приобретение путевок, возмещение части расходов по приобретению путевок в загородные детские оздоровительно-образовательные центы(лагеря)</t>
  </si>
  <si>
    <t>Управление народного образования Администрации городского округа г. Бор Нижегородской области</t>
  </si>
  <si>
    <t xml:space="preserve">Расходы  на осуществление полномочий по организационно-техническому и информационно- методическому сопровождению аттестации педагогических работников </t>
  </si>
  <si>
    <t>0147301/0150273010</t>
  </si>
  <si>
    <t xml:space="preserve">Расходы  на осуществление полномочий по организации и осуществлению деятельности по опеке и попечительству в отношении несовершеннолетних граждан  </t>
  </si>
  <si>
    <t>0177302/0150273020</t>
  </si>
  <si>
    <t xml:space="preserve">Расходы на осуществление выплаты компенсации части родительской платы за присмотр и уход за ребенком в муниципальных дошкольных образовательных организациях,в том числе обеспечение организации выплаты компенсации части родительской платы за счет средств субвенции из областного бюджета </t>
  </si>
  <si>
    <t>0137311/0110273110</t>
  </si>
  <si>
    <t xml:space="preserve">1) п.6, ст .65 Федерального Закона от 29.12.2012 № 273-ФЗ " Об образовании в Российской Федерации";                                                                                                     </t>
  </si>
  <si>
    <t>1,1111111111111111111111</t>
  </si>
  <si>
    <t xml:space="preserve">2) Постановление Правительства Нижегородской области № 1033 " О компенсации части родительской платы за присмотр и уход заребенком в образовательных организациях ,реализующих образовательную программу дошкольного образования" </t>
  </si>
  <si>
    <t>31.12.2013</t>
  </si>
  <si>
    <t>Расходы за счет субвенции на  осуществление выплат на возмещение части расходов по приобретению путевок в детские санатории,санаторно-оздоровительные лагеря круглогодичного действия , расположенные на территории РФ</t>
  </si>
  <si>
    <t>0127332/0130273320</t>
  </si>
  <si>
    <t>Постановление Правительства Нижегородской области от 25 марта 2009 года № 149 "Об организации отдыха,оздоровления и занятости детей и молодежи Нижегородской области.</t>
  </si>
  <si>
    <t xml:space="preserve">"Предоставление общедоступного бесплатного дошкольного образования по основным общеобразовательным программам "/"Реализация основных общеобразовательных программ дошкольного образования" </t>
  </si>
  <si>
    <t>0137308/0110273080</t>
  </si>
  <si>
    <t>Общеобразовательные  организации  ( начальная школа, основные школы, средние школы)</t>
  </si>
  <si>
    <t>"Предоставление общедоступного и бесплатного начального общего,основного общего,среднего общего образования по основным и дополнительным образовательным программам "</t>
  </si>
  <si>
    <t>0117307</t>
  </si>
  <si>
    <t>1.п.п."а", п.1, ч.13, ст.108  Федерального Закона от 29.12.2012 № 273-ФЗ " Об образовании в Российской Федерации";                                                                                                                                                       2.  Закон Нижегородской области от 28.11.2013 № 160-З "О предоставлении органам местного самоуправления муниципальных районов и городских округов Нижегородской области субвенций на исполнение полномочий в сфере общего образования";                                                                                                                                         3.  Закон Нижегородской области о внесении изменений в Закон Нижегородской области от 03.12.2014 № 179-З  "О предоставлении органам местного самоуправления муниципальных районов и городских округов Нижегородской области субвенций на исполнение полномочий в сфере общего образования".                                                                                                                                                                                                                  4. Распоряжение Правительства Нижегородской области от 25.07.2014 № 1344-р " Об утверждении перечня малокомплектных образовательных организаций , реализующих основные общеобразовательные программы ,финансировани которых в 2015 году производится по отдельному нормативу,не зависящему от числа обучающихся " ;                                  5. Распоряжение Правительства Нижегородской области от 25.08.2054 № 1565-р " Об утверждении перечня малокомплектных образовательных организаций , реализующих основные общеобразовательные программы ,финансировани которых в 2016 году производится по отдельному нормативу,не зависящему от числа обучающихся";                              6. Решение Совета депутатов городского округа г.Бор Нижегородской области от 10.04.2015 № 25;   " Об утверждении Порядка исполнения органами местного самоуправления городского округа г. Бор переданных полномочий в сфере общего образования за счет субвенции из областного бюджета";                                                                                                                                                       7. Закон Нижегородской области от 18.12.2014 № 184-З  " Об областном бюджете на 2015 год и на плановый период 2016 2017 годов" ,                                                                                                                           8. Закон Нижегородской области от 22.12,.2015 № 196-З. " Об областном бюджете на 2016 год",</t>
  </si>
  <si>
    <t xml:space="preserve">"Реализация основных общеобразовательных программ  начального общего  образования" </t>
  </si>
  <si>
    <t>0120273070</t>
  </si>
  <si>
    <t xml:space="preserve">25.07.2014 ; </t>
  </si>
  <si>
    <t xml:space="preserve">31.12.2015; </t>
  </si>
  <si>
    <t xml:space="preserve">"Реализация основных общеобразовательных программ  начального общего,основного общего  образования" </t>
  </si>
  <si>
    <t xml:space="preserve"> 25.08.2015</t>
  </si>
  <si>
    <t xml:space="preserve"> 31.12.2016</t>
  </si>
  <si>
    <t xml:space="preserve">"Реализация основных общеобразовательных программ  начального общего,основного общего, среднего общего  образования" </t>
  </si>
  <si>
    <t xml:space="preserve">МАДОУ д/с " Мечта" </t>
  </si>
  <si>
    <t xml:space="preserve">МАДОУ д/с № 1   "Ласточка" </t>
  </si>
  <si>
    <t xml:space="preserve">МАДОУ д/с 11 " Пересвет" </t>
  </si>
  <si>
    <t xml:space="preserve">МАДОУ д/с  № 13 " Дельфинчик" </t>
  </si>
  <si>
    <t xml:space="preserve">МАДОУ д/с № 14 " Боровичок" </t>
  </si>
  <si>
    <t>0117307/0120273070</t>
  </si>
  <si>
    <t xml:space="preserve">МАОУ Кантауровская СШ </t>
  </si>
  <si>
    <t>МАОУ Лицей</t>
  </si>
  <si>
    <t xml:space="preserve">"Предоставление общедоступного и бесплатного начального общего,основного общего,среднего общего образования по основным и дополнительным образовательным программам"/ "Реализация основных общеобразовательных программ  начального общего,основного общего образования" </t>
  </si>
  <si>
    <t>0117338/0120273380</t>
  </si>
  <si>
    <t xml:space="preserve"> Решение Совета депутатов городского округа г.Бор Нижегородской области " Об утверждении Порядка исполнения органами местного самоуправления городского округа г. Бор переданных полномочий в сфере общего образования за счет субвенции из областного бюджета" № 25;</t>
  </si>
  <si>
    <t>Соглашение "О  предоставылении субсидии частным общеобразовательным организациям,осуществляющим образовательную деятельность по имеющим государственную аккредитацию основным общеобразовательным программам,субсидий на финансовое обеспечение получения начального общего,основного общего, среднего общегообразования за счет средств субвенций, предоставляемых из областного бюджета городскому округу город Бор Нижегородской области на исполнение полномочий в сфере общего образования  от 10 апреля 2015 года.</t>
  </si>
  <si>
    <t>Соглашение "О  предоставылении субсидии частным общеобразовательным организациям,осуществляющим образовательную деятельность по имеющим государственную аккредитацию основным общеобразовательным программам,субсидий на финансовое обеспечение получения начального общего,основного общего, среднего общегообразования за счет средств субвенций, предоставляемых из областного бюджета городскому округу город Бор Нижегородской области на исполнение полномочий в сфере общего образования   от  11 января 2016 года.</t>
  </si>
  <si>
    <t xml:space="preserve">1) п.6 ст .65 Федерального Закона от 29.12.2012 № 273-ФЗ " Об образовании в Российской Федерации";                                                                                                     </t>
  </si>
  <si>
    <t>360</t>
  </si>
  <si>
    <t>382</t>
  </si>
  <si>
    <t xml:space="preserve">Управление сельского хозяйства </t>
  </si>
  <si>
    <t>1320173030</t>
  </si>
  <si>
    <t>Оплата труда и начисления на выплаты по оплате труда</t>
  </si>
  <si>
    <t>МКУ 2</t>
  </si>
  <si>
    <t>Закупка товаров, работ и услуг для обеспечения государственных (муниципальных) нужд</t>
  </si>
  <si>
    <t>Субвенции на осуществление отдельных полномочий Российской Федерации по подготовке и проведению Всероссийской сельскохозяйственной переписи 2016 года за счет средств федерального бюджета</t>
  </si>
  <si>
    <t>7770553910</t>
  </si>
  <si>
    <t>Уплата прочих налогов, сборов</t>
  </si>
  <si>
    <t>Возмещение части затрат на приобретение элитных семян за счет средств субвенции из областного и федерального бюджетов</t>
  </si>
  <si>
    <t>1315031,1317318,13101R0310</t>
  </si>
  <si>
    <t>810</t>
  </si>
  <si>
    <t>1) Постановление Правительства Нижегородской области от 13.11.2012 N 803 "О государственной поддержке агропромышленного комплекса Нижегородской области"</t>
  </si>
  <si>
    <t>1) 01.01.2013</t>
  </si>
  <si>
    <t>Оказание несвязанной поддержки сельскохозяйственным товаропроизводителям в области растениеводства за счет средств субвенции из областного и федерального бюджетов</t>
  </si>
  <si>
    <t>1315041,1317317,13101R0410</t>
  </si>
  <si>
    <t>1) Постановление Правительства Нижегородской области от 05.03.2013 N 136 "Об утверждении Положения о порядке предоставления средств на оказание несвязанной поддержки сельскохозяйственным товаропроизводителям в области растениеводства"</t>
  </si>
  <si>
    <t>Предоставление субсидий на 1 килограмм реализованного и (или) отгруженного на собственную переработку молока за счет средств субвенции из областного бюджета</t>
  </si>
  <si>
    <t>13102R0430</t>
  </si>
  <si>
    <t>1) Постановление Правительства Нижегородской области от 13.03.2015 №135 «Об утверждении Положения о порядке расходования субвенций на 1 килограмм реализованного и (или) отгруженного на собственную переработку молока за счет средств областного бюджета»</t>
  </si>
  <si>
    <t>1) 01.01.2015</t>
  </si>
  <si>
    <t>Возмещение части процентной ставки по инвестиционным кредитам (займам) на развитие животноводства, переработки и развития инфраструктуры и логистического обеспечения рынков продукции животноводства за счет средств субвенции из областного и федерального бюджета</t>
  </si>
  <si>
    <t>1310350480,                    13103R0480</t>
  </si>
  <si>
    <t>1) Постановление Правительства Нижегородской области от 25.03.2013 N 173"О предоставлении средств федерального и областного бюджетов на возмещение части затрат на уплату процентов по кредитам, полученным в российских кредитных организациях, и займам, полученным в сельскохозяйственных кредитных потребительских кооперативах"</t>
  </si>
  <si>
    <t>Возмещение части процентной ставки по долгосрочным, среднесрочным и краткосрочным кредитам, взятым малыми формами хозяйствования, за счет средств субвенции из областного бюджета</t>
  </si>
  <si>
    <t>13103R0550</t>
  </si>
  <si>
    <t>Возмещение части процентной ставки по инвестиционным кредитам (займам) на строительство и реконструкцию объектов для молочного скотоводства за счет средств субвенции из областного бюджета</t>
  </si>
  <si>
    <t>1310354440,13103R4440</t>
  </si>
  <si>
    <t>Возмещение части затрат на приобретение зерноуборочных и кормоуборочных комбайнов за счет средств субвенции из областного бюджета</t>
  </si>
  <si>
    <t>1310773220</t>
  </si>
  <si>
    <t>Субвенции на поддержку племенного животноводства за счет средств областного и федерального бюджетов</t>
  </si>
  <si>
    <t>1317319, 1315042</t>
  </si>
  <si>
    <t>Субвенции на стабилизацию и увеличение поголовья крупного рогатого скота за счет средств областного бюджета</t>
  </si>
  <si>
    <t>1317320</t>
  </si>
  <si>
    <t>Поддержка племенного крупного рогатого скота молочного направления за счет средств областного и федерального бюджета</t>
  </si>
  <si>
    <t>1310254460,13102R4460</t>
  </si>
  <si>
    <t>Возмещение части затрат сельскохозяйственных товаропроизводителей на уплату страховой премии, начисленной по договору сельскохозяйственного страхования в области растениеводства за счет средств субвенции из федерального бюджета</t>
  </si>
  <si>
    <t>1310550400</t>
  </si>
  <si>
    <t>Стабилизация и увеличение поголовья крупного рогатого скота за счет средств субвенции из областного бюджета</t>
  </si>
  <si>
    <t>1310273200</t>
  </si>
  <si>
    <t>1322600,               1320126000</t>
  </si>
  <si>
    <t>Повышение заинтересованности в распространении передового опыта в агропромышленном комплексе и улучшении результатов деятельности по производству, переработке и хранению сельскохозяйственной продукции, оказанию услуг и выполнению работ для сельскохозяйственных организаций (проведение конкурсов, слетов, конференций, выставок и других мероприятий)</t>
  </si>
  <si>
    <t>премии работникам с/х</t>
  </si>
  <si>
    <t>Реализация мероприятий, направленных на развитие производства продукции растениеводства городского округа город Бор</t>
  </si>
  <si>
    <t>1310013, 1310100130</t>
  </si>
  <si>
    <t>Управление средствами резервного фонда администрации городского округа город Бор ( финансовая помощь на покупку семян картофеля)</t>
  </si>
  <si>
    <t>Постановление администрации городского округа г. Бор от 21.05.2015 г. № 2361</t>
  </si>
  <si>
    <t>Реализация мероприятий, направленных на развитие производства продукции животноводства городского округа город Бор</t>
  </si>
  <si>
    <t>Управление сельского хозяйства</t>
  </si>
  <si>
    <t>7770036</t>
  </si>
  <si>
    <t>0542501         0540125010</t>
  </si>
  <si>
    <t>0934059, 0930140590, 0930100590</t>
  </si>
  <si>
    <t>1010100110</t>
  </si>
  <si>
    <t>488</t>
  </si>
  <si>
    <t>Администрация городского округа город Бор Нижегородской области</t>
  </si>
  <si>
    <t>Выплаты персоналу органа местного самоуправления, в т.ч.:</t>
  </si>
  <si>
    <t>Решение вопросов местного значения, осуществление отдельных государственных полномочий, переданных органам местного самоуправления федеральными законами и законами Нижегородской области.</t>
  </si>
  <si>
    <t xml:space="preserve">1) Федеральный закон от 06.10.2003 № 131-ФЗ "Об общих принципах организации местного самоуправления в РФ" ст. 34 п. 9;                                                                                                                                     </t>
  </si>
  <si>
    <t>1) 01.01.2006</t>
  </si>
  <si>
    <t>Расходы на обеспечение функций муниципальных органов</t>
  </si>
  <si>
    <t>2)Федеральный закон от 02.03.2007 № 25-ФЗ "О муниципальной службе в РФ" ст. 22 п. 2</t>
  </si>
  <si>
    <t>2) 02.03.2007</t>
  </si>
  <si>
    <t>7770800, 7770108000</t>
  </si>
  <si>
    <t xml:space="preserve">3) Закон Нижегородской области от 03.08.2007 № 99-З "О муниципальной службе в Нижегородской области" ст. 38 абз. 1                        </t>
  </si>
  <si>
    <t xml:space="preserve">3) 03.08.2007 </t>
  </si>
  <si>
    <t>4) Закон Нижегородской области93-З "О денежном содержании лиц, замещающих муниципальные должности в Нижегородской области" ст. 6</t>
  </si>
  <si>
    <t xml:space="preserve">4) 10.10.2003                                                                                                                                                       </t>
  </si>
  <si>
    <t>5) 16.07.2010                       6) 01.01.2016</t>
  </si>
  <si>
    <t>МКУ по АХО</t>
  </si>
  <si>
    <t>2420059, 2420100590</t>
  </si>
  <si>
    <t xml:space="preserve">1) Федеральный закон от 06.10.2003 № 131-ФЗ "Об общих принципах организации местного самоуправления в РФ" ст. 17 п. 1 п.п.3; ст. 14 п. 1 п.п. 9, ст. 15 п. 1 п.п. 7                                                                                                                                     </t>
  </si>
  <si>
    <t>МКУ "Управление по делам ГО и ЧС"</t>
  </si>
  <si>
    <t>Решение задач в области гражданской обороны, защиты населения и территории муниципального образования от чрезвычайных ситуаций</t>
  </si>
  <si>
    <t>2040059, 2030100590</t>
  </si>
  <si>
    <t>2) Федеральный закон от 25.09.1997 № 126-ФЗ "О финансовых основах местного самоуправления в Российской Федерации" ст. 5 п. 2</t>
  </si>
  <si>
    <t>2) 25.09.1997</t>
  </si>
  <si>
    <t>МКУ Борстройзаказчик</t>
  </si>
  <si>
    <t>0220059, 0220100590</t>
  </si>
  <si>
    <t>3) Федеральный закон от 21.12.1994 № 68-ФЗ "О защите населения и территорий от чрезвычайных ситуаций природного и техногенного характера" ст. 11 п. 2 п.п. "г"</t>
  </si>
  <si>
    <t>3) 21.12.1994</t>
  </si>
  <si>
    <t>МКУ по АХО, в т. ч.:</t>
  </si>
  <si>
    <t>4) 30.05.2001</t>
  </si>
  <si>
    <t>расходы на обеспечение деятельности МУ</t>
  </si>
  <si>
    <t>5) Федеральный закон от 21.12.1994 № 69-ФЗ "О пожарной безопасности" ст. 19</t>
  </si>
  <si>
    <t>5) 21.12.1994</t>
  </si>
  <si>
    <t>МКУ "Управление по делам ГО и ЧС", в т.ч.:</t>
  </si>
  <si>
    <t>6) Закон Нижегородской области от 04.01.1996 № 17-З "О защите населения и территорий Нижегородской области от чрезвычайных ситуаций природного и техногенного характера" ст. 24</t>
  </si>
  <si>
    <t>6) 04.01.1996</t>
  </si>
  <si>
    <t xml:space="preserve">мероприятия, направленные на защиту населения и территорий от чрезвычайных ситуаций </t>
  </si>
  <si>
    <t>2032505, 2010225110</t>
  </si>
  <si>
    <t>7) Постановление Правительства Нижегородской области от 11.04.2006 № 116 "Об утверждении положения о порядке формирования и расходования целевого финансового резерва для предупреждения и ликвидации чрезвычайных ситуаций и последствий стихийных бедствий" п. 7</t>
  </si>
  <si>
    <t>7) 05.05.2006</t>
  </si>
  <si>
    <t>целевой финансовый резерв для предупреждения и ликвидации последствий ЧС и стихийных бедствий природного и техногенного характера</t>
  </si>
  <si>
    <t>2010125040</t>
  </si>
  <si>
    <t>расходы на обеспечение функций подведомственных учреждений</t>
  </si>
  <si>
    <t>противопожарные мероприятия</t>
  </si>
  <si>
    <t>реализация мероприятий, направленных на создание системы обеспечения вызова экстренных оперативных служб по единому номеру "112" в городском округе г. Бор</t>
  </si>
  <si>
    <t>2010229500</t>
  </si>
  <si>
    <t>8) Закон Нижегородской области от 26.10.1995 № 16-З "О пожарной безопасности" ст. 6</t>
  </si>
  <si>
    <t>8) 26.10.1995</t>
  </si>
  <si>
    <t>субсидия на реализацию технических решений ЕДДС в части интеграции с системой обеспечения вызова экстренных служб "112" за счет средств обл. бюджета</t>
  </si>
  <si>
    <t>2010272550</t>
  </si>
  <si>
    <t>9) 12.05.2016</t>
  </si>
  <si>
    <t>МКУ Борстройзаказчик, в т.ч.:</t>
  </si>
  <si>
    <t>0722015</t>
  </si>
  <si>
    <t>0727215</t>
  </si>
  <si>
    <t>Содержание, ремонт, ТО объектов кап. стр-ва, введенных в эксплуатацию до момента передачи в мун. казну</t>
  </si>
  <si>
    <t>0211001, 0210110010</t>
  </si>
  <si>
    <t>10) 21.12.2011</t>
  </si>
  <si>
    <t>11) Пост. Администрации Борского района НО от 17.12.2010 № 115 "О создании МУ АХО органов местного самоуправления", "Устав МУ АХО" в целом;</t>
  </si>
  <si>
    <t>11) 17.12.2010</t>
  </si>
  <si>
    <t>12) Пост. Администрации Борского района НО от 27.01.2009 № 167 "О создании МУ "Борстройзаказчик" Борского р-на НО"</t>
  </si>
  <si>
    <t>12) 27.01.2009</t>
  </si>
  <si>
    <t>13) Пост. Администрации город. округа г.Бор НО от 22.12.2011 № 7090 "Устав МКУ городского округа г. Бор НО "Борстройзаказчик" в целом</t>
  </si>
  <si>
    <t>13) 22.12.2011</t>
  </si>
  <si>
    <t>2.3.3.</t>
  </si>
  <si>
    <t>Средства резервного фонда администрации городского округа г.Бор (на оплату расходов связанных с похоронами; на разработку проекта изменений в Генеральный план городского округа г.Бор)</t>
  </si>
  <si>
    <t>01   04</t>
  </si>
  <si>
    <t>13  12</t>
  </si>
  <si>
    <t>1) Федеральный закон от 06.10.2003 № 131-ФЗ "Об общих принципах организации местного самоуправления в Российской Федерации" ст. 17 п. 1 п.п.3;</t>
  </si>
  <si>
    <t>Подготовка и повышение квалификации кадров (семинары)</t>
  </si>
  <si>
    <t>2412507, 2410125070</t>
  </si>
  <si>
    <t>2) Федеральный закон от 02.03.2007 № 25-ФЗ "О муниципальной службе в РФ" ст. 35;</t>
  </si>
  <si>
    <t>Расходы на проведение аттестации</t>
  </si>
  <si>
    <t>2410125090</t>
  </si>
  <si>
    <t>2412510, 2410225100</t>
  </si>
  <si>
    <t>7772600, 7770226000</t>
  </si>
  <si>
    <t>3)Федеральный закон от 25.09.1997 № 126-ФЗ "О финансовых основах местного самоуправления в Российской Федерации" ст. 5 п. 2;</t>
  </si>
  <si>
    <t>3) 25.09.1997</t>
  </si>
  <si>
    <t>3.1.5.</t>
  </si>
  <si>
    <t>0612991</t>
  </si>
  <si>
    <t>4) Закон РФ от 19.04.1991 № 1032-1 "О занятости населения в РФ" п. 1 ст. 7.2 гл. 1</t>
  </si>
  <si>
    <t>4) 19.04.1991</t>
  </si>
  <si>
    <t>1416001</t>
  </si>
  <si>
    <t xml:space="preserve">1) Федеральный закон от 06.10.2003 № 131-ФЗ "Об общих принципах организации местного самоуправления в РФ" ст. 15 п. 1 п.п. 6                                               2) Постановление Правительства Нижегородской области от 06.03.2009 № 100 "Об орг-ции транспортного обслуживания населения автомобильным транспортом в пригородном и межмуниципальном сообщении на территории НО", полностью </t>
  </si>
  <si>
    <t>1) 01.01.2006                      2) 01.04.2009</t>
  </si>
  <si>
    <t>3.1.7.</t>
  </si>
  <si>
    <t xml:space="preserve">1) Федеральный закон от 06.10.2003 № 131-ФЗ "Об общих принципах организации местного самоуправления в РФ" ст. 14 п. 1 п.п. 30, ст. 15 п. 1 п.п. 27;                                                                                   2) Закон Нижегородской области от 25.04.1997 № 70-З "О молодежной политике в Нижегородской области" ст. 8 п. 2 </t>
  </si>
  <si>
    <t>1) 01.01.2006                       2) 25.04.1997</t>
  </si>
  <si>
    <t>1) 01.01.2006                     2) 09.10.1992                    3) 31.12.1996</t>
  </si>
  <si>
    <t>1) Федеральный закон от 06.10.2003 № 131-ФЗ "Об общих принципах организации местного самоуправления в РФ" ст. 16.1;                                          2) Закон НО от 03.02.2010 № 9-З "Об охране труда в НО" гл. 2 ст. 8;</t>
  </si>
  <si>
    <t>1) 01.01.2006                           2) 03.02.2010</t>
  </si>
  <si>
    <t>3.1.12.</t>
  </si>
  <si>
    <t>1110100060</t>
  </si>
  <si>
    <t>3.1.14.</t>
  </si>
  <si>
    <t>7770201150</t>
  </si>
  <si>
    <t>Субсидии МБУ "Борское охотничье-рыболовное хозяйство" на финансовое обеспечение муниципального задания на оказание муниципальных услуг (выполнение работ)</t>
  </si>
  <si>
    <t>0710059, 0710100590</t>
  </si>
  <si>
    <t xml:space="preserve">1) Федеральный закон от 14.03.1995 № 33-ФЗ Об особо охраняемых природных территориях" р. 9 ст. 33;                                     2) Федеральный закон от 24.04.1995 № 52-ФЗ О животном мире" гл. 1 ст. 8;                                 3)  Закон Нижегородской области от 30.03.2010 № 42-З "Об охоте и о сохранении охотничьих ресурсов в Нижегородской области" в целом;                                           4)   Пост. Администрации город. округа г. Бор НО от  13.02.2012 № 728 "Устав МБУ "Борское охотничье - рыболовное хозяйство" в целом;                                                               5) Пост. Администрации город. округа г. Бор НО от 31.12.2015 № 6855 "Об утв. ведомств. перечня мун. услуг и работ, оказываемых и выполняемых МУ, находящимися в ведении адм. город. округа г.Бор НО" перечень п. 3            </t>
  </si>
  <si>
    <t>1) 14.03.1995                            2)  24.04.1995                 3)  30.03.2010                  4) 13.02.2012              5) 01.01.2016</t>
  </si>
  <si>
    <t>1) Постановление Администрации городского округа г. Бор НО от 08.06.2015 № 2719 "Об утверждении порядка определения объема и условий предоставления из бюджета городского округа г. Бор субсидий на иные цели муниципальным бюджетным и автономным учреждениям городского округа г. Бор", порядок;             2) Постановление Администрации городского округа г. Бор НО от 30.12.2014 № 9714 "О порядке использования бюджетных ассигнований резервного фонда администрации городского округа г.Бор" п. 3.10.</t>
  </si>
  <si>
    <t>1) 08.06.2015                  2) 01.01.2015</t>
  </si>
  <si>
    <t>Субсидии МАУ "МФЦ г.Бор" на финансовое обеспечение муниципального задания на оказание муниципальных услуг (выполнение работ)</t>
  </si>
  <si>
    <t>2510059, 2510100590</t>
  </si>
  <si>
    <t xml:space="preserve">1) Федеральный закон от 06.10.2003 № 131-ФЗ "Об общих принципах организации местного самоуправления в РФ" ст. 17 п. 1 п.п.3;                                              2) Федеральный закон от 27.07.2010 № 210-ФЗ "Об организации предоставления госуд. и мун. услуг", в целом;                                               3) Пост. Правительства РФ от 22.12.2012 № 1376 "Об утв. правил орг-ции деятельности многофункциональных центров предоставления госуд. и муниц. услуг", правила;                              4) Пост. Администрации город. округа г. Бор НО от 25.12.2012 № 7399 "О создании МАУ "МФЦ г. Бор" п. 1, 2;                       5) Пост. Администрации город. округа г. Бор НО от 31.12.2015 № 6855 "Об утв. ведомств. перечня мун. услуг и работ, оказываемых и выполняемых МУ, находящимися в ведении адм. город. округа г.Бор НО" перечень п. 1  </t>
  </si>
  <si>
    <t>1) 01.01.2006                        2) 27.07.2010                       3) 01.01.2013                       4) 25.12.2012                       5) 01.01.2016</t>
  </si>
  <si>
    <t>Субсидии МАУ "Борский бизнес - инкубатор" на финансовое обеспечение муниципального задания на оказание муниципальных услуг (выполнение работ)</t>
  </si>
  <si>
    <t>1510059, 1510100590</t>
  </si>
  <si>
    <t xml:space="preserve">1) Федеральный закон от 06.10.2003 № 131-ФЗ «Об общих принципах организации местного самоуправления в РФ» ст. 14 п.п. 28, ст. 15 п.п. 25;         2) Федеральный закон от 24.07.2007 № 209-ФЗ "О развитии малого и среднего предпринимательства в РФ" ст. 10 п. 1 п.п.2;                                       3) Закон Нижегородской области от 05.12.2008 № 171-З "О развитии малого и среднего предпринимательства в Нижегородской области" ст. 4;  4) Пост. Администрации город. округа г. Бор НО от 06.03.2013 № 1241 "О создании МАУ город. округа г. Бор НО "Борский бизнес - инкубатор" и Устав МАУ, в целом;                                  5) Пост. Администрации город. округа г. Бор НО от 31.12.2015 № 6855 "Об утв. ведомств. перечня мун. услуг и работ, оказываемых и выполняемых МУ, находящимися в ведении адм. город. округа г.Бор НО" перечень п. 2                                              </t>
  </si>
  <si>
    <t>1) 01.01.2006                       2) 01.01.2008                        3) 05.12.2008                       4) 06.03.2013                      5) 01.01.2016</t>
  </si>
  <si>
    <t xml:space="preserve">Субсидии МАУ "Борский бизнес - инкубатор" на иные цели </t>
  </si>
  <si>
    <t>1) 01.01.2006                       2) 01.01.2008                        3) 05.12.2008                        4) 07.02.2001                        5) 08.06.2015</t>
  </si>
  <si>
    <t>Проведение мероприятий городского округа г.Бор</t>
  </si>
  <si>
    <t>1510059</t>
  </si>
  <si>
    <t xml:space="preserve">Субсидии МАУ "МФЦ г.Бор" на иные цели </t>
  </si>
  <si>
    <t xml:space="preserve">1) Федеральный закон от 06.10.2003 № 131-ФЗ "Об общих принципах организации местного самоуправления в РФ" ст. 17 п. 1 п.п.3;                                              2) Федеральный закон от 27.07.2010 № 210-ФЗ "Об организации предоставления государственных и муниципальных услуг", в целом 3) Постановление Правительства РФ от 22.12.2012 № 1376 "Об утверждении правил организации деятельности многофункциональных центров предоставления госуд. и муниц. услуг", правила;                                    4) Постановление Администрации городского округа г. Бор НО от 08.06.2015 № 2719 "Об утверждении порядка определения объема и условий предоставления из бюджета городского округа г. Бор субсидий на иные цели муниципальным бюджетным и автономным учреждениям городского округа г. Бор", порядок </t>
  </si>
  <si>
    <t>1) 01.01.2006                        2) 27.07.2010                       3) 01.01.2013                        4) 08.06.2015</t>
  </si>
  <si>
    <t>2515392</t>
  </si>
  <si>
    <t>приобретение основных средств</t>
  </si>
  <si>
    <t>2510100590</t>
  </si>
  <si>
    <t>Содействие отделу МВД городского округа г.Бор в профилактике правонарушений и преступности</t>
  </si>
  <si>
    <t>1) Федеральный закон от 31.07.1998 № 145-ФЗ "Бюджетный кодекс РФ" ст. 78.1;                                                                                        2) Федеральный закон от 12.01.1996 № 7-ФЗ "О некоммерческих организациях" ст. 2;                                                   3) Закон Нижегородской области от 07.05.2009 № 52-З "О государственной поддержке социально ориентированных некоммерческих организаций в НО" ст. 4, 5, 6, 10 п. 2, 3;                4) Пост. Администрации город. округа г. Бор НО от 19.07.2016 № 3389 "Об утв. Положений, регламентирующих предоставление за счет средств бюджета город. округа г. Бор субсидий социально ориентированным некоммерческим организациям, на являющимся госуд. (муниципальными) учреждениями" положение о порядке предоставления за счет ср-в бюджета город. округа г. Бор субсидии социально ориентир. некоммер.орг-ям, не являющимся госуд. (муниц.) учреждениями.</t>
  </si>
  <si>
    <t>1) 31.07.1998                                           2) 12.01.1996                        3) 07.05.2009                        4) 19.07.2016</t>
  </si>
  <si>
    <t>2212960</t>
  </si>
  <si>
    <t>0312994</t>
  </si>
  <si>
    <t>2312610 2310126100</t>
  </si>
  <si>
    <t>5.2.</t>
  </si>
  <si>
    <t>а) Сохранение эффективного взаимодействия администрации городского округа г.Бор и территориальных органов соц. защиты населения городского округа г.Бор;                       б) организация и проведение мероприятий, посвященных социально - значимым событиям;                                        в) поддержка деятельности обществ. организаций.</t>
  </si>
  <si>
    <t>0312994, 0310329940</t>
  </si>
  <si>
    <t xml:space="preserve">0332985, 0330129850 </t>
  </si>
  <si>
    <t>5.3.</t>
  </si>
  <si>
    <t>5.4.</t>
  </si>
  <si>
    <t>5.5.</t>
  </si>
  <si>
    <t>5.6.</t>
  </si>
  <si>
    <t>0312994,  0310329940</t>
  </si>
  <si>
    <t>Организация мероприятий по охране окружающей среды в границах городского округа , в т. ч. расходы на строительство, реконструкцию, проектно - изыскательские работы по отрасли "Национальная экономика"</t>
  </si>
  <si>
    <t>0210001, 0210200010</t>
  </si>
  <si>
    <t>1) Федеральный закон от 10.01.2002 № 7-ФЗ "Об охране окружающей среды" ст. 7 п. 3 абз. 2                                                2) Закон Нижегородской области от 10.09.1996 № 45-З "Об экологической безопасности" ст. 18</t>
  </si>
  <si>
    <t xml:space="preserve">1) 10.01.2002                     2) 10.09.1996 </t>
  </si>
  <si>
    <t>6.1.2.</t>
  </si>
  <si>
    <t>Дорожная деятельность в отношении автомобильных дорог местного значения в границах городского округа  и обеспечение безопасности дорожного движения на них, в т.ч.:</t>
  </si>
  <si>
    <t>1) Федеральный закон от 06.10.2003 № 131-ФЗ "Об общих принципах организации местного самоуправления в РФ" ст. 15 п. 1 п.п.5;                                              2) ФЗ от 10.12.1995 №196-ФЗ "О безопасности дорожного движения"  ст. 5                                           3) Закон Нижегородской области от  04.12.2008 № 157-З "Об автомобильных дорогах и дорожной деятельности на территории Нижегородской области" ст. 9 п. 4                                          4) Пост. ПНО от 30.11.2011 № 978 "Об утверждении Порядка формирования и использования бюджетных ассигнований дорожного фонда НО" р. 2, 3</t>
  </si>
  <si>
    <t>1) 01.01.2006                        2) 10.12.1995                       3) 14.12.2008                                           4) 30.11.2011</t>
  </si>
  <si>
    <t>расходы на строительство, реконструкцию, проектно - изыскательские работы по отрасли "Национальная экономика"</t>
  </si>
  <si>
    <t>Субсидии обл.бюджета на проектирование и стр-во (реконструкцию) автомобильных дорого общего пользования местного значения мун. образований НО, в т.ч. строительство объектов скоростного внеуличного транспорта</t>
  </si>
  <si>
    <t>0217220, 0210272200</t>
  </si>
  <si>
    <t>Субсидии обл.бюджета на обеспечение дорожной инфраструктурой земельных участков для бесплатного предоставления многодетным семьям под индивидуальное жилищное стр-во</t>
  </si>
  <si>
    <t>0217222</t>
  </si>
  <si>
    <t>02102S2200</t>
  </si>
  <si>
    <t>Организация в границах городского округа электро-, тепло-, газо- и водоснабжения населения, водоотведения, снабжение населения топливом в пределах полномочий, уст. законодательством РФ, в т. ч.:</t>
  </si>
  <si>
    <t>04   05</t>
  </si>
  <si>
    <t>12  02</t>
  </si>
  <si>
    <t>1) Федеральный закон от 06.10.2003 № 131-ФЗ "Об общих принципах организации местного самоуправления в РФ" ст. 15 п. 1 п.п.4;                                              2) ФЗ от 31.03.1999 № 69-ФЗ"О газоснабжении в РФ" ст. 7;              3) ФЗ от 07.12.2011 № 416-ФЗ "О водоснабжении и водоотведении" гл. 4 ст. 23             4) ФЗ от 26.03.2003 № 69-ФЗ "Об электроэнергетике"  ст. 21 п. 4 абз. 14;                                             5)  Закон Нижегородской обл. от 17.12.1996 № 56-З "Об энергоснабжении" ст. 5 абз. 11</t>
  </si>
  <si>
    <t>1) 01.01.2006                        2) 31.03.1999                         3) 01.01.2012                        4) 26.03.2003                     5) 17.12.1996</t>
  </si>
  <si>
    <t>Расходы на строительство, реконструкцию, проектно - изыскательские работы по отрасли "Национальная экономика"</t>
  </si>
  <si>
    <t>Субсидии обл.бюджета на стр-во, реконструкцию, проектно - изыскательские работы и разработку ПСД объектов кап. строительства</t>
  </si>
  <si>
    <t>0217245</t>
  </si>
  <si>
    <t>Расходы на строительство, реконструкцию, проектно - изыскательские работы по отрасли "Жилищно - коммунальное хозяйство"</t>
  </si>
  <si>
    <t>0210001, 0210300010</t>
  </si>
  <si>
    <t>Субсидии федер.бюджета на комплексное обустройство объектами социальной и инженерной инфраструктуры населенных пунктов, расположенных в сельской местности</t>
  </si>
  <si>
    <t>0215018, 0210350180</t>
  </si>
  <si>
    <t>Софинансирование из местного бюджета мероприятий на комплексное обустройство объектами социальной и инженерной инфраструктуры населенных пунктов, расположенных в сельской местности</t>
  </si>
  <si>
    <t>02103L0180 02103S0180  02 1 03 S2450</t>
  </si>
  <si>
    <t>Субсидии обл. бюджета на комплексное обустройство объектами социальной и инженерной инфраструктуры населенных пунктов, расположенных в сельской местности</t>
  </si>
  <si>
    <t>02103R0180  0210372450</t>
  </si>
  <si>
    <t>Субсидии обл.бюджета на обеспечение инженерной инфраструктурой земельных участков для бесплатного предоставления многодетным семьям под индивидуальное жилищное стр-во</t>
  </si>
  <si>
    <t>0217225</t>
  </si>
  <si>
    <t>1) Федеральный закон от 06.10.2003 № 131-ФЗ «Об общих принципах организации местного самоуправления в РФ» ст. 2 ч. 1, ст. 14 п. 6, ст. 16 ч. 1;                                                     2) Федеральный закон от 29.12.2004 № 188-ФЗ "Жилищный кодекс РФ" ст. 14 ч. 1, ст. 19 п. 3</t>
  </si>
  <si>
    <t>1) 01.01.2006                             2) 01.01.2005</t>
  </si>
  <si>
    <t>0210300010</t>
  </si>
  <si>
    <t>1) Федеральный закон от 06.10.2003 № 131-ФЗ «Об общих принципах организации местного самоуправления в РФ» ст. 14 п. 1 п.п. 19;                    2) Федеральный закон от 14.03.1995 № 33-ФЗ "Об особо охраняемых природных территориях ст. 2 п. 6;                   3) Постановление Правительства Нижегородской области от 12.12.2005 № 309 "Об утверждении типовых правил санитарного содержания территорий, организации уборки и обеспечения чистоты и порядка на территории Нижегородской области" п. 2</t>
  </si>
  <si>
    <t>1) 01.01.2006                        2) 14.03.1995                        3) 12.12.2005</t>
  </si>
  <si>
    <t>1) Федеральный закон от 06.10.2003 № 131-ФЗ "Об общих принципах организации местного самоуправления в РФ" ст. 15 п. 1 п.п.11;                                            2) Закон РФ от 10.07.1992 № 3266-1 "Об образовании" ст. 5; 3) Закон Нижегородской области от 30.12.2005 № 212-З "О социальной поддержке отдельных категорий граждан в целях реализации их прав на образование" ст. 11 п. 2</t>
  </si>
  <si>
    <t>1) 01.01.2006                       2) 10.07.1992                        3) 30.12.2005</t>
  </si>
  <si>
    <t>Расходы на строительство, реконструкцию, проектно - изыскательские работы по отрасли "Образование"</t>
  </si>
  <si>
    <t>0210001, 0210400010</t>
  </si>
  <si>
    <t>0217247, 0210479990</t>
  </si>
  <si>
    <t>0217247</t>
  </si>
  <si>
    <t>Субсидии на стр-во, реконструкцию, проектно - изыскат. работы и разработку проектно - сметной документации в рамках ГП НО "Развитие соц. и инженерной инфраструктуры как основы повышения качества жизни населения НО на 2014-2016г.г."</t>
  </si>
  <si>
    <t>6187230</t>
  </si>
  <si>
    <t>Субсидии обл. бюджета на строительство зданий общеобразовательных организаций</t>
  </si>
  <si>
    <t>0210472510, 02104R5200</t>
  </si>
  <si>
    <t>02104S2510</t>
  </si>
  <si>
    <t>0215392</t>
  </si>
  <si>
    <t>Федеральный закон от 27.07.2010 № 210-ФЗ "Об организации предоставления государственных и муниципальных услуг", в целом</t>
  </si>
  <si>
    <t>Расходы на предоставление ежемесячной денежной выплаты гражданам, имеющим звание Почетный гражданин"</t>
  </si>
  <si>
    <t>0318093, 0310180930</t>
  </si>
  <si>
    <t>310</t>
  </si>
  <si>
    <t>1) 01.01.2006                          2) 02.02.2015</t>
  </si>
  <si>
    <t>Расходы на предоставление ежемесячной денежной выплаты вдовам Героев социалистического труда</t>
  </si>
  <si>
    <t>0318094, 0310180940</t>
  </si>
  <si>
    <t>Расходы на предоставление ежемесячной денежной выплаты детям - инвалидам</t>
  </si>
  <si>
    <t>0318095, 0310180950</t>
  </si>
  <si>
    <t>1.4.</t>
  </si>
  <si>
    <t>Расходы на предоставление ежемесячной денежной выплаты гражданам, проходящим процедуру гемодиализа</t>
  </si>
  <si>
    <t>0318096, 0310180960</t>
  </si>
  <si>
    <t>7770110, 0310101100</t>
  </si>
  <si>
    <t>1) 01.01.2012                       2) 01.01.2017                     3) 13.12.2007                        4) 24.06.2003                        5) 01.01.2014                      6) 29.01.2014</t>
  </si>
  <si>
    <t>П/пр. "Обеспечение жильем молодых семей", в т. ч.:</t>
  </si>
  <si>
    <t>320</t>
  </si>
  <si>
    <t>1) 01.01.2006                        2) 01.01.2005                        3) 01.01.2015                          4) 27.02.1998                    5) 16.11.2005                                          6) 30.04.2014</t>
  </si>
  <si>
    <t>0410024, 04101L0200</t>
  </si>
  <si>
    <t>0415020, 0410150200</t>
  </si>
  <si>
    <t>0417214, 04101R0200</t>
  </si>
  <si>
    <t>П/пр. "Прочие мероприятия в рамках МП "Обеспечение граждан городского округа г. Бор доступным и комфортным жильем"</t>
  </si>
  <si>
    <t>Компенсация части платежа по полученным гражданами - участниками социальной (льготной) ипотеки ипотечным жилищным кредитам (займам) в рамках ОЦП "Ипотечное жилищное кредитование населения НО" на 2009-2020 г.г.</t>
  </si>
  <si>
    <t>0430016, 0440100160</t>
  </si>
  <si>
    <t>Субсидия из обл. бюджета на компенсацию части платежа по полученным гражданами - участниками социальной (льготной) ипотеки ипотечным жилищным кредитам (займам) в рамках ОЦП "Ипотечное жилищное кредитование населения НО" на 2009-2020 г.г.</t>
  </si>
  <si>
    <t>0437227, 0440172270</t>
  </si>
  <si>
    <t>2.4.</t>
  </si>
  <si>
    <t>1) 01.01.2006                        2) 07.02.2011</t>
  </si>
  <si>
    <t>2.5.</t>
  </si>
  <si>
    <t>Расходы на оказание единовременных выплат (материальную помощь участникам ликвидации аварии на ЧАЭС, ветеранам боевых действий и др.)</t>
  </si>
  <si>
    <t>0310100120</t>
  </si>
  <si>
    <t xml:space="preserve">1) 01.01.2006                        2) 01.01.2015                                          </t>
  </si>
  <si>
    <t>2.6.</t>
  </si>
  <si>
    <t>0311012, 0310200120</t>
  </si>
  <si>
    <t>2.7.</t>
  </si>
  <si>
    <t>Расходы на выплаты активистам общественных организаций</t>
  </si>
  <si>
    <t>0312993, 0310329930</t>
  </si>
  <si>
    <t>2.8.</t>
  </si>
  <si>
    <t xml:space="preserve">3) 01.01.2015,                                  01.01.2016    </t>
  </si>
  <si>
    <t>3) 31.12.2015</t>
  </si>
  <si>
    <t>2.9.</t>
  </si>
  <si>
    <t xml:space="preserve">Постановление Администрации городского округа г. Бор НО от 30.12.2014 № 9714 "О порядке использования бюджетных ассигнований резервного фонда администрации городского округа г.Бор" п. 3.10.   </t>
  </si>
  <si>
    <t xml:space="preserve"> 01.01.2015</t>
  </si>
  <si>
    <t>1) Федеральный закон от 06.10.2003 № 131-ФЗ «Об общих принципах организации местного самоуправления в РФ» ст. 14 п.п. 28, ст. 15 п.п. 25;                                              2) Федеральный закон от 24.07.2007 № 209-ФЗ "О развитии малого и среднего предпринимательства в РФ" ст. 10 п. 1 п.п.2;                                     3) Пост. Правительства Нижегородской области от 10.12.2010 № 899 "О предоставлении субсидий из обл. бюджета бюджетам муниц. районов и городских округов на софинансирование утв. программ поддержки малого и среднего предпринимательства" положение о порядке формиров. и распред. средств;                         4) Закон НО от 05.12.2008 № 171-З "О развитии малого и среднего предпринимательства в НО" ст. 4</t>
  </si>
  <si>
    <t>1) 01.01.2006                      2) 01.01.2008                       3) 01.01.2011                      4) 05.12.2008</t>
  </si>
  <si>
    <t xml:space="preserve">Реализация мероприятий, направленных на развитие малого и среднего предпринимательства городского округа г.Бор </t>
  </si>
  <si>
    <t>1510017, 1510100170</t>
  </si>
  <si>
    <t>Субсидии на государственную поддержку малого и среднего предпринимательства, включая крестьянские (фермерские) хозяйства за счет федерального бюджета</t>
  </si>
  <si>
    <t>1515064</t>
  </si>
  <si>
    <t>Субсидии обл. бюджета на софинансирование утвержденных в установленном порядке муниципальных программ поддержки малого и среднего предпринимательства</t>
  </si>
  <si>
    <t>1) Федеральный закон от 06.10.2003 № 131-ФЗ "Об общих принципах организации местного самоуправления в РФ" ст. 17 п. 1 п.п.3                                                2) Федеральный закон от 25.09.1997 № 126-ФЗ "О финансовых основах местного самоуправления в Российской Федерации" ст. 5 п. 2</t>
  </si>
  <si>
    <t>1) 01.01.2006                        2) 25.09.1997</t>
  </si>
  <si>
    <t>800</t>
  </si>
  <si>
    <t>0610129910</t>
  </si>
  <si>
    <t>3) Закон РФ от 19.04.1991 № 1032-1 "О занятости населения в РФ" п. 1 ст. 7.2 гл. 1</t>
  </si>
  <si>
    <t>3) 19.04.1991</t>
  </si>
  <si>
    <t xml:space="preserve">Осуществление полномочий по созданию и организации деятельности муниципальных комиссий по делам несовершеннолетних и защите их прав </t>
  </si>
  <si>
    <t>7777304, 7770173040</t>
  </si>
  <si>
    <t>1) Федеральный закон от 24.06.1999 № 120-ФЗ "Об основах системы профилактики безнадзорности и правонарушений несовершеннолетних" ст. 25 п. 2</t>
  </si>
  <si>
    <t>1) 24.06.1999</t>
  </si>
  <si>
    <t>7775120, 7770551200</t>
  </si>
  <si>
    <t>1) Постановление Правительства Российской Федерации от 20.08.2004 № 113-ФЗ "О присяжных заседателях федеральных судов общей юрисдикции в РФ" ст. 5 ч. 14</t>
  </si>
  <si>
    <t>1) 20.08.2004</t>
  </si>
  <si>
    <t xml:space="preserve">2) Постановление Правительства Российской Федерации от 23.05.2005 № 320 "Об утверждении правил финансового обеспечения переданных исполнительно- распорядительным органам муницип. образований госуд. полномочий по составлению списков кандидатов в присяжные заседатели федеральных судов общей юрисдикции в РФ", правила </t>
  </si>
  <si>
    <t>2) 31.05.2005</t>
  </si>
  <si>
    <t>3) Закон Нижегородской области от 04.08.2010 № 120-З "Об утверждении методики распределения субвенций бюджетам муниц. районов и городжских округов НО на реализацию переданных испонительно - распоряд. органам   муниц. образований НО гос.полномочий по составлению (изменению, дополнению)списков кандидатов в присяжные заседатели федер. судов общей юрисдикции в РФ" ст. 1, 2</t>
  </si>
  <si>
    <t>3) 01.09.2010</t>
  </si>
  <si>
    <t xml:space="preserve">Субвенции на обеспечение детей - сирот, оставшихся без попечения родителей, лиц из числа детей - сирот  и детей, оставшихся без попечения родителей, жилыми помещениями   </t>
  </si>
  <si>
    <t>0210350820, 0210373150, 02103R0820</t>
  </si>
  <si>
    <t>1) Федеральный закон  от 21.12.1996 № 159-ФЗ "О дополнительных гарантиях по социальной поддержке детей-сирот и детей, оставшихся без попечения родителей" ст. 8;      2) Закон Нижегородской области от 30.09.2008 № 116-з "О наделении органов местного самоуправления муниц. районов и городских округов НО отдельными госуд. полномочиями в области жилищных отношений" прилож. 1 к закону;                                        3) Закон Нижегородской области от 07.09.2007 № 123-З "О жилищной политике в Нижегородской области" ст. 15;                                4) Постановление Правильства Нижегородской области от 28.05.2010 № 315 "Об обеспечении детей-сирот и детей, оставшихся без попечения родителей, а также лиц из числа детей - сирот и детей, оставшихся без попечения родителей жилыми помещениями" положение.</t>
  </si>
  <si>
    <t>1) 01.01.1997                        2) 01.10.2008                        3) 01.01.2008                     4) 01.06.2010</t>
  </si>
  <si>
    <t>0425135, 0420251350</t>
  </si>
  <si>
    <t>1) Федеральный закон от 12.01.1995 №5-ФЗ «О ветеранах» гл. II ст 23.2. п. 3 п.п. 2, 3;                                            2) Федеральный закон  от 24.11.1995 №181-ФЗ «О социальной защите инвалидов в Российской Федерации» гл. IV ст. 28.2 абз. 5;                               3) Указ Президента Российской Федерации от 07.05.2008 №714 "Об обеспечении жильем ветеранов Великой Отечественной войны 1941-1945 годов" п. 1;                                         4) Закон Правительства Нижегородской области от 07.07.2006 № 68-З "О формах и порядке предоставления мер социальной поддержки по обеспечению жильем отд. категорий граждан в НО" полностью;                                         5) Закон Правительства Нижегородской области от 30.09.2008 № 116-З "О наделении органов местного самоуправления муниц. районов и городских округов НО отд. госуд. полномочиями в области жилищных отношений" ст. 6</t>
  </si>
  <si>
    <t>1) 16.01.1995                         2) 24.11.1995                                 3) 07.05.2008                         4) 07.07.2006                        5) 30.09.2008</t>
  </si>
  <si>
    <t>0425134, 0420251340</t>
  </si>
  <si>
    <t>04 2 01 51350</t>
  </si>
  <si>
    <t>Расходы на предоставление ежемесячной денежной выплаты гражданам, имеющим звание "Почетный гражданин Борского района" и "Почетный гражданин городского округа г. Бор"</t>
  </si>
  <si>
    <t>77 7 02 73060</t>
  </si>
  <si>
    <t>1) 07.03.2007;     2) 30.12.2015;   3) 30.06.2007</t>
  </si>
  <si>
    <t xml:space="preserve">1) 04.12.2008; 2) 06.10.2003;   </t>
  </si>
  <si>
    <t xml:space="preserve">1) Федеральный закон от 06.10.2003 № 131-ФЗ "Об общих принципах организации местного самоуправления в Российской Федерации" ст. 14, п. 1, п.п. 5
2) Закон Нижегородской области от 04.12.2008 № 157-З "Об автомобильных дорогах и дорожной деятельности на территории Нижегородской области" ст. 9, п. 4
</t>
  </si>
  <si>
    <t xml:space="preserve">1)01.01.2006,
2)14.12.2008
</t>
  </si>
  <si>
    <t xml:space="preserve">№131-ФЗ «Об общих принципах организации местного самоуправления в РФ» ст.34, п.9
№196-ФЗ «О безопасности дорожного движения»
№157-З «Об авт.дорогах и автомобильной деятельности на территории Нижегородской области»
</t>
  </si>
  <si>
    <t xml:space="preserve"> Управление народного образования администрации городского округа город Бор</t>
  </si>
  <si>
    <t>средства резервного фонда администрации городского округа г.Бор (приобретение и установка тахографа на автобус, используемый для перевозки детей на спортивные соревнования)</t>
  </si>
  <si>
    <t>средства резервного фонда администрации городского округа г.Бор (проведение сборов руководителей служб ГО, совещаний , обл. показательных учений по тушению природных пожаров)</t>
  </si>
  <si>
    <t>Мероприятия в области социальной политики (единовременная выплата на рождение ребенка женщинам, работающим в муниципальных учреждениях образования,  культуры и спорта)</t>
  </si>
  <si>
    <t xml:space="preserve">Резервный фонд администрации городского округа г. Бор (оказание единовременной материальной помощи родственникам 5-ти погибших при взрыве на строительстве двухсекционного многоэтажного дома по адресу: г. Бор, ул.Маяковского, д. 1а) </t>
  </si>
  <si>
    <r>
      <t>П</t>
    </r>
    <r>
      <rPr>
        <sz val="12"/>
        <color indexed="8"/>
        <rFont val="Times New Roman"/>
        <family val="1"/>
        <charset val="204"/>
      </rPr>
      <t>ротивопожарные мероприятия</t>
    </r>
  </si>
  <si>
    <r>
      <rPr>
        <sz val="12"/>
        <rFont val="Times New Roman"/>
        <family val="1"/>
        <charset val="204"/>
      </rPr>
      <t>06.10.03</t>
    </r>
    <r>
      <rPr>
        <sz val="12"/>
        <color indexed="23"/>
        <rFont val="Times New Roman"/>
        <family val="1"/>
        <charset val="204"/>
      </rPr>
      <t xml:space="preserve">
</t>
    </r>
    <r>
      <rPr>
        <sz val="12"/>
        <rFont val="Times New Roman"/>
        <family val="1"/>
        <charset val="204"/>
      </rPr>
      <t xml:space="preserve">06.05.11
21.12.94
21.12
</t>
    </r>
  </si>
  <si>
    <r>
      <rPr>
        <sz val="12"/>
        <rFont val="Times New Roman"/>
        <family val="1"/>
        <charset val="204"/>
      </rPr>
      <t>06.10.03</t>
    </r>
    <r>
      <rPr>
        <sz val="12"/>
        <color indexed="23"/>
        <rFont val="Times New Roman"/>
        <family val="1"/>
        <charset val="204"/>
      </rPr>
      <t xml:space="preserve">
</t>
    </r>
    <r>
      <rPr>
        <sz val="12"/>
        <rFont val="Times New Roman"/>
        <family val="1"/>
        <charset val="204"/>
      </rPr>
      <t xml:space="preserve">
14.03.95
24.06.9
</t>
    </r>
  </si>
  <si>
    <r>
      <rPr>
        <sz val="12"/>
        <rFont val="Times New Roman"/>
        <family val="1"/>
        <charset val="204"/>
      </rPr>
      <t>06.10.03</t>
    </r>
    <r>
      <rPr>
        <sz val="12"/>
        <color indexed="23"/>
        <rFont val="Times New Roman"/>
        <family val="1"/>
        <charset val="204"/>
      </rPr>
      <t xml:space="preserve">
</t>
    </r>
    <r>
      <rPr>
        <sz val="12"/>
        <rFont val="Times New Roman"/>
        <family val="1"/>
        <charset val="204"/>
      </rPr>
      <t xml:space="preserve">14.03.95
24.06.9
</t>
    </r>
  </si>
  <si>
    <r>
      <rPr>
        <b/>
        <sz val="12"/>
        <rFont val="Times New Roman"/>
        <family val="1"/>
        <charset val="204"/>
      </rPr>
      <t xml:space="preserve">1) </t>
    </r>
    <r>
      <rPr>
        <sz val="12"/>
        <rFont val="Times New Roman"/>
        <family val="1"/>
        <charset val="204"/>
      </rPr>
      <t xml:space="preserve">ст.17 п.1 ФЗ от 06.10.2003 № 131-ФЗ "Об общих принципах организации местного самоуправления в РФ";            </t>
    </r>
    <r>
      <rPr>
        <b/>
        <sz val="12"/>
        <rFont val="Times New Roman"/>
        <family val="1"/>
        <charset val="204"/>
      </rPr>
      <t xml:space="preserve"> 2) </t>
    </r>
    <r>
      <rPr>
        <sz val="12"/>
        <rFont val="Times New Roman"/>
        <family val="1"/>
        <charset val="204"/>
      </rPr>
      <t>Закон Нижегородской обл. от 03.08.2007 "99-3 "О муниципальной службе в Нижегородской области" ст.38                3) Положения об Управлении ЖКХ и благоустройства администрации г.о г.Бор Нижегородской области, от 10.12.2010 № 82</t>
    </r>
  </si>
  <si>
    <r>
      <rPr>
        <b/>
        <sz val="12"/>
        <rFont val="Times New Roman"/>
        <family val="1"/>
        <charset val="204"/>
      </rPr>
      <t>1)</t>
    </r>
    <r>
      <rPr>
        <sz val="12"/>
        <rFont val="Times New Roman"/>
        <family val="1"/>
        <charset val="204"/>
      </rPr>
      <t xml:space="preserve"> с изм. и доп. вступает в силу с 19.05.2013;            </t>
    </r>
    <r>
      <rPr>
        <b/>
        <sz val="12"/>
        <rFont val="Times New Roman"/>
        <family val="1"/>
        <charset val="204"/>
      </rPr>
      <t xml:space="preserve"> 2)</t>
    </r>
    <r>
      <rPr>
        <sz val="12"/>
        <rFont val="Times New Roman"/>
        <family val="1"/>
        <charset val="204"/>
      </rPr>
      <t xml:space="preserve"> 03.08.2007</t>
    </r>
  </si>
  <si>
    <r>
      <t xml:space="preserve">0322528 </t>
    </r>
    <r>
      <rPr>
        <sz val="12"/>
        <color indexed="10"/>
        <rFont val="Times New Roman"/>
        <family val="1"/>
        <charset val="204"/>
      </rPr>
      <t xml:space="preserve"> </t>
    </r>
  </si>
  <si>
    <r>
      <rPr>
        <sz val="12"/>
        <color indexed="9"/>
        <rFont val="Times New Roman"/>
        <family val="1"/>
        <charset val="204"/>
      </rPr>
      <t>111111111111111111111111111111111111111111111</t>
    </r>
    <r>
      <rPr>
        <sz val="12"/>
        <rFont val="Times New Roman"/>
        <family val="1"/>
        <charset val="204"/>
      </rPr>
      <t>23.05.2016 № 2371</t>
    </r>
  </si>
  <si>
    <r>
      <rPr>
        <sz val="12"/>
        <color indexed="9"/>
        <rFont val="Times New Roman"/>
        <family val="1"/>
        <charset val="204"/>
      </rPr>
      <t xml:space="preserve">111111111111111111111111111111111111111111111111111111111111111111111111111111 </t>
    </r>
    <r>
      <rPr>
        <sz val="12"/>
        <rFont val="Times New Roman"/>
        <family val="1"/>
        <charset val="204"/>
      </rPr>
      <t>28.10.2015 № 698</t>
    </r>
  </si>
  <si>
    <r>
      <rPr>
        <sz val="12"/>
        <color indexed="9"/>
        <rFont val="Times New Roman"/>
        <family val="1"/>
        <charset val="204"/>
      </rPr>
      <t xml:space="preserve">1111111111111111111111111111111111111111    </t>
    </r>
    <r>
      <rPr>
        <sz val="12"/>
        <rFont val="Times New Roman"/>
        <family val="1"/>
        <charset val="204"/>
      </rPr>
      <t xml:space="preserve">                                                                                                                                                                                                           25.03.2009 № 149</t>
    </r>
  </si>
  <si>
    <r>
      <t xml:space="preserve">Субсидии МБУ "Борское охотничье-рыболовное хозяйство" на иные цели                                                   </t>
    </r>
    <r>
      <rPr>
        <b/>
        <sz val="12"/>
        <rFont val="Times New Roman"/>
        <family val="1"/>
        <charset val="204"/>
      </rPr>
      <t>Средства резервного фонда администрации городского округа г.Бор</t>
    </r>
    <r>
      <rPr>
        <sz val="12"/>
        <rFont val="Times New Roman"/>
        <family val="1"/>
        <charset val="204"/>
      </rPr>
      <t xml:space="preserve"> (приобретение вакцины для оральной иммунизации против бешенства диких плотоядных животных на территории городского округа г.Бор; приобретение ГСМ для ежедневного осмотра мест концентрации животных; приобретение зерна для подкормки кабана, с целью недопущения миграции с территории городского округа г.Бор)</t>
    </r>
  </si>
  <si>
    <r>
      <rPr>
        <b/>
        <sz val="12"/>
        <rFont val="Times New Roman"/>
        <family val="1"/>
        <charset val="204"/>
      </rPr>
      <t>Средства фонда поддержки территории НО</t>
    </r>
    <r>
      <rPr>
        <sz val="12"/>
        <rFont val="Times New Roman"/>
        <family val="1"/>
        <charset val="204"/>
      </rPr>
      <t xml:space="preserve"> на проведение 3-го и 4-го межрайонного выездного бизнес - форума для предпринимателей НО "Время молодых предпринимателей"</t>
    </r>
  </si>
  <si>
    <t>Таблица 1.  ПРЕДВАРИТЕЛЬНЫЙ (ПЛАНОВЫЙ) РЕЕСТР РАСХОДНЫХ ОБЯЗАТЕЛЬСТВ ГОРОДСКОГО ОКРУГА ГОРОД БОР НИЖЕГОРОДСКОЙ ОБЛАСТИ (РЕЕСТР РАСХОДНЫХ ОБЯЗАТЕЛЬСТВ СУБЪЕКТОВ  БЮДЖЕТНОГО ПЛАНИРОВАНИЯ  БЮДЖЕТА ГОРОДСКОГО ОКРУГА ГОРОД БОР) ПО РАСХОДНЫМ ОБЯЗАТЕЛЬСТВАМ, ИСПОЛНЯЕМЫМ ЗА СЧЕТ СОБСТВЕННЫХ ДОХОДОВ И ИСТОЧНИКОВ ФИНАНСИРОВАНИЯ ДЕФИЦИТА БЮДЖЕТА ГОРОДСКОГО ОКРУГА ГОРОД БОР , ЗА ИСКЛЮЧЕНИЕМ ОСТАТКОВ СУБВЕНЦИЙ ПРОШЛЫХ ЛЕТ
НА 2017 ГОД И НА ПЛАНОВЫЙ ПЕРИОД 2018 И 2019 ГОДОВ</t>
  </si>
  <si>
    <t xml:space="preserve">Приложение 1 к  Приказу Департамента финансов администрации городского округа г.Бор № 48н от 30.09.2016г           </t>
  </si>
  <si>
    <r>
      <rPr>
        <b/>
        <sz val="12"/>
        <color indexed="8"/>
        <rFont val="Times New Roman"/>
        <family val="1"/>
        <charset val="204"/>
      </rPr>
      <t xml:space="preserve"> 1</t>
    </r>
    <r>
      <rPr>
        <sz val="12"/>
        <color indexed="8"/>
        <rFont val="Times New Roman"/>
        <family val="1"/>
        <charset val="204"/>
      </rPr>
      <t>. п.8, ч.1, ст. 48,49 Федерального Закона от 29.12.2012 № 273-ФЗ  " Об образовании в Российской Федерации" .</t>
    </r>
    <r>
      <rPr>
        <b/>
        <sz val="12"/>
        <color indexed="8"/>
        <rFont val="Times New Roman"/>
        <family val="1"/>
        <charset val="204"/>
      </rPr>
      <t xml:space="preserve">                                                                                                                                                 2</t>
    </r>
    <r>
      <rPr>
        <sz val="12"/>
        <color indexed="8"/>
        <rFont val="Times New Roman"/>
        <family val="1"/>
        <charset val="204"/>
      </rPr>
      <t xml:space="preserve">. Приказ Министераства образования и науки РФ от 07.04.2014 № 276  "Об утверждении Порядка проведения аттестации педагогических работников организаций, осуществляющих образовательную деятельность ".                                                                                                                             </t>
    </r>
    <r>
      <rPr>
        <b/>
        <sz val="12"/>
        <color indexed="8"/>
        <rFont val="Times New Roman"/>
        <family val="1"/>
        <charset val="204"/>
      </rPr>
      <t xml:space="preserve"> 3</t>
    </r>
    <r>
      <rPr>
        <sz val="12"/>
        <color indexed="8"/>
        <rFont val="Times New Roman"/>
        <family val="1"/>
        <charset val="204"/>
      </rPr>
      <t xml:space="preserve">. п.5, ст. 1  Закона  Нижегородской области от 21.10.2005 № 140-З  " О наделении органов местного самоуправления отдельными государственными полномочиями в области образования ".                                                                                                                                                                         </t>
    </r>
    <r>
      <rPr>
        <b/>
        <sz val="12"/>
        <color indexed="8"/>
        <rFont val="Times New Roman"/>
        <family val="1"/>
        <charset val="204"/>
      </rPr>
      <t>4</t>
    </r>
    <r>
      <rPr>
        <sz val="12"/>
        <color indexed="8"/>
        <rFont val="Times New Roman"/>
        <family val="1"/>
        <charset val="204"/>
      </rPr>
      <t>.  Постановление Правительства Нижегородской области  № 4" Об утверждении Порядка предоставления и расходования из областного бюджета субвенций бюджетам муниципальных районов и городских округов Нижегородской области на осуществлениме органами местного самоуправления отдельных государственных полномочий  по организационно-техническому и информационно-методическому сопровождению аттестации педагогических работников муниципальных и частных организаций ,осуществляющих образоваительную деятельность , с целью установления соответствия уровня квалификации требованиям,предъявляемым к первой квалификационной категории" ;</t>
    </r>
    <r>
      <rPr>
        <b/>
        <sz val="12"/>
        <color indexed="8"/>
        <rFont val="Times New Roman"/>
        <family val="1"/>
        <charset val="204"/>
      </rPr>
      <t xml:space="preserve">                                                                                                                                  5.</t>
    </r>
    <r>
      <rPr>
        <sz val="12"/>
        <color indexed="8"/>
        <rFont val="Times New Roman"/>
        <family val="1"/>
        <charset val="204"/>
      </rPr>
      <t xml:space="preserve"> п. 29, ст. 20 Закона Нижегородской области от 18.12.2014 № 184-З  " Об областном бюджете на 2015 год и на плановый период 2016 2017 годов".                                                                                          </t>
    </r>
    <r>
      <rPr>
        <b/>
        <sz val="12"/>
        <color indexed="8"/>
        <rFont val="Times New Roman"/>
        <family val="1"/>
        <charset val="204"/>
      </rPr>
      <t xml:space="preserve">6. </t>
    </r>
    <r>
      <rPr>
        <sz val="12"/>
        <color indexed="8"/>
        <rFont val="Times New Roman"/>
        <family val="1"/>
        <charset val="204"/>
      </rPr>
      <t>п. 7, ч.2, ст. 20  Закона  Нижегородской области от 22.12.2015 № 196-З" Об областном бюджете на 2016 год" .</t>
    </r>
  </si>
  <si>
    <r>
      <rPr>
        <sz val="12"/>
        <color indexed="9"/>
        <rFont val="Times New Roman"/>
        <family val="1"/>
        <charset val="204"/>
      </rPr>
      <t>111111111111111111111111111111111111111111111111111111111111111111111111111111111111111</t>
    </r>
    <r>
      <rPr>
        <sz val="12"/>
        <rFont val="Times New Roman"/>
        <family val="1"/>
        <charset val="204"/>
      </rPr>
      <t>14.01.2015</t>
    </r>
  </si>
  <si>
    <r>
      <rPr>
        <b/>
        <sz val="12"/>
        <color indexed="8"/>
        <rFont val="Times New Roman"/>
        <family val="1"/>
        <charset val="204"/>
      </rPr>
      <t>1</t>
    </r>
    <r>
      <rPr>
        <sz val="12"/>
        <color indexed="8"/>
        <rFont val="Times New Roman"/>
        <family val="1"/>
        <charset val="204"/>
      </rPr>
      <t xml:space="preserve">.Закон Нижегородской области от 07.09.2007 №125-З " О наделении органов местного самоуправления муниципальных районов и городских округов Нижегородской области отдельными государственными полномочиями по организации и осуществлению деятельности по опеке и попечительству в отношении несовершеннолетних граждан ".                                                                                          </t>
    </r>
    <r>
      <rPr>
        <b/>
        <sz val="12"/>
        <color indexed="8"/>
        <rFont val="Times New Roman"/>
        <family val="1"/>
        <charset val="204"/>
      </rPr>
      <t>2.</t>
    </r>
    <r>
      <rPr>
        <sz val="12"/>
        <color indexed="8"/>
        <rFont val="Times New Roman"/>
        <family val="1"/>
        <charset val="204"/>
      </rPr>
      <t xml:space="preserve"> Постановление администрации городского округа г. Бор Нижегородской области  "Об исполнении государственных полномочий по опеке и попечительству в отношении несовершеннолетних граждан" № 231 ( в редакции  от 03.11.2011 № 5996 ,от 25.09.2013 № 5899) .                                                                                                                                                                                     </t>
    </r>
    <r>
      <rPr>
        <b/>
        <sz val="12"/>
        <color indexed="8"/>
        <rFont val="Times New Roman"/>
        <family val="1"/>
        <charset val="204"/>
      </rPr>
      <t>3.</t>
    </r>
    <r>
      <rPr>
        <sz val="12"/>
        <color indexed="8"/>
        <rFont val="Times New Roman"/>
        <family val="1"/>
        <charset val="204"/>
      </rPr>
      <t>п. 29 , ст. 20</t>
    </r>
    <r>
      <rPr>
        <b/>
        <sz val="12"/>
        <color indexed="8"/>
        <rFont val="Times New Roman"/>
        <family val="1"/>
        <charset val="204"/>
      </rPr>
      <t xml:space="preserve">  </t>
    </r>
    <r>
      <rPr>
        <sz val="12"/>
        <color indexed="8"/>
        <rFont val="Times New Roman"/>
        <family val="1"/>
        <charset val="204"/>
      </rPr>
      <t xml:space="preserve">Закона  Нижегородской области  от 18.12.2014 № 184-З " Об областном бюджете на 2015 год и на плановый период 2016 2017 годов" ;                                                           </t>
    </r>
    <r>
      <rPr>
        <b/>
        <sz val="12"/>
        <color indexed="8"/>
        <rFont val="Times New Roman"/>
        <family val="1"/>
        <charset val="204"/>
      </rPr>
      <t>4</t>
    </r>
    <r>
      <rPr>
        <sz val="12"/>
        <color indexed="8"/>
        <rFont val="Times New Roman"/>
        <family val="1"/>
        <charset val="204"/>
      </rPr>
      <t xml:space="preserve">.п.7, ч.2,ст.20 Закона Нижегородской области от 22.12.2015 № 196 -3 " Об областном бюджете на 2016 год" .                                                                                                                                                        </t>
    </r>
    <r>
      <rPr>
        <b/>
        <sz val="12"/>
        <color indexed="8"/>
        <rFont val="Times New Roman"/>
        <family val="1"/>
        <charset val="204"/>
      </rPr>
      <t xml:space="preserve"> 5</t>
    </r>
    <r>
      <rPr>
        <sz val="12"/>
        <color indexed="8"/>
        <rFont val="Times New Roman"/>
        <family val="1"/>
        <charset val="204"/>
      </rPr>
      <t>. Ст.6 Федерального закона  от 24.04.2008 № 48-ФЗ " Об опеке и попечительстве".</t>
    </r>
  </si>
  <si>
    <r>
      <rPr>
        <sz val="12"/>
        <color indexed="9"/>
        <rFont val="Times New Roman"/>
        <family val="1"/>
        <charset val="204"/>
      </rPr>
      <t xml:space="preserve"> 111111111111111111111111111111111111111</t>
    </r>
    <r>
      <rPr>
        <sz val="12"/>
        <rFont val="Times New Roman"/>
        <family val="1"/>
        <charset val="204"/>
      </rPr>
      <t>28.01.2011</t>
    </r>
  </si>
  <si>
    <r>
      <rPr>
        <b/>
        <sz val="12"/>
        <color indexed="8"/>
        <rFont val="Times New Roman"/>
        <family val="1"/>
        <charset val="204"/>
      </rPr>
      <t xml:space="preserve">1. </t>
    </r>
    <r>
      <rPr>
        <sz val="12"/>
        <color indexed="8"/>
        <rFont val="Times New Roman"/>
        <family val="1"/>
        <charset val="204"/>
      </rPr>
      <t xml:space="preserve">п.п."а", п.1 ,ч. 13 , ст. 108 Федерального  Закона от 29.12.2012 № 273-ФЗ; " Об образовании в Российской Федерации" ;                                                                                                                                                             </t>
    </r>
    <r>
      <rPr>
        <b/>
        <sz val="12"/>
        <color indexed="8"/>
        <rFont val="Times New Roman"/>
        <family val="1"/>
        <charset val="204"/>
      </rPr>
      <t>2</t>
    </r>
    <r>
      <rPr>
        <sz val="12"/>
        <color indexed="8"/>
        <rFont val="Times New Roman"/>
        <family val="1"/>
        <charset val="204"/>
      </rPr>
      <t xml:space="preserve">.  Закон Нижегородской области от 28.11.2013 № 160-З                                                                                            "О предоставлении органам местного самоуправления муниципальных районов и городских округов Нижегородской области субвенций на исполнение полномочий в сфере общего образования".                                                                                                                                                                               </t>
    </r>
    <r>
      <rPr>
        <b/>
        <sz val="12"/>
        <color indexed="8"/>
        <rFont val="Times New Roman"/>
        <family val="1"/>
        <charset val="204"/>
      </rPr>
      <t>3</t>
    </r>
    <r>
      <rPr>
        <sz val="12"/>
        <color indexed="8"/>
        <rFont val="Times New Roman"/>
        <family val="1"/>
        <charset val="204"/>
      </rPr>
      <t xml:space="preserve">.  Закон Нижегородской области о внесении изменений в Закон Нижегородской области от 03.12.2014 № 179-З  "О предоставлении органам местного самоуправления муниципальных районов и городских округов Нижегородской области субвенций на исполнение полномочий в сфере общего образования" .                                                                                                                                               </t>
    </r>
    <r>
      <rPr>
        <b/>
        <sz val="12"/>
        <color indexed="8"/>
        <rFont val="Times New Roman"/>
        <family val="1"/>
        <charset val="204"/>
      </rPr>
      <t>4.</t>
    </r>
    <r>
      <rPr>
        <sz val="12"/>
        <color indexed="8"/>
        <rFont val="Times New Roman"/>
        <family val="1"/>
        <charset val="204"/>
      </rPr>
      <t xml:space="preserve"> Решение Совета депутатов городского округа г.Бор Нижегородской области " от 10.04.2015 № 25  " Об утверждении Порядка исполнения органами местного самоуправления городского округа г. Бор переданных полномочий в сфере общего образования за счет субвенции из областного бюджета" .                                                                                                                                                          </t>
    </r>
    <r>
      <rPr>
        <b/>
        <sz val="12"/>
        <color indexed="8"/>
        <rFont val="Times New Roman"/>
        <family val="1"/>
        <charset val="204"/>
      </rPr>
      <t>5</t>
    </r>
    <r>
      <rPr>
        <sz val="12"/>
        <color indexed="8"/>
        <rFont val="Times New Roman"/>
        <family val="1"/>
        <charset val="204"/>
      </rPr>
      <t xml:space="preserve">. Закон Нижегородской области от 18.12.2014 № 184-З " Об областном бюджете на 2015 год и на плановый период 2016 2017 годов".                                                                                                                        </t>
    </r>
    <r>
      <rPr>
        <b/>
        <sz val="12"/>
        <color indexed="8"/>
        <rFont val="Times New Roman"/>
        <family val="1"/>
        <charset val="204"/>
      </rPr>
      <t>6.</t>
    </r>
    <r>
      <rPr>
        <sz val="12"/>
        <color indexed="8"/>
        <rFont val="Times New Roman"/>
        <family val="1"/>
        <charset val="204"/>
      </rPr>
      <t xml:space="preserve"> Закон Нижегородской областиот 22.12.2015 № 196-З " Об областном бюджете на 2016 год".</t>
    </r>
  </si>
  <si>
    <t>2</t>
  </si>
  <si>
    <t xml:space="preserve">1) Постановление Правительства НО "О перечне гарантированных соц.услуг предоставляемых населению гос. Учреждениями соц. Обслуживания НО №110 р.2от 07.04.2006г;                        2) постановления Правительства НО "О реализации на территории НО Федерального закона от 12.01.1996 "8-фз "О погребении и похоронном деле" 146 п.4 от 21.06.2005;                          3) Федеральный Закон "о погребении и похоронном деле" 8-ФЗ ст.26 от 12.01.1996г;    4) Федеральный Закон " Об общих принципах организации местного самоуправления в Российской Федерации" 131-ФЗ ст.14 п.1 п.п.22 от 06.10.2003г;  </t>
  </si>
  <si>
    <t>1) 04.12.2008; 2) 06.10.2003</t>
  </si>
  <si>
    <t xml:space="preserve">1) Закон Нижегородской области "О денежном содержании лиц замещающих муниципальные должности в НО" №93-З ст.6 от 10.10.2003;                                     2) Закон Нижегородской области "О муниципальной службе в НО" №99-З ст.38 абз.1 от 03.08.2007г                3) Федеральный закон "О муниципальной службе в Российской Федерации" 25-ФЗ ст.5,п.2 от 02.03.2007г.;                 4) Федеральный закон "Об общих принципах организации местного самоуправления в Российской Федерации" 131-ФЗ ст.34, п.9 от 06.10.2003;                            </t>
  </si>
  <si>
    <t xml:space="preserve">1)05.06.2015              2)26.02.2016               3)07.07.2016  </t>
  </si>
  <si>
    <t xml:space="preserve"> МП "Защита населения и территорий от чрезвычайных ситуаций, обеспечение пожарной безопасности и безопасности людей на водных объектах городского округа город Бор"</t>
  </si>
  <si>
    <t xml:space="preserve">1) Закон Нижегородской области "О пожарной безопасности" 16-3 ст.6 от 26.10.1995;     2)Постановление  администрации городского округа город Бор Нижегородской области "Об утверждении МП "Защита населения и территорий от чрезвычайных ситуаций, обеспечения пожарной безопасности и безопасности людей на водных объектах городского округа г. Бор Нижегородской области" 5930от 24.11.2015. в целом.;                          3) Закон НО "О молодежной политике" 70-з, гр.4 от 25.04.1997. 4) "О газоснабжении в РФ " 69-ФЗ ст.19 от 31.03.1999г;                        5) "Об общих принципах организации местного самоуправления в Российской Федерации" Закон РФ № 131-ФЗ ст.14 п.1 п.п9 от 06.10.2003 </t>
  </si>
  <si>
    <t>1) Об автомобильных дорогах и дорожной деятельности на территории НО "Закон Нижегородской области 157-з ст.9, п.4 от 04.12.2008;                            2) Федеральный Закон "Об общих принципах организации местного самоуправления в Российской Федерации" 131ФЗ ст.14 п.1 П.П. 1 от 06.10.2003</t>
  </si>
  <si>
    <t xml:space="preserve">1) Об автомобильных дорогах и дорожной деятельности на территории НО "Закон Нижегородской области 157-з ст.9, п.4 от 04.12.2008;                          2) Федеральный Закон "Об общих принципах организации местного самоуправления в Российской Федерации" 131ФЗ ст.14 п.1 п.п. 1 от 06.10.2003;    </t>
  </si>
  <si>
    <t xml:space="preserve">1)  Об автомобильных дорогах и дорожной деятельности на территории НО "Закон Нижегородской области 157-з ст.9, п.4 от 04.12.2008;                            2) Федеральный Закон "Об общих принципах организации местного самоуправления в Российской Федерации" 131ФЗ ст.14 п.1 п.п. 1 от 06.10.2003;      </t>
  </si>
  <si>
    <t xml:space="preserve">1) Закон Нижегородской области "Об охране озелененных территорий Нижегородской области" №110-з ст.7,п.3 от 07.03.2007;                                       2) Постановление Правительства НО "Об утверждении типовых правил санитарного содержания территорий, организации уборки и обеспечения чистоты и порядка на территории НО" №309 п.2 от 12.12.2005;                                           3) Федеральный Закон "Об особо охраняемых природных территориях" 33-ФЗ ст.2, п.6 от 14.03.1995;                                                    4) Федеральный Закон "Об общих принципах организации местного самоуправления в Российской Федерации" 131-ФЗ ст.14, п.1 п.п. 19 от 06.10.2003г;                              5) Постановления Правительства РФ "Об утверждении пожарной безопасности в лесах" №417 п.1 от 30.06.2007    </t>
  </si>
  <si>
    <t>Уборка территории аналогичная деятельность</t>
  </si>
  <si>
    <t xml:space="preserve">1) Закон Нижегородской области "Об охране озелененных территорий Нижегородской области" №110-з ст.7,п.3 от 07.03.2007;                        2)  Федеральный Закон "Об общих принципах организации местного самоуправления в Российской Федерации" 131-ФЗ ст.14, п.1 п.п. 19 от 06.10.2003г;                3) Постановления Правительства РФ "Об утверждении пожарной безопасности в лесах" №417 п.1 от 30.06.2007 </t>
  </si>
  <si>
    <t xml:space="preserve">На обеспечение  деятельности МБУ "Кантауровский центр обеспечения и содержания территории" в рамках  МП"Развитие сферы жилищно-коммунального хозяйства городского округа г.Бор" Расходы на обеспечение деятельности подведомственных учреждений </t>
  </si>
  <si>
    <t>Управление средствами резервного фонда администрации городского округа город Бор направленных на содержание дорожного хозяйства; благоустройство; развитие инфраструктуры</t>
  </si>
  <si>
    <t>1) "Об автомобильных дорогах и дорожной деятельности на территории Нижегородской области" Закон Нижегородской области 108-з ст.24, п.4 от 31.05.2000г;                        2) Об автомобильных дорогах и дорожной деятельности на территории НО "Закон Нижегородской области 157-з ст.9, п.4 от 04.12.2008;                            3) Федеральный Закон "Об общих принципах организации местного самоуправления в Российской Федерации" 131ФЗ ст.14 п.1 п.п. 1 от 06.10.2003</t>
  </si>
  <si>
    <r>
      <rPr>
        <sz val="12"/>
        <color indexed="8"/>
        <rFont val="Times New Roman"/>
        <family val="1"/>
        <charset val="204"/>
      </rPr>
      <t>постановление администрации городского округа г.Бор № 3522 от 15.07.2015"О награждении победителей смотра-конкурса "Самый благоустроенный населенный пункт, образцовая улица и лучший индивидуальный дом в индивидуальном жилом секторе городского округа г.Бор" в 2015 год</t>
    </r>
    <r>
      <rPr>
        <sz val="12"/>
        <color indexed="23"/>
        <rFont val="Times New Roman"/>
        <family val="1"/>
        <charset val="204"/>
      </rPr>
      <t>у</t>
    </r>
  </si>
  <si>
    <t>на обеспечение мероприятий по благоустройству территории в части дорожного хозяйства в рамках МП "Содержание и развитие дорожного хозяйства городского округа г.Бор "</t>
  </si>
  <si>
    <t>Благоустройство территории в части дорожного хозяйства</t>
  </si>
  <si>
    <t>1) Федеральный закон от 06.10.2003 № 131-ФЗ "Об общих принципах организации местного самоуправления в Российской Федерации" ст. 14, п. 1, п.п. 22
2) Федеральный закон от 12.01.1996 № 8-ФЗ "О погребении и похоронном деле" ст. 26
3)Постановление Правительства Нижегородской области от 21.06.2005 № 146 "О реализации на территории Нижегородской области Федерального закона от 12 января 1996 года № 8-ФЗ "О погребении и похоронном деле"и приведении в соответствие с данным Федеральным законом некоторых постановлений Администрации и Правительства Нижегородской области" п.4                                                                                                                                                                                                                                                                                                                                                                                                             
4) Закон Нижегородской области Об охране и озеленении территорий 110-3 от 07.09.2007</t>
  </si>
  <si>
    <t xml:space="preserve">Пособия, компенсации  и иные социальные выплаты гражданам, кроме публичных нормативных социальных выплат </t>
  </si>
  <si>
    <t>На обеспечение деятельности МБУ " Линдовский центр обеспечения территорий" в рамках МП "Защита населения и территорий от чрезвычайных ситуаций, обеспечение пожарной безопасности и безопасности людей на водных объектах городского округа город Бор"</t>
  </si>
  <si>
    <t>На обеспечение мероприятий  в рамках МП "Защита населения и территорий от чрезвычайных ситуаций, обеспечение пожарной безопасности и безопасности людей на водных объектах городского округа город Бор"</t>
  </si>
  <si>
    <t xml:space="preserve">На обеспечение мероприятий  в рамках МП "Развитие сферы жилищно-коммунального хозяйства городского округа г.Бор " </t>
  </si>
  <si>
    <t>На обеспечение деятельности МБУ "Останкинский центр обеспечения и содержания территории" в рамках МП "Защита населения и территорий от чрезвычайных ситуаций, обеспечение пожарной безопасности и безопасности людей на водных объектах городского округа город Бор"</t>
  </si>
  <si>
    <t>На обеспечение противопожарных мероприятий в рамках МП "Защита населения и территорий от чрезвычайных ситуаций, обеспечение пожарной безопасности и безопасности людей на водных объектах городского округа город Бор"</t>
  </si>
  <si>
    <t>На обеспечение мероприятий в рамках МП "Защита населения и территорий от чрезвычайных ситуаций, обеспечение пожарной безопасности и безопасности людей на водных объектах городского округа город Бор"</t>
  </si>
  <si>
    <t>На обеспечение деятельности МБУ " Редькинский центр обеспечения территорий" в рамках МП "Защита населения и территорий от чрезвычайных ситуаций, обеспечение пожарной безопасности и безопасности людей на водных объектах городского округа город Бор"</t>
  </si>
  <si>
    <t>1) Закон Нижегородской области "О денежном содержании лиц замещающих муниципальные должности в НО" №93-З ст.6 от 10.10.2003;                               2) Закон Нижегородской области "О муниципальной службе в НО" №99-З ст.38 абз.1 от 03.08.2007г                3) Федеральный закон "О муниципальной службе в Российской Федерации" 25-ФЗ ст.5,п.2 от 02.03.2007г.;                 4) Федеральный закон "Об общих принципах организации местного самоуправления в Российской Федерации" 131-ФЗ ст.34, п.9 от 06.10.2003;                            5) Федеральный закон "О финансовых основах местного самоуправления в Российской Федерации" 126-ФЗ ст.22, п.2 от 25.09.1997г;           6)Федеральный закон "Об охране окружающей среды"7-ФЗ ст.16, п.п.1.3 от 10.01.2002;    7)Постановление Правительства "Об утверждении порядка определения платы и ее предельных размеров за загрязнение окружающей природной среды, размещение отходов, другие виды вредного воздействия" №632 в целом от 20.08.1992; 8) Решение Совета депутатов городского округа г. Бор Нижегородской области от 30.09.2010 года №39 "Об утверждении положения о муниципальной службе в городском округе город Бор" ( в ред. от 27.10.2015 №24)</t>
  </si>
  <si>
    <t>На обеспечение деятельности МБУ " Ситниковский центр обеспечения и содержания  территории" в рамках МП "Защита населения и территорий от чрезвычайных ситуаций, обеспечение пожарной безопасности и безопасности людей на водных объектах городского округа город Бор"</t>
  </si>
  <si>
    <t xml:space="preserve">1) Закон Нижегородской области "О пожарной безопасности" 16-3 ст.6 от 26.10.1995;     2)Постановление  администрации городского округа город Бор Нижегородской области "Об утверждении МП "Защита населения и территорий от чрезвычайных ситуаций, обеспечения пожарной безопасности и безопасности людей на водных объектах городского округа г. Бор Нижегородской области" 5930от 24.11.2015. в целом.;                              3) "Об общих принципах организации местного самоуправления в Российской Федерации" Закон РФ № 131-ФЗ ст.14 п.1 п.п9 от 06.10.2003 4) Федеральный з-он  от 21.12.1994 года  №69-ФЗ " О пожарной безопасности"       5) ФЗ от 22.07.1998 №123-ФЗ "Технический регламент о требованиях пожарной безопасности"                     </t>
  </si>
  <si>
    <t>На обеспечение деятельности МБУ " Ситниковский центр обеспечения и содержания территории" в рамках МП "Защита населения и территорий от чрезвычайных ситуаций, обеспечение пожарной безопасности и безопасности людей на водных объектах городского округа город Бор"</t>
  </si>
  <si>
    <t xml:space="preserve">1) Об автомобильных дорогах и дорожной деятельности на территории НО "Закон Нижегородской области 157-з ст.9, п.4 от 04.12.2008;                            2) Федеральный Закон "Об общих принципах организации местного самоуправления в Российской Федерации" 131ФЗ ст.14 п.1 п.п. 1 от 06.10.2003;        </t>
  </si>
  <si>
    <t xml:space="preserve">1) Закон Нижегородской области "Об охране озелененных территорий Нижегородской области" №110-з ст.7,п.3 от 07.09.2007;                             2) Федеральный Закон "Об общих принципах организации местного самоуправления в Российской Федерации" 131-ФЗ ст.14, п.1 п.п. 19 от 06.10.2003г;                3) Постановления Правительства РФ "Об утверждении пожарной безопасности в лесах" №417 п.1 от 30.06.2007                              </t>
  </si>
  <si>
    <t xml:space="preserve">1) Закон Нижегородской области "Об охране озелененных территорий Нижегородской области" №110-з ст.7,п.3 от 07.09.2007;                                                      2) Федеральный Закон "Об особо охраняемых природных территориях" 33-ФЗ ст.2, п.8 п. 9 от 14.03.1995;                          3) Федеральный Закон "Об общих принципах организации местного самоуправления в Российской Федерации" 131-ФЗ ст.14, п.1 п.п. 19 от 06.10.2003г;                4) Постановления Правительства РФ "Об утверждении пожарной безопасности в лесах" №417 п.1 от 30.06.2007                         </t>
  </si>
  <si>
    <t>1) Закон Нижегородской области "О денежном содержании лиц замещающих муниципальные должности в НО" №93-З ст.6 от 10.10.2003;                               2) Закон Нижегородской области "О муниципальной службе в НО" №99-З ст.38 абз.1 от 03.08.2007г                3) Федеральный закон "О муниципальной службе в Российской Федерации" 25-ФЗ ст.5,п.2 от 02.03.2007г.;                 4) Федеральный закон "Об общих принципах организации местного самоуправления в Российской Федерации" 131-ФЗ ст.34, п.9 от 06.10.2003;                            5) Федеральный закон "О финансовых основах местного самоуправления в Российской Федерации" 126-ФЗ ст.22, п.2 от 25.09.1997г;           6)Федеральный закон "Об охране окружающей среды"7-ФЗ ст.16, п.п.1.3 от 10.01.2002;    7)Постановление Правительства "Об утверждении порядка определения платы и ее предельных размеров за загрязнение окружающей природной среды, размещение отходов, другие виды вредного воздействия" №632 в целом от 20.08.1992</t>
  </si>
  <si>
    <t>На обеспечение деятельности МБУ " Ямновский центр обеспечения территорий" в рамках МП "Защита населения и территорий от чрезвычайных ситуаций, обеспечение пожарной безопасности и безопасности людей на водных объектах городского округа город Бор"</t>
  </si>
  <si>
    <t xml:space="preserve">1) Закон Нижегородской области "О пожарной безопасности" 16-3 ст.6 от 26.10.1995;     2)Постановление  администрации городского округа город Бор Нижегородской области "Об утверждении МП "Защита населения и территорий от чрезвычайных ситуаций, обеспечения пожарной безопасности и безопасности людей на водных объектах городского округа г. Бор Нижегородской области" 5930от 24.11.2015. в целом.;                          3) Закон НО "О молодежной политике" 70-з, гр.4 от 25.04.1977. 4) "О газоснабжении в РФ " 69-ФЗ ст.19 от 31.03.1999г;                        5) "Об общих принципах организации местного самоуправления в Российской Федерации" Закон РФ № 131-ФЗ ст.14 п.1 п.п9 от 06.10.2003                                 </t>
  </si>
  <si>
    <t>1) "Об автомобильных дорогах и дорожной деятельности на территории Нижегородской области" Закон Нижегородской области 108-з ст.24, п.4 от 31.05.2000г;                        2) Об автомобильных дорогах и дорожной деятельности на территории НО "Закон Нижегородской области 157-з ст.9, п.4 от 04.12.2008;                            3) Федеральный Закон "Об общих принципах организации местного самоуправления в Российской Федерации" 131ФЗ ст.14 п.1 п.п. 1 от 06.10.2003;        4) О федеральной целевой программе "Социальное развитие села" Постановление Правительства РФ п.4 от 03.12.2002г</t>
  </si>
  <si>
    <t xml:space="preserve">1) Закон Нижегородской области "Об охране озелененных территорий Нижегородской области" №110-з ст.7,п.3 от 07.03.2007;                        2) Постановление Правительства Нижегородской области "Об утверждении типовых правил санитарного содержания территорий, организации уборки и обеспечения чистоты и порядка на территории НО" №309 п.2 от 12.12.2005;               3) Федеральный Закон "Об особо охраняемых природных территориях" 33-ФЗ ст.2, п.6 от 14.03.1995;                          4) Федеральный Закон "Об общих принципах организации местного самоуправления в Российской Федерации" 131-ФЗ ст.14, п.1 п.п. 19 от 06.10.2003г;                5) Постановления Правительства РФ "Об утверждении пожарной безопасности в лесах" №417 п.1 от 30.06.2007                              </t>
  </si>
  <si>
    <t xml:space="preserve">1) Постановление Правительства НО "О перечне гарантированных соц.услуг предоставляемых населению гос. Учреждениями соц. Обслуживания НО №110 р.2от 07.04.2006г;                        2) постановления Правительства " О реализации на территории НО Федерального закона от 12.01.1996 "8-фз "О погребении и похоронном деле" 146 п.4 от 21.06.2005;               3) Федеральный Закон "о погребении и похоронном деле" 8-ФЗ ст.26 от 12.01.1996г;                    4) Федеральный Закон " Об общих принципах организации местного самоуправления в Российской Федерации" 131-ФЗ ст.14 п.1 п.п.22 от 06.10.2003г;    5) Постановление Правительства РФ "О нормах расходования денежных средств на погребение военнослужащих" № 460 п.1 06.05.1994 </t>
  </si>
  <si>
    <t xml:space="preserve">1) Закон Нижегородской области "Об охране озелененных территорий Нижегородской области" №110-з ст.7,п.3 от 07.03.2007;                            2) Постановление Правительства Нижегородской области "Об утверждении типовых правил санитарного содержания территорий, организации уборки и обеспечения чистоты и порядка на территории НО" №309 п.2 от 12.12.2005                           3) Федеральный Закон "Об особо охраняемых природных территориях" 33-ФЗ ст.2, п.6 от 14.03.1995;                          4) Федеральный Закон "Об общих принципах организации местного самоуправления в Российской Федерации" 131-ФЗ ст.14, п.1 п.п. 19 от 06.10.2003г;                5) Постановления Правительства РФ "Об утверждении пожарной безопасности в лесах" №417 п.1 от 30.06.2007                         </t>
  </si>
  <si>
    <t xml:space="preserve">1) Закон Нижегородской области "Об охране озелененных территорий Нижегородской области" №110-з ст.7,п.3 от 07.03.2007;                            2) Постановление Правительства Нижегородской области "Об утверждении типовых правил санитарного содержания территорий, организации уборки и обеспечения чистоты и порядка на территории НО" №309 п.2 от 12.12.2005                           3) Федеральный Закон "Об особо охраняемых природных территориях" 33-ФЗ ст.2, п.6 от 14.03.1995;                          4) Федеральный Закон "Об общих принципах организации местного самоуправления в Российской Федерации" 131-ФЗ ст.14, п.1 п.п. 19 от 06.10.2003г;                5) Постановления Правительства РФ "Об утверждении пожарной безопасности в лесах" №417 п.1 от 30.06.2007   </t>
  </si>
  <si>
    <t xml:space="preserve"> 1. Федеральный закон  "Бюджетный кодекс РФ" от  31.07.1998 "№ 145-фз"                          2. Постановление администрации городского округа г.Бор от27.04.2016 №1931 «Об утверждении правил определения нормативных затрат на обеспечение функций органов местного самоуправления, отраслевых(функциональных)структурных подразделений, а также территориальных органов администрации городского округа г.Бор и находящихся в их ведении казенных учреждений»</t>
  </si>
  <si>
    <t>Содержание объектов озеленения</t>
  </si>
  <si>
    <t>Неклюдовский территориальный отдел администрации г.о.г. Бор</t>
  </si>
  <si>
    <t xml:space="preserve">1) Закон Нижегородской области "О денежном содержании лиц замещающих муниципальные должности в НО" №93-З ст.6 от 10.10.2003;                               2) Закон Нижегородской области "О муниципальной службе в НО" №99-З ст.38 абз.1 от 03.08.2007г                3) Федеральный закон "О муниципальной службе в Российской Федерации" 25-ФЗ ст.5,п.2 от 02.03.2007г.;                 4) Федеральный закон "Об общих принципах организации местного самоуправления в Российской Федерации" 131-ФЗ ст.34, п.9 от 06.10.2003;                            5) Федеральный закон "О финансовых основах местного самоуправления в Российской Федерации" 126-ФЗ ст.22, п.2 от 25.09.1997г;           6)Федеральный закон "Об охране окружающей среды"7-ФЗ ст.16, п.п.1.3 от 10.01.2002;    7)Постановление Правительства "Об утверждении порядка определения платы и ее предельных размеров за загрязнение окружающей природной среды, размещение отходов, другие виды вредного воздействия" №632 в целом от 20.08.1992  8) Решение совета депутатов № 39 от 30.09.2010 "Об утверждении Положения
о муниципальной службе 
в городском округе город Бор"
</t>
  </si>
  <si>
    <t>Расходы на обеспечение деятельности муниципальных учреждений</t>
  </si>
  <si>
    <t xml:space="preserve">1) Закон Нижегородской области "О пожарной безопасности" 16-3 ст.6 от 26.10.1995;     2)Постановление  администрации городского округа город Бор Нижегородской области "Об утверждении МП "Защита населения и территорий от чрезвычайных ситуаций, обеспечения пожарной безопасности и безопасности людей на водных объектах городского округа г. Бор Нижегородской области" 5930от 24.11.2015. в целом.;                          3) Закон НО "О молодежной политике" 70-з, гр.4 от 25.04.1977.                    4) "Об общих принципах организации местного самоуправления в Российской Федерации" Закон РФ № 131-ФЗ ст.14 п.1 п.п9 от 06.10.2003                                 </t>
  </si>
  <si>
    <t xml:space="preserve">1.Федеральный закон "Об отходах производства и потребления" от 24.06.1998 г. № 89-фз                                                      2. Закон Нижегородской области "Об охране озелененных  территорий НО" от 07.09.2007 г. № 110-з    3.Решение Совета депутатов городского округа г.Бор " Об утверждении правил благоустройства, обеспечение чистоты и порядка на территории городского округа г. Бор" от 13.12.2013 г. № 98                   </t>
  </si>
  <si>
    <t xml:space="preserve">1.Федеральный закон "Об отходах производства и потребления" от 24.06.1998 г. № 89-фз                        2. Закон Нижегородской области "Об обеспечении чистоты и порядка на территории НО" от 10.09.2010 г. № 144-з                  3.Закон Нижегородской области "О государственном надзоре в сфере благоустройства на территории НО" от 02.08.2007 г. № 88-з       4.Решение Совета депутатов городского округа г.Бор " Об утверждении правил благоустройства, обеспечение чистоты и порядка на территории городского округа г. Бор" от 13.12.2013 г. № 98                   </t>
  </si>
  <si>
    <t>1).ФЗ №131 от 06.10.2003г. "Об общих принципах организации местного самоуправления в Российской Федерации" ст. 17 ч1 п7                                          2) Устав муниципального образования городского округа город Бор, утвержденного Советом депутатов городского округа город Бор от 25.01.2011г. №1</t>
  </si>
  <si>
    <t>Расходные обязательства по предоставлению субсидий юридическим лицам (за исключением субсидий муниципальным учреждениям), индивидуальным предпринимателям, физическим лицам</t>
  </si>
  <si>
    <t xml:space="preserve">Услуги по комплектованию фондов библиотек книжной продукцией и периодикой, Услуги по библиотечному, информационному и справочному обслуживанию (2015 год).       1.Библиотечное, библиографическое и информационное обслуживание пользователей библиотеки 
2.Библиографическая обработка документов и создание каталогов
3.Формирование, учет, изучение, обеспечение физического сохранения и безопасности фондов библиотек (2016 год)
</t>
  </si>
  <si>
    <t xml:space="preserve">Бухгалтерское обслуживание муниципальных учреждений и дополнительного образования детей г.Бор (2015 год)                                            1Формирование финансовой (бухгалтерской) отчетности бюджетных и автономных учрежденийФормирование бюджетной отчетности для главного распорядителя, распорядителя бюджетных средств, уполномоченного на формирование сводных и консолидированных форм отчетности
2.Ведение бухгалтерского учета автономными учреждениями, формирование регистров бухгалтерского учета
3.Ведение бухгалтерского учета бюджетными учреждениями, формирование регистров бухгалтерского учета
4.Формирование бюджетной отчетности для финансового органа
5.Формирование бюджетной отчетности для главного распорядителя, получателя бюджетных средств, главного администратора, администратора источников финансирования дефицита бюджета, главного администратора, администратора доходов бюджета
 (2016 год)   </t>
  </si>
  <si>
    <t>"Гражданский кодекс РФ" № 51-ФЗ 30.11.1994 г. ФЗ "О некоммерческих организациях" № 7-ФЗ от 12.01.1996 г. Постановление правительства НО "Об утверждении базового перечня государственных услуг (работ),оказываемых (выполняемых) государственными учреждениям и культуры, искусства и кинематографии НО" № 337 от 04.05.2011 г. в редакции Постановления № 1028 от 13.12.2011 г. Постановление Правительства НО "Об утверждении Положения об оплате труда работников государственных бюджетных и казенных учреждений культуры НО" № 464 от 15.10.2008 с изменениями</t>
  </si>
  <si>
    <t>Расходы на ремонт автомобиля и приобретение биотехники</t>
  </si>
  <si>
    <t>Расходы за счет средств из резервного фонда администрации г.о.г.Бор на укрепление материально-технической базы</t>
  </si>
  <si>
    <t>Услуги по проведению культурно-массовых мероприятий и организации досуга населения. Услуги по методическому обеспечению деятельности учреждений культуры (2015 год).                                       1.Организация мероприятий
2.Организация деятельности клубных формирований и формирований самодеятельного народного творчества (2016 год)</t>
  </si>
  <si>
    <t>Расход за счет средств резервного фонда администрации г.о.г.Бор на укрепление материально-технической базы</t>
  </si>
  <si>
    <t>Расход за счет средств  резервного фонда администрации г.о.г.Бор на укрепление материально-технической базы</t>
  </si>
  <si>
    <t xml:space="preserve">1.Федеральный закон от 6.10.2003 №131-ФЗ «Об общих принципах организации местного самоуправления в Российской Федерации» 
Ст.16
</t>
  </si>
  <si>
    <t>1.Федеральный закон от 6.10.2003 №131-ФЗ «Об общих принципах организации местного самоуправления в Российской Федерации» 
Ст.16</t>
  </si>
  <si>
    <t>Управление муниципальным имуществом г.Бор</t>
  </si>
  <si>
    <t>1.«Положение о Департаменте имущественных и земельных отношений администрации го г.Бор Нижегородской области»,утв.решением Совета депутатов го г.Бор НО от 10.12.2010г. №86, п.3.3.4     2.Устав муниципального образования городского округа город Бор Нижегородской области(принят реш.Совета депутатов от 25.01.2011 №1)ст.11,п.2</t>
  </si>
  <si>
    <t>ГРАП "Переселение граждан из авар.жил.фонда на территории НО на 2013-2017гг" ( 2 этап),средства Фонда сод.реформ.ЖКХ</t>
  </si>
  <si>
    <t xml:space="preserve">1.Федеральный закон от 6.10.2003 №131-ФЗ «Об общих принципах организации местного самоуправления в Российской Федерации» 
Ст.16 п.1 пп.6
2. Устав муниципального образования городского округа город Бор Нижегородской области(принят реш.Совета депутатов от 25.01.2011 №1)ст.10,п.2,
пп.6
3. Федеральный закон от21.07.2007 №185-ФЗ «О Фонде содействия реформированию жилищно-коммунального хозяйства»
4.ГРАП «Переселение граждан из аварийного жил.фонда на территории НО на 2013-2017гг»,утв. постан. прав-ва НО от 19.06.13г.№383,Приложение 1
</t>
  </si>
  <si>
    <t>ГРАП "Переселение граждан из авар.жил.фонда на территории НО на 2013-2017гг" ( 2 этап),средства областного и местного бюджетов</t>
  </si>
  <si>
    <t>ГРАП "Переселение граждан из авар.жил.фонда на территории НО на 2013-2017гг" ( 3 этап)средства Фонда сод.реформ.ЖКХ</t>
  </si>
  <si>
    <t>ГРАП "Переселение граждан из авар.жил.фонда на территории НО на 2013-2017гг" ( 3 этап  )   средства областного бюджета</t>
  </si>
  <si>
    <t>ГРАП "Переселение граждан из авар.жил.фонда на территории НО на 2013-2017гг" ( 3 этап  )   средства местного бюджета</t>
  </si>
  <si>
    <t>ГРАП "Переселение граждан из авар.жил.фонда на территории НО на 2013-2017гг" ( 4 этап)средства Фонда сод.реформ.ЖКХ</t>
  </si>
  <si>
    <t>ГРАП "Переселение граждан из авар.жил.фонда на территории НО на 2013-2017гг" ( 4 этап) средства областного бюджета</t>
  </si>
  <si>
    <t>ГРАП "Переселение граждан из авар.жил.фонда на территории НО на 2013-2017гг" ( 4 этап) средства местного бюджета</t>
  </si>
  <si>
    <t>МП "Обеспечение граждан го г.Бор доступным и комфортным жильем в 2015-2017годах".Обеспечение детей-сирот жилыми помещениями</t>
  </si>
  <si>
    <t xml:space="preserve">1.Закон Нижегородской области «О наделении органов местного самоуправления муниципальных районов и городских округов Нижегородской области отдельными государственными полномочиями в области жилищных отношений» от 30.09.2008 №116-З
 ст.2п.1 пп.6
2.Федеральный закон от 21.12.1996 №159-ФЗ «О дополнительных гарантиях по социальной поддержке детей-сирот и детей, оставшихся без попечения родителей» 
Ст.8                                             3..Устав муниципального образования городского округа город Бор Нижегородской области(принят реш.Совета депутатов от 25.01.2011 №1)ст.11,п.2
</t>
  </si>
  <si>
    <t>1) Федеральный закон РФ  от 29.12.2012  № 273  "Об образовании в Российской Федерации", гл.10, ст.75                                                                        2) Федеральный закон  от 06.10.2003  № 131-ФЗ  "Об общих принципах организации местного самоуправления в Российской Федерации", ст.16, п.1,пп.19                                               3)Постановление администрации городского округа г.Бор от 18.02.2011 №526 "Об изменении норм по материальному обеспечению спортивных мероприятий  и возмещению командировочных расходов", полностью                                                                4) Постановление администрации городского округа г. Бор от 29.12.2015 №6742 "Об утверждении Календарного плана физкультурных мероприятий и спортивных мероприятий ,проводимых на территории ГО г. Бор в 2016 году" полностью             5) Устав МБОУ ДО "СДЮСШОР по греко- римской борьбе" от 06.10.2015 №195, пункты 2.3;2.4.</t>
  </si>
  <si>
    <t>Субсидии  на иные цели-расходы на мероприятия, направленные на профилактику безнадзорности</t>
  </si>
  <si>
    <t>1) Федеральный закон  от 03.11.2006  № 174-ФЗ  "Об автономных учреждениях", ст.4                              2)Постановление администрации городского округа г.Бор от 18.02.2011 №526 "Об изменении норм по материальному обеспечению спортивных мероприятий  и возмещению командировочных расходов", полностью                                                             3) Постановление администрации городского округа г. Бор от 29.12.2015 №6742 "Об утверждении Календарного плана физкультурных мероприятий и спортивных мероприятий ,проводимых на территории ГО г. Бор в 2016 году", полностью "                                                                                              4) Устав МАУ "ФОК "Кварц" от 03.08.2015 №149,пункты 2.7; 2.8.</t>
  </si>
  <si>
    <t>Субсидии на иные цели  -расходы  на реализацию мероприятий, направленных на духовно- нравственное воспитание в ГО г. Бор</t>
  </si>
  <si>
    <t>Субсидии на иные цели  -расходы  на мероприятия в области социальной политики</t>
  </si>
  <si>
    <t>Субсидии  на иные цели -расходы на мероприятия, направленные на профилактику безнадзорности</t>
  </si>
  <si>
    <t>1) Федеральный закон  от 03.11.2006  № 174-ФЗ  "Об автономных учреждениях", ст.4        2)Распоряжения Правительства НО " О выделении денежных средств из фонда на поддержку территорий" от 12.03.2015 №354-р,  от 29.05.2015 №888-р,  от 09.07.2015 №1270-р,                                                                                             от 30.06.2016 №941-р, от 18.07.2016 №1094-р    3)Постановление администрации городского округа г.Бор от 18.02.2011 №526 "Об изменении норм по материальному обеспечению спортивных мероприятий  и возмещению командировочных расходов",полностью                                                    4) Постановление администрации городского округа г. Бор от 29.12.2015 №6742 "Об утверждении Календарного плана физкультурных мероприятий и спортивных мероприятий ,проводимых на территории ГО г. Бор в 2016 году",полностью "                                                                                   5) Устав МАУ "ФОК "Красная Горка" от 03.08.2015  №150 ,пункты 2.7;2.8</t>
  </si>
  <si>
    <t xml:space="preserve">Субсидии на иные цели  -расходы   на мероприятия по организации отдыха и оздоровления детей и молодежи </t>
  </si>
  <si>
    <t xml:space="preserve">Субсидии на иные цели  -расходы  на реализацию мероприятий, направленных на духовно- нравственное воспитание в ГО г. Бор </t>
  </si>
  <si>
    <t>1) Федеральный закон  от 03.11.2006  № 174-ФЗ  "Об автономных учреждениях", ст.4       2)Постановление администрации городского округа г.Бор от 18.02.2011 №526 "Об изменении норм по материальному обеспечению спортивных мероприятий  и возмещению командировочных расходов", полностью                                                             3) Постановление администрации городского округа г. Бор от 03.06.2014 №3732 "Об утверждении Положения о порядке формирования спортивных сборных команд городского округа город Бор нижегородской области" п.6.1.                                       4) Постановление администрации городского округа г. Бор от 29.12.2015 №6742 "Об утверждении Календарного плана физкультурных мероприятий и спортивных мероприятий ,проводимых на территории ГО г. Бор в 2016 году" полностью "                                                                                   5) Устав МАУ "Борский СОК "ВЫБОР" от 03.08.2015  №151  пункты 2.7; 2.8.</t>
  </si>
  <si>
    <t>1) Федеральный закон  от 03.11.2006  № 174-ФЗ  "Об автономных учреждениях", ст.4                    2)Постановление администрации городского округа г.Бор от 18.02.2011 №526 "Об изменении норм по материальному обеспечению спортивных мероприятий  и возмещению командировочных расходов", полностью                                                             3)Постановление администрации городского округа г. Бор от 29.12.2015 №6742 "Об утверждении Календарного плана физкультурных мероприятий и спортивных мероприятий ,проводимых на территории ГО г. Бор в 2016 году" полностью "                                                    4) Устав МАУ " СОК "Взлет" от 03.08.2015  №152, пункты 2,7; 2,8</t>
  </si>
  <si>
    <t xml:space="preserve">3) часть 1 статьи 26 Положения "О муниципальной  службе в городском округе г.Бор" </t>
  </si>
  <si>
    <t>Иные закупки товаров, работ и услуг для обеспечения государственных (муниципальных) нужд</t>
  </si>
  <si>
    <t>2) Постановление "Об организации временной трудовой занятости несовершеннолетних граждан городского округа г.Бор"</t>
  </si>
  <si>
    <t>Расходы за счет средств местного бюджета на  осуществление выплат на возмещение части расходов по приобретению путевок в загородные детские оздоровительно-образовательные лагеря,  Нижегородской области в в рамках подпрограммы "Развитие дополнительного образования"</t>
  </si>
  <si>
    <t xml:space="preserve">1) Постановление Правительства Нижегородской области "Об утверждении государственной программы "Комплексные
меры противодействия злоупотреблению наркотиками
и их незаконному обороту на территории
Нижегородской области" </t>
  </si>
  <si>
    <t>2)Постановление Администрации городского округа г.Бор Нижегородской области "Об утверждении муниципальной программы"</t>
  </si>
  <si>
    <t>Предоставление общедоступного и бесплатного начального общего, основного общего, среднего общего образования по основным и дополнительным общеобразовательным программам</t>
  </si>
  <si>
    <t xml:space="preserve">1)статья 5, 28 Федерального закона " Об образовании  в Российской Федерации" № 273- ФЗ от 29..12..2012                                                                 </t>
  </si>
  <si>
    <t>Расходы за счет средств местного бюджета на мероприятия отдыха и оздоровления детей в рамках подпрограммы "Развитие дополнительного образования"</t>
  </si>
  <si>
    <t>Реализация дополнительных общеобразовательных программ/Предоставление дополнительного образования детей по дополнительным образовательным программам/Предоставление общедоступного и бесплатного начального общего, основного общего, среднего общего образования по основным и дополнительным общеобразовательным программам</t>
  </si>
  <si>
    <t xml:space="preserve">1)статья 5, 28 Федерального закона " Об образовании  в Российской Федерации" № 273- ФЗ от 29.12.2012                                                                 </t>
  </si>
  <si>
    <t>Реализация основных общеобразовательных программ начального общего, основного общего образования/Предоставление общедоступного и бесплатного начального общего, основного общего, среднего общего образования по основным и дополнительным общеобразовательным программам</t>
  </si>
  <si>
    <t>Расходы за счет средств из фонда поддержки территорий Правительства НО</t>
  </si>
  <si>
    <t>1)Постановление Правительства Нижегородской области Об утверждении Порядка использования бюджетных
ассигнований фонда на поддержку территорий</t>
  </si>
  <si>
    <t>Реализация основных общеобразовательных программ начального общего, основного общего образования/Предоставление общедоступного и бесплатного начального общего, основного общего, среднего общего образования по основным и дополнительным общеобразовательным программам/Реализация дополнительных общеобразовательных программ Предоставление дополнительного образования детей по дополнительным образовательным программам</t>
  </si>
  <si>
    <t>Субсидия на создание в общеобразовательных организациях, расположенных в сельской местности, условий для занятий физкультурой и спортом</t>
  </si>
  <si>
    <t xml:space="preserve">Мероприятия  в рамках подпрограммы "Безбарьерная среда жизнедеятельности для инвалидов и других маломобильных граждан городского округа город Бор" </t>
  </si>
  <si>
    <t>Софинансирование на модернизацию и обновление автобусного парка для перевозки учащихся муниципальных образовательных организаций</t>
  </si>
  <si>
    <t xml:space="preserve">1)Закон Нижегородской области от 23.10.2015 №148-З "О внесении изменений в Закон Нижегородской области "Об областном бюджете на 2015 год и плановый период 2016 и 2017 годов"                                              2) Постановление Правительства Нижегородской области  "О предоставлении субсидий из областного бюджета бюджетам  муниципальных районов (городских округов) Нижегородской области на модернизацию и обновление автобусного парка для перевозки учащихся муниципальных образовательных организаций"
</t>
  </si>
  <si>
    <t xml:space="preserve">1)статья 5, 28 Федерального закона " Об образовании  в Российской Федерации" № 273- ФЗ от 29.12.2012                                      </t>
  </si>
  <si>
    <t xml:space="preserve">1)статья 5, 28 Федерального закона " Об образовании  в Российской Федерации" № 273- ФЗ от 29..12..2012                                      </t>
  </si>
  <si>
    <t>1) пункт1,5 части 1, статьи 9 Федерального Закона от 29.12.2012 № 273-ФЗ "Об образовании в Российской Федерации"                                2)Федеральный закон от 06.10.2003 № 131-ФЗ "Об общих принципах организации местного самоуправления в Российской Федерации"        3) Постановление Администрации городского округа г.Бор "Об утверждении Порядка использования бюджетных ассигнований    резервного фонда администрации городского округа город Бор"                                       4)Постановление Правительства Нижегородской области "Об утверждении Порядка использования бюджетных
ассигнований фонда на поддержку территорий"</t>
  </si>
  <si>
    <t>Реализация основных общеобразовательных программ начального общего, основного общего  образования/Предоставление общедоступного и бесплатного начального общего, основного общего, среднего общего образования по основным и дополнительным общеобразовательным программам</t>
  </si>
  <si>
    <t xml:space="preserve">расходы из резервного фонда администрации городского округа г.Бор </t>
  </si>
  <si>
    <t xml:space="preserve">  3)Постановление Правительства Нижегородской области "Об утверждении Порядка использования бюджетных
ассигнований фонда на поддержку территорий"</t>
  </si>
  <si>
    <t xml:space="preserve">1)пункт 1,5 части 1, статьи 9 Федерального Закона от 29.12.2012 № 273-ФЗ "Об образовании в Российской Федерации"                                                 2) Федеральный закон от 06.10.2003 № 131-ФЗ "Об общих принципах организации местного самоуправления в Российской Федерации"      3) Постановление Администрации городского округа г.Бор "Об утверждении Порядка использования бюджетных ассигнований    резервного фонда администрации городского округа город Бор"                                           4)Постановление Правительства Нижегородской области "Об утверждении Порядка использования бюджетных
ассигнований фонда на поддержку территорий"        </t>
  </si>
  <si>
    <t xml:space="preserve">1)статья 5, 28 Федерального закона " Об образовании  в Российской Федерации" № 273- ФЗ от 29.12.2012                                           2) Постановление Правительства Нижегородской области  "Об организации отдыха, оздоровления и занятости детей и молодежи Нижегородской области"    </t>
  </si>
  <si>
    <t>ФЗ от 06.10.2003 № 131-ФЗ " Об общих принципах организации органов местного самоуправления в РФ"</t>
  </si>
  <si>
    <t>Глава местной администрации (исполнительно - распорядительного органа местного самоуправления)</t>
  </si>
  <si>
    <t>5) Решение Совета депутатов город. округа г.Бор НО от 16.07.2010 № 13 "Об утверждении положения 
об администрации городского округа город Бор НО" в целом;
6) Расп. Администрации город. округа г. Бор от 14.01.2016 № 23-р "Об установлении компенсации стоимости служебных перешовороы с личных сотовых телефонов п. 1</t>
  </si>
  <si>
    <t>Качественное выполнение работ по материально- техник. обеспечению деятельности администрации</t>
  </si>
  <si>
    <t xml:space="preserve">Выполнение функций Заказчика и, осуществление контроля, технического надзора на объектах стр-ва, реконструкции, кап. и текущего ремонтов на территории муниципального образования городского округа г.Бор </t>
  </si>
  <si>
    <t>4) Федеральный конституционный закон от 30.05.2001 № 3-ФКЗ "О чрезвычайном положении" ст. 1 п. 1</t>
  </si>
  <si>
    <t>9) Пост. Администрации город. округа г.Бор НО от 12.05.2016 № 2174 "О создании целевого финансового резерва для предупреждения и ликвидации последствий ЧС и стихийных бедствий природного и техногенного характера город. округа г.Бор и утверждении Порядка его использовании"  порядок;</t>
  </si>
  <si>
    <t xml:space="preserve">Мероприятия на проектирование, кап. ремонт гидротехнических сооружений, находящихся в муниц. собственности </t>
  </si>
  <si>
    <t>Субсидии из обл.бюджета на проектирование, кап. ремонт гидротехнических сооружений, находящихся в муниц. собственности</t>
  </si>
  <si>
    <t>10) Пост. Администрации город. округа г.Бор НО от 21.12.2011 № 7037 "Устав МКУ Управление по делам ГО и ЧС город. округа г. Бор НО" в целом;</t>
  </si>
  <si>
    <t>Средства резервного фонда администрации городского округа г.Бор (выполн.. работ по обследованию и утеплению минеральной плитой стен жилого дома по ул.Транснефти, д.23, ж/р "Боталово - 4")</t>
  </si>
  <si>
    <t>Мероприятия в рамках п./пр. "Совершенствование муниципального управления", в т. ч.:</t>
  </si>
  <si>
    <t>Расходы, связанные с рассмотрениями обращений граждан (подписка, приобретение почтовых средств, оргтехники, расходных материалов к оргтехники)</t>
  </si>
  <si>
    <t>1) Федеральный закон от 06.10.2003 № 131-ФЗ "Об общих принципах организации местного самоуправления в РФ" ст. 14 п. 1 п.п. 12;                                            2) Основы законодательства РФ "О культуре" от 09.10.1992 № 3612-1 ст. 40 абз. 1;                        3) Постановление Администрации Нижегородской области от 31.12.1996 № 333 "Об утверждении положения об основах хозяйственной деятельности и финансирования организаций культуры и искусства Нижегородской области" п. 2</t>
  </si>
  <si>
    <t>Сбор, обработка и хранение информации об объектах живот. мира и среды их обитания, включая редких и находящихся под угрозой исчезновения объектов живот. мира, охотничьих ресурсов; создание эксперимент. и методологической основы сохранения объектов животного мира, включая редких и находящихся под угрозой исчезновения, охотничьих ресурсов в естественной среде обитания с целью поддержания их видового разнообразия и сохранения их численности в пределах, необходимых для расширенного воспроизводства на территории охотничьего хозяйства</t>
  </si>
  <si>
    <t>Организация предоставления государственных и муниципальных услуг в многофункциональных центрах предоставления государственных и муниципальных услуг</t>
  </si>
  <si>
    <t>Предоставление информационной и консультационной поддержки субъектам малого и среднего предпринимательства</t>
  </si>
  <si>
    <t xml:space="preserve">1) Федеральный закон от 06.10.2003 № 131-ФЗ «Об общих принципах организации местного самоуправления в РФ» ст. 14 п.п. 28, ст. 15 п.п. 25;         2) Федеральный закон от 24.07.2007 № 209-ФЗ "О развитии малого и среднего предпринимательства в РФ" ст. 10 п. 1 п.п.2;                                       3) Закон Нижегородской области от 05.12.2008 № 171-З "О развитии малого и среднего предпринимательства в Нижегородской области" ст. 4; 4) Постановление Правительства Нижегородской области от 07.02.2001 № 57 "Об утв. Порядка использования бюджетных ассигнований фонда на поддержку территорий НО" п. 3;                                                        5) Постановление Администрации городского округа г. Бор НО от 08.06.2015 № 2719 "Об утверждении порядка определения объема и условий предоставления из бюджета городского округа г. Бор субсидий на иные цели муниципальным бюджетным и автономным учреждениям городского округа г. Бор", порядок; </t>
  </si>
  <si>
    <t>Иные межбюджетные трансферты на завершение работ по созданию сети многофункциональных центров предоставления госуд. и муниц. услуг (федер. средства), в т.ч. на  выполнение работ по созданию фирменного стиля МФЦ, экстерьера, интерьера зоны информирования</t>
  </si>
  <si>
    <t>мероприятия в рамках МП "Комплексные меры противодействия злоупотреблению наркотиками и их незаконному обороту в город. округе г.Бор"</t>
  </si>
  <si>
    <t>мероприятия в рамках п./пр. "Доп. меры адресной поддержки населения и общественных орг-ций город. округа г.Бор"</t>
  </si>
  <si>
    <t>мероприятия в рамках МП "Профилактика правонарушений и противодействие проявлениям терроризма и экстремизма на территории город. округа г.Бор"</t>
  </si>
  <si>
    <t>мероприятия в рамках п./пр. "Безбарьерная среда жизнедеятельности д./инвалидов и др. маломобильных граждан город. округа г.Бор"</t>
  </si>
  <si>
    <t>Софинансирование из местного. бюджета мероприятий по  проектированию и стр-ву (реконструкции) автомобильных дорого общего пользования местного значения мун. образований НО, в т.ч. строительство объектов скоростного внеуличного транспорта</t>
  </si>
  <si>
    <t xml:space="preserve">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 образовательных организациях, в т. ч.:  </t>
  </si>
  <si>
    <t>Субсидии обл.бюджета на стр-во и реконструкцию учреждений в рамках АИП НО на 2015-2017г.г. в соответствии с п./пр. "Ресурсное обеспечение сферы образования в НО"</t>
  </si>
  <si>
    <t>Софинансирование из местного бюджета мероприятий по строительству зданий общеобразовательных организаций</t>
  </si>
  <si>
    <t>Иные межбюджетные трансферты на завершение работ по созданию сети многофункциональных центров предоставления государственных и муниципальных услуг (федер. средства)</t>
  </si>
  <si>
    <r>
      <t xml:space="preserve">Публичные нормативные социальные выплаты гражданам </t>
    </r>
    <r>
      <rPr>
        <sz val="12"/>
        <rFont val="Times New Roman"/>
        <family val="1"/>
        <charset val="204"/>
      </rPr>
      <t>в рамках п./пр. "Доп.меры адресной поддержки населения и общественных организаций городского округа г.Бор", в т.ч.:</t>
    </r>
  </si>
  <si>
    <t xml:space="preserve">1) Федеральный закон от 06.10.2003 № 131-ФЗ "Об общих принципах организации местного самоуправления в РФ" ст. 16.1;                                            2) Пост. Администрации город. округа г.Бор от 02.02.2015 № 441 (с изм. от 08.04.2015 № 1661) "Об утв. порядка предоставления мер соц. поддержки населения и обществ. орг-ций город. округа г. Бор" р. 1 п. 1.1.       </t>
  </si>
  <si>
    <t>Осуществление соц.выплат молодым семьям на приобретение жилья или строительство индивидуального жилого дома за счет средств местного бюджета</t>
  </si>
  <si>
    <t>Субсидии федер. бюджета на  осуществление соц.выплат молодым семьям на приобретение жилья или строительство индивидуального жилого дома</t>
  </si>
  <si>
    <t>Субсидии обл. бюджета на  осуществление соц.выплат молодым семьям на приобретение жилья или строительство индивидуального жилого дома</t>
  </si>
  <si>
    <t>1) Федеральный закон от 06.10.2003 № 131-ФЗ "Об общих принципах организации местного самоуправления в Российской Федерации" ст. 16.1;                                                                    2) Постановление Правительства Нижегородской области от 07.02.2001 № 57 "Об утверждении Порядка использования бюджетных ассигнований фонда на поддержку территорий НО" п. 3</t>
  </si>
  <si>
    <t xml:space="preserve">1) ФЗ от 06.10.2003 № 131-ФЗ "Об общих принципах организации мест. самоуправления в РФ" ст. 16.1; 2) Пост. Администрации город. округа г.Бор от 02.02.2015 № 441 (с изм. от 08.04.2015 № 1661) "Об утв. порядка предоставления мер соц. поддержки населения и обществ. орг-ций город. округа г. Бор" р. 1 п. 1.2.; 3) Пост. Администрации город. округа г.Бор от 23.01.2015 № 192 и от 11.02.2016 № 527 "Об утв. порядка назначения единовременной выплаты на рождение ребенка женщинам, работающим в муниц. учреждениях образования, культуры и спорта" р.1 п. 1.2     </t>
  </si>
  <si>
    <t>Расходы на оказание адресной поддержки гражданам, оказавшимся в трудной жизненной ситуации</t>
  </si>
  <si>
    <t>текущий финансовый год (уточненный план на 01.09.2016г)</t>
  </si>
  <si>
    <t>Исполнение обязательств администрации городского округа город Бор по  финансированию мер социально-экономической поддержки молодым-специалистам - участникам областной целевой программы "Социально-экономическая поддержка молодых специалистов, работающих в учреждениях образования, здравоохранения, спорта и культуры Нижегородской области" на 2006-2020 годы", утвержденной Законом Нижегородской области от 03.06.2006года в части погашения процентной ставки по кредитам, оформленных молодыми специалистами на доплату стоимости жилых домов, сверх регламентированной областной программой.</t>
  </si>
  <si>
    <t>Кантауровский территориальный отдел администрации городского о округа город Бор Нижегородской области</t>
  </si>
  <si>
    <t>1) Закон Нижегородской области "О денежном содержании лиц замещающих муниципальные должности в НО" №93-З ст.6 от 10.10.2003;                               2) Закон Нижегородской области "О муниципальной службе в НО" №99-З ст.38 абз.1 от 03.08.2007г                3) Федеральный закон "О муниципальной службе в Российской Федерации" 25-ФЗ ст.5,п.2 от 02.03.2007г.;                 4) Федеральный закон "Об общих принципах организации местного самоуправления в Российской Федерации" 131-ФЗ ст.34, п.9 от 06.10.2003;                            5) Федеральный закон "Об охране окружающей среды"7-ФЗ ст.16, п.п.1.3 от 10.01.2002;    6) Постановление Правительства РФ "Об утверждении порядка определения платы и ее предельных размеров за загрязнение окружающей природной среды, размещение отходов, другие виды вредного воздействия" №632 в целом от 28.08.1992                                                                           7)Положение о муниципальной службе в городском округе город Бор утверждено Решением Совета депутатов от 30.09.2010 г. №39.</t>
  </si>
  <si>
    <t xml:space="preserve">1) Федеральный закон  от №131-ФЗ "Об общих принципах организации местного самоуправления в Российской Федерации"
2) Федеральный закон  от №8-ФЗ ""О погребении и похоронном деле""             
3) Закон Правительства Нижегородской области от  №144-З ""О чистоте и порядке на территории Нижегородской области""                      4) Решение Совет депутатов городского округа город Бор Нижегородской области от 
13.12.2013 №98 "Об утверждени и правил чистоты и порядка на территории городского округа город Бор Нижегородской области" </t>
  </si>
  <si>
    <t xml:space="preserve">1.Федеральный закон "О Добровольной пожарной охране" от 06.05.2011 №100-ФЗ, в целом.                   2. Закон Нижегородской области "О пожарной безопасности" от 26.10.1995 "№ 16-з" 3.Постановление администрации городского округа г.Бор от 16.12.2011 №6920 «О создании МБУ Большепикинский центр обеспечения и содержания территории», в целом. 
</t>
  </si>
  <si>
    <t>1) 06.05.2011      2) 26.10.1995     3) 16.12.2011</t>
  </si>
  <si>
    <r>
      <rPr>
        <b/>
        <sz val="12"/>
        <rFont val="Times New Roman"/>
        <family val="1"/>
        <charset val="204"/>
      </rPr>
      <t>1)</t>
    </r>
    <r>
      <rPr>
        <sz val="12"/>
        <rFont val="Times New Roman"/>
        <family val="1"/>
        <charset val="204"/>
      </rPr>
      <t xml:space="preserve"> с изм.и доп. вступает в силу с 19.05.2013;       </t>
    </r>
    <r>
      <rPr>
        <b/>
        <sz val="12"/>
        <rFont val="Times New Roman"/>
        <family val="1"/>
        <charset val="204"/>
      </rPr>
      <t xml:space="preserve"> 2)</t>
    </r>
    <r>
      <rPr>
        <sz val="12"/>
        <rFont val="Times New Roman"/>
        <family val="1"/>
        <charset val="204"/>
      </rPr>
      <t xml:space="preserve"> ред. от 03.12.2012;                                  </t>
    </r>
    <r>
      <rPr>
        <b/>
        <sz val="12"/>
        <rFont val="Times New Roman"/>
        <family val="1"/>
        <charset val="204"/>
      </rPr>
      <t xml:space="preserve">3) </t>
    </r>
    <r>
      <rPr>
        <sz val="12"/>
        <rFont val="Times New Roman"/>
        <family val="1"/>
        <charset val="204"/>
      </rPr>
      <t xml:space="preserve">ред.от 20.03.2013 ;                                 </t>
    </r>
    <r>
      <rPr>
        <b/>
        <sz val="12"/>
        <rFont val="Times New Roman"/>
        <family val="1"/>
        <charset val="204"/>
      </rPr>
      <t xml:space="preserve"> 4)</t>
    </r>
    <r>
      <rPr>
        <sz val="12"/>
        <rFont val="Times New Roman"/>
        <family val="1"/>
        <charset val="204"/>
      </rPr>
      <t xml:space="preserve"> ред.  от 08.05.2013 ;                 28.11.13 ;                   29.12.04,            вступает в силу с 25.09.2010          6)  вступает в силу с 13.12.2013 </t>
    </r>
  </si>
  <si>
    <t>1) ст.16 п.23,25 ФЗ от 06.10.2003 № 131-ФЗ "Об общих принципах организации местного самоуправления в РФ";                         2) ФЗ  от 08.11.2007 № 257-ФЗ "Об автомобильных дорогах и о дорожной деятельности в РФ и о внесении изменений в отдельные акты РФ" ст.13 п.1, ст.18 п.1;                                3) Постановление Правительства НО от 30.11.2011 № 978 " Об утверждении порядка формирования и использования бюджетных ассигнований дорожного фонда  Нижегор. области" п.3;                               4)  Закон НО от 28.11.2013 № 159-З, ст.167 от 29.12.04 Жилищный кодекс РФ                      5) Закон НО от 10.09.2010 №144-З "Об обеспечении чистоты и порядка на территории НО"   6) Решение Совета депутатов от 13.12.13г. № 98 "Об утверждении Правил благоустройства, обеспечения чистоты и порядка на территории г.о. г.Бор Нижег.обл."</t>
  </si>
  <si>
    <t>1) ФЗ от 06.10.2003 № 131-ФЗ "Об общих принципах организации местного самоуправления в РФ";                          2)  З-н Нижегородской области от 10.09.2010 №144-З "Об обеспечении чистоты и порядка на территории Нижегородской области</t>
  </si>
  <si>
    <t xml:space="preserve">Постановление Правительства НО от 30.04.2014 N 299 "Об утверждении ГП "Развитие культуры Нижегородской области" Развитие библиотечного дела Закон НО от 01.11.2008 N 147-З (ред. от 30.08.2016) "О библиотечном деле в Нижегородской области" (принят постановлением ЗС НО от 23.10.2008 N 1235-IV)
З "О мерах социальной поддержки отдельных категорий граждан по оплате жилья, отопления и освещения" для специалистов государственных и муниципальных учреждений культуры Нижегородской области.
ФЗ "Об основных гарантиях прав ребенка в РФ" № 124 ФЗ                 ФЗ РФ "Об образовании" № 273 ФЗ          Постановление Правительства РФ от 18.11.2013 г. № 1039 "О государственной аккредитации образовательной деятельности"       ФЗ "О библиотечном деле" № 78-ФЗ               ФЗ " Об обязательном      экземпляре документов" № 77- ФЗ    Приказ Министерства культуры НО " О проведении конкурсного отбора на получение иных межбюджетных трансфертов федерального бюджета на проведение мероприятий к подключению общедоступных библиотек НО к сети Интернет и развитие системы библиотечного дела с учетом задачи расширения информационных технологий и оцифровке" № 42      ФЗ "О музейном фонде РФ и музеях в РФ" № 54 от 26.05.1996 г.  ФЗ "Об информации, информационных технологиях и о защите информации" № 149-ФЗ 27.07.2006 г. "Налоговый кодекс РФ"№ 146-ФЗ ч. 1 31.07.1998Постановление администрации городского округа г. Бор Нижегородской области от Постановление администрации городского округа г. Бор Нижегородской области от 24.05.2011 N 2241"Об утверждении Положения о порядке выплаты денежной компенсации на книгоиздательскую продукцию и периодические издания педагогическим работникам муниципальных образовательных учреждений, подведомственных отделу культуры администрации городского округа город Бор Нижегородской области"
06.05.2011 N 1988(ред. от 04.03.2014)"Об оплате труда работников муниципальных бюджетных и автономных учреждений культуры и муниципальных бюджетных образовательных учреждений дополнительного образования детей городского округа город Бор Нижегородской области, подведомственных отделу культуры администрации городского округа город Бор Нижегородской области"(вместе с "Положением об оплате труда работников муниципальных бюджетных и автономных учреждений культуры городского округа город Бор Нижегородской области", "Порядком формирования должностных окладов, ставок заработной платы работников учреждений культуры", "Примерным положением о распределении стимулирующей части фонда оплаты труда работников муниципальных бюджетных и автономных учреждений культуры... 
</t>
  </si>
  <si>
    <t xml:space="preserve">1.Федеральный закон от 6.10.2003 №131-ФЗ «Об общих принципах организации местного самоуправления в Российской Федерации» 
Ст.16 п.1 пп.7
2.МП»Развитие пассаж. транспорта на территории го г.Бор на 2015-2017гг»,утв.постан.адм-ции го г.Бор от 18.11.14г. №8174 с измен.от31.07.15г.№3848, раздел 3.1
</t>
  </si>
  <si>
    <t>Непрограммное направление деятельности, в т.ч. прочие выплаты по обязательствам городского округа (оплата услуг за предоставление статистической информации; общегородские мероприятия; содержание председателей уличных комитетов)</t>
  </si>
  <si>
    <t>МП "Организация и проведение оплачиваемых общественных работ на территории город. округа г.Бор", в т.ч. мероприятия по содействию занятости населения</t>
  </si>
  <si>
    <t>Расходы на выполнение мероприятий п./пр. "Развитие пассажирского транспорта на территории город. округа г.Бор (разработка проекта маршрутной сети обществ. транспорта городского округа г.Бор)</t>
  </si>
  <si>
    <t>МП "Комплексные меры противодействия злоупотреблению наркотиками и их незаконному обороту в город. округе г.Бор", в т. ч.  реализация мероприятий антинаркотической направленности</t>
  </si>
  <si>
    <t>МП "Патриотическое и духовно - нравственное воспитание в город. округе г. Бор", в т. ч. расходы на реализацию мероприятий, направленных на духовно - нравственное воспитание в город. округе г. Бор</t>
  </si>
  <si>
    <t>П/пр. "Борская семья", в т. ч. мероприятия в области социальной политики (приобретение призов для награждения победителей конкурсов)</t>
  </si>
  <si>
    <t>П/пр. "Безбарьерная среда жизнедеятельности для инвалидов и др. маломобильных граждан город. округа г.Бор", в т.ч. расходы на реализацию мероприятий, направленных на формирование доступной для инвалидов среды жизнедеятельности (приобретение канцтоваров)</t>
  </si>
  <si>
    <t xml:space="preserve">П/пр. "Профилактика социально значимых заболеваний и развитие безвозмездного донорства в город. округе г.Бор", в т.ч. мероприятия в области здравоохранения (приобретение продуктовых наборов для вручения донорам, буклетов "Обследование на ВИЧ" и брошюр) </t>
  </si>
  <si>
    <t>МП "Улучшение условий и охраны труда в организациях город. округа г.Бор", в т.ч. мероприятия по улучшению условий труда (обучение по охране труда и проверке знаний по ОТ)</t>
  </si>
  <si>
    <t>Непрограммное направление деятельности, в т.ч. расходы на обеспечение услуг специализированных учреждений для лиц, не нуждающихся в медицинской помощи</t>
  </si>
  <si>
    <t>Обеспечение проживающих в город. округе и нуждающихся в жилых помещениях малоимущих граждан жилыми помещениями, орг-ция стр-ва и содержания муниц. жилищного фонда, создание условий для жилищного стр-ва, осуществление муниципального жилищного контроля, в т. ч. расходы на строительство, реконструкцию, проектно - изыскательские работы по отрасли "Жилищно - коммунальное хозяйство"</t>
  </si>
  <si>
    <t>Утверждение правил благоустройства территории городского округа, в т. ч. расходы на строительство, реконструкцию, проектно - изыскательские работы по отрасли "Жилищно - коммунальное хозяйство" (устройство бетонной площадки в сквере 70-летия Победы г. Бор)</t>
  </si>
  <si>
    <t>П/пр. "Доп.меры адресной поддержки населения и общественных организаций городского округа г.Бор", в т. ч. ежемесячная доплата к пенсиям лицам, замещавшим муниципальные должности и лицам, замещавшим должности муниципальной службы городского округа г. Бор</t>
  </si>
  <si>
    <t xml:space="preserve">П/пр."Развитие малого и среднего предпринимательства городского округа г.Бор,         в т. ч.: </t>
  </si>
  <si>
    <t xml:space="preserve">Непрограммное направление деятельности, в т.ч. прочие выплаты по обязательствам городского округа </t>
  </si>
  <si>
    <t>Непрограммное направление деятельности, в т. ч. прочие выплаты по обязательствам городского округа ( оплата членских взносов)</t>
  </si>
  <si>
    <t xml:space="preserve">10.12.1995 г. (действующая редакция от 03.07.16г.)   04.12.2008 г. (действующая редакция от 02.03.16 г.)                                                                                               </t>
  </si>
  <si>
    <t>22.05.2011 г. (действующая редакция от 13.07.15 г.)             21.12.1994 г. (действующая редакция от 23.06.16       26.10.1995 г. (действующая редакция от 02.02.16 г.)</t>
  </si>
  <si>
    <t>24.06.1998 г. (действующая редакция от 03.07.16 г.)                10.09.2010 г. (действующая редакция от 02.03.16 г.)                02.08.2007 г. (действующая редакция от 02.03.16 г.)</t>
  </si>
  <si>
    <t>24.06.1998 г. (действующая редакция от 03.07.16 г.)             10.09.2010 г. (действующая редакция от 02.03.16 г.)              02.08.2007 г. (действующая редакция от 02.03.16 г.)</t>
  </si>
  <si>
    <t>24.06.1998 г. (действующая редакция от 03.07.16 г.)                  10.09.2010 г. (действующая редакция от 02.03.16 г.)      02.08.2007 г. (действующая редакция от 02.03.16 г.)</t>
  </si>
  <si>
    <t>24.06.1998 г. (действующая редакция от 03.07.16 г.)     10.09.2010 г. (действующая редакция от 02.03.16 г.)        02.08.2007 г. (действующая редакция от 02.03.16 г.)</t>
  </si>
  <si>
    <t xml:space="preserve">1.Федеральный закон от 6.10.2003 №131-ФЗ «Об общих принципах организации местного самоуправления в Российской Федерации» 
Ст.16 п.1 пп.3
2. Устав муниципального образования городского округа город Бор Нижегородской области(принят реш.Совета депутатов от 25.01.2011 №1)ст.10,п.2,пп.3
</t>
  </si>
  <si>
    <t>1.Федеральный закон от 6.10.2003 №131-ФЗ «Об общих принципах организации местного самоуправления в Российской Федерации» 
Ст.16 п.1 пп.3
2. Устав муниципального образования городского округа город Бор Нижегородской области(принят реш.Совета депутатов от 25.01.2011 №1)ст.10,п.2,пп.3</t>
  </si>
  <si>
    <t>1. п.п."а", п.1 ,ч. 13 , ст. 108 Федерального  Закона от 29.12.2012 № 273-ФЗ; " Об образовании в Российской Федерации" ;                                                                                                                                            2.  Закон Нижегородской области от 28.11.2013 № 160-З                                                                                            "О предоставлении органам местного самоуправления муниципальных районов и городских округов Нижегородской области субвенций на исполнение полномочий в сфере общего образования".                                                                                                                                                                              3.  Закон Нижегородской области о внесении изменений в Закон Нижегородской области от 03.12.2014 № 179-З  "О предоставлении органам местного самоуправления муниципальных районов и городских округов Нижегородской области субвенций на исполнение полномочий в сфере общего образования" .                                                                                                                                          4. Решение Совета депутатов городского округа г.Бор Нижегородской области " от 10.04.2015 № 25  " Об утверждении Порядка исполнения органами местного самоуправления городского округа г. Бор переданных полномочий в сфере общего образования за счет субвенции из областного бюджета" .                                                                                                                                                         5. Закон Нижегородской области от 18.12.2014 № 184-З " Об областном бюджете на 2015 год и на плановый период 2016 2017 годов".                                                                                                                       6. Закон Нижегородской области от 22.12.2015 № 196-З " Об областном бюджете на 2016 год".</t>
  </si>
  <si>
    <t>Непрограммное напрвление деятельности, в т.ч. составление (изменение, дополнение) списков кандидатов в присяжные заседатели федеральных судов общей юрисдикции в Российской Федерации</t>
  </si>
  <si>
    <t xml:space="preserve">П/пр. "Обеспечение жильем отдельных категорий граждан городского округа г.Бор", в т. ч.  субвенции на обеспечение жильем отдельных категорий граждан, установленных федеральными законами от 12 января 1995 года №5-ФЗ «О ветеранах» и от 24 ноября 1995 года №181-ФЗ «О социальной защите инвалидов в Российской Федерации» </t>
  </si>
  <si>
    <t>П/пр. "Обеспечение жильем отдельных категорий граждан городского округа г.Бор", в т. ч. субвенции на обеспечение жильем отдельных категорий граждан, установленных Федеральным законом от 12 января 1995 года №5-ФЗ "О ветеранах", в соответствии с Указом Президента Российской Федерации от 7 мая 2008 года №714 "Об обеспечении жильем ветеранов Великой Отечественной войны 1941-1945 годов"</t>
  </si>
  <si>
    <t>Подпрограмма "Обеспечение жильем отдельных категорий граждан городского округа г. Бор" Обеспечение жильем ветеранов Великой Отечественной войны, инвалидов, ветеранов боевых действий и иных приравненных к указанным категориям граждан</t>
  </si>
  <si>
    <t>ОО "Ветераны правоохранительных органов городского округа г.Бор НО", в т.ч.:</t>
  </si>
  <si>
    <t>Борская городская организация НОО ООО "ВОИ", в т.ч.:</t>
  </si>
  <si>
    <t>ОО "Ветераны и Инвалиды Боевых Действий городского округа г.Бор НО", в т.ч.: мероприятия в рамках п./пр. "Доп. меры адресной поддержки населения и общественных орг-ций город. округа г.Бор"</t>
  </si>
  <si>
    <t>Борское городское отделение Нижегородского обл. отделения Общероссийской ОО "Всероссийское общество охраны природы", в т.ч.: мероприятия в рамках п/пр. "Доп. меры адресной поддержки населения и общественных орг-ций город. округа г.Бор"</t>
  </si>
  <si>
    <t>Общественный Благотворительный детский фонд городского округа г.Бор НО "Виктория", в т.ч.: мероприятия в рамках п./пр. "Доп. меры адресной поддержки населения и общественных орг-ций город. округа г.Бор"</t>
  </si>
  <si>
    <t>ОО "Ветеранов /пенсионеров/ войны, труда Вооруженных сил и правоохранительных органов", в т.ч.: мероприятия в рамках п./пр. "Доп. меры адресной поддержки населения и общественных орг-ций город. округа г.Бор"</t>
  </si>
  <si>
    <t>1) Федеральный закон от 06.10.2003 № 131-ФЗ "Об общих принципах организации местного самоуправления в РФ" ст. 2 ч. 1, ст. 14 п. 6, ст. 16 ч. 1;                                                                   2) Федеральный закон  от 29.12.2004 № 188-ФЗ "Жилищный кодекс РФ" ст. 14 ч. 1, ст. 19 п. 3;                                                       3) Постановление Правительства Нижегородской области от 30.04.2014 № 302 "Об утверждении госуд. программы "Развитие жилищного строительства и
государственная поддержка граждан по обеспечению жильем на территории Нижегородской области" в целом;                                                4) Пост. Администрации НО от 27.02.1998 № 47 "О льготном жилищном кредитовании граждан" положение о порядке и условиях предоставления льготного целевого кредита гражданам на стр-во или приобретение жилья на основе ипотеки;                                                5)  Закон НО от 16.11.2005 № 179-З "О порядке ведения органами мест. самоуправления городских округов и поселений НО учета граждан в качестве нуждающихся в жилых помещениях, предоставляемых по договорам соц. займа" ст. 3;                                               6) Пост. администрации город. о округа г. Бор от 15.08.2013 № 5004 (с изм. от 15.02.2016 № 1074) "Предоставление жилого помещения по договору социального найма гражданам, состоящим на учёте в качестве нуждающихся в жилых помещениях, в городском округе г.Бор НО» приложение</t>
  </si>
  <si>
    <t>1) ФЗ РФ от 15.12.2001 № 166-ФЗ "О госуд. пенсионном обеспечении" ст. 22 гл. 5;       2)  ФЗ РФ от 23.05.2016 № 143-ФЗ  "О внесении изм. в отд. законод. акты РФ в части увеличения пенсион. возраста отдельным категориям граждан" ст. 2п. 5, ст. 3;                                                               3) Пост. ПНО от 13.12.2007 N 475 "Об утв. Положения о порядке назначения, перерасчета, индексации и выплаты пенсии за выслугу лет лицам, замещавшим госуд. должности и должности госуд. гражд. службы НО, мун. должности и должности мун. службы в НО" положение;                                              4) Закон НО от 24 июня 2003 № 48-З "О пенсии за выслугу лет лицам, замещавшим госуд. должности НО и должности госуд. гражд. службы НО" гл. 2, 3, 4;                                                              5) Решение Совета депутатов город. округа г.Бор НО от 12.11.2013 № 84 " Об утв. Положения о пенсии за выслугу лет лицам, замещавшим мун. должности и должности мун. службы в город. окр.е г. Бор НО" п. 9.2;                                                    6) Пост. Администрации город. округа г. Бор НО от 29.01.2014 № 485 "Об утв. Порядка обращения за пенсией за выслугу лет лиц, замещавших мун. должности и должности мун. службы в органах местного самоуправления город. округа г. Бор (Борского р-на) НО" порядок.</t>
  </si>
  <si>
    <t>Непрограммное направление деятельности, в т.ч. средства фонда поддержки территорий Нижегородской области</t>
  </si>
  <si>
    <t xml:space="preserve"> 1. п.8, ч.1, ст. 48,49 Федерального Закона от 29.12.2012 № 273-ФЗ  " Об образовании в Российской Федерации" .                                                                                                                                                 2. Приказ Министерства образования и науки РФ от 07.04.2014 № 276  "Об утверждении Порядка проведения аттестации педагогических работников организаций, осуществляющих образовательную деятельность ".                                                                                                                              3. п.5, ст. 1  Закона  Нижегородской области от 21.10.2005 № 140-З  " О наделении органов местного самоуправления отдельными государственными полномочиями в области образования ".                                                                                                                                                                         4.  Постановление Правительства Нижегородской области  № 4" Об утверждении Порядка предоставления и расходования из областного бюджета субвенций бюджетам муниципальных районов и городских округов Нижегородской области на осуществлением органами местного самоуправления отдельных государственных полномочий  по организационно-техническому и информационно-методическому сопровождению аттестации педагогических работников муниципальных и частных организаций ,осуществляющих образовательную деятельность , с целью установления соответствия уровня квалификации требованиям, предъявляемым к первой квалификационной категории" ;                                                                                                                                  5. п. 29, ст. 20 Закона Нижегородской области от 18.12.2014 № 184-З  " Об областном бюджете на 2015 год и на плановый период 2016 2017 годов".                                                                                          6. п. 7, ч.2, ст. 20  Закона  Нижегородской области от 22.12.2015 № 196-З" Об областном бюджете на 2016 год" .</t>
  </si>
  <si>
    <t xml:space="preserve">Расходы на осуществление выплаты компенсации части родительской платы за присмотр и уход за ребенком в муниципальных дошкольных образовательных организациях, в том числе обеспечение организации выплаты компенсации части родительской платы за счет средств субвенции из областного бюджета </t>
  </si>
  <si>
    <t xml:space="preserve">1) п.6, ст. .65 Федерального Закона от 29.12.2012 № 273-ФЗ " Об образовании в Российской Федерации";                                                                                                     </t>
  </si>
  <si>
    <t xml:space="preserve">2) Постановление Правительства Нижегородской области № 1033 " О компенсации части родительской платы за присмотр и уход за ребенком в образовательных организациях ,реализующих образовательную программу дошкольного образования" </t>
  </si>
  <si>
    <t>Расходы за счет субвенции на  осуществление выплат на возмещение части расходов по приобретению путевок в детские санатории, санаторно-оздоровительные лагеря круглогодичного действия , расположенные на территории РФ</t>
  </si>
  <si>
    <t>Постановление Правительства Нижегородской области от 25 марта 2009 года № 149 "Об организации отдыха, оздоровления и занятости детей и молодежи Нижегородской области.</t>
  </si>
  <si>
    <t>1. п.п."а", п.1 ,ч. 13 , ст. 108 Федерального  Закона от 29.12.2012 № 273-ФЗ; " Об образовании в Российской Федерации" ;                                                                                                                                                             2.  Закон Нижегородской области от 28.11.2013 № 160-З                                                                                            "О предоставлении органам местного самоуправления муниципальных районов и городских округов Нижегородской области субвенций на исполнение полномочий в сфере общего образования".                                                                                                                                                                               3.  Закон Нижегородской области о внесении изменений в Закон Нижегородской области от 03.12.2014 № 179-З  "О предоставлении органам местного самоуправления муниципальных районов и городских округов Нижегородской области субвенций на исполнение полномочий в сфере общего образования" .                                                                                                                                               4. Решение Совета депутатов городского округа г.Бор Нижегородской области " от 10.04.2015 № 25  " Об утверждении Порядка исполнения органами местного самоуправления городского округа г. Бор переданных полномочий в сфере общего образования за счет субвенции из областного бюджета" .                                                                                                                                                          5. Закон Нижегородской области от 18.12.2014 № 184-З " Об областном бюджете на 2015 год и на плановый период 2016 2017 годов".                                                                                                                        6. Закон Нижегородской области от 22.12.2015 № 196-З " Об областном бюджете на 2016 год".</t>
  </si>
  <si>
    <t>"Предоставление общедоступного и бесплатного начального общего, основного общего, среднего общего образования по основным и дополнительным образовательным программам "</t>
  </si>
  <si>
    <t>1.п.п."а", п.1, ч.13, ст.108  Федерального Закона от 29.12.2012 № 273-ФЗ " Об образовании в Российской Федерации";                                                                                                                                                       2.  Закон Нижегородской области от 28.11.2013 № 160-З "О предоставлении органам местного самоуправления муниципальных районов и городских округов Нижегородской области субвенций на исполнение полномочий в сфере общего образования";                                                                                                                                         3.  Закон Нижегородской области о внесении изменений в Закон Нижегородской области от 03.12.2014 № 179-З  "О предоставлении органам местного самоуправления муниципальных районов и городских округов Нижегородской области субвенций на исполнение полномочий в сфере общего образования".                                                                                                                                                                                                                  4. Распоряжение Правительства Нижегородской области от 25.07.2014 № 1344-р " Об утверждении перечня малокомплектных образовательных организаций , реализующих основные общеобразовательные программы ,финансировании которых в 2015 году производится по отдельному нормативу, не зависящему от числа обучающихся " ;                                  5. Распоряжение Правительства Нижегородской области от 25.08.2054 № 1565-р " Об утверждении перечня малокомплектных образовательных организаций , реализующих основные общеобразовательные программы ,финансировании которых в 2016 году производится по отдельному нормативу, не зависящему от числа обучающихся";                              6. Решение Совета депутатов городского округа г.Бор Нижегородской области от 10.04.2015 № 25;   " Об утверждении Порядка исполнения органами местного самоуправления городского округа г. Бор переданных полномочий в сфере общего образования за счет субвенции из областного бюджета";                                                                                                                                                       7. Закон Нижегородской области от 18.12.2014 № 184-З  " Об областном бюджете на 2015 год и на плановый период 2016 2017 годов" ,                                                                                                                           8. Закон Нижегородской области от 22.12,.2015 № 196-З. " Об областном бюджете на 2016 год",</t>
  </si>
  <si>
    <t xml:space="preserve">"Реализация основных общеобразовательных программ  начального общего, основного общего  образования" </t>
  </si>
  <si>
    <t xml:space="preserve">"Реализация основных общеобразовательных программ  начального общего, основного общего, среднего общего  образования" </t>
  </si>
  <si>
    <t xml:space="preserve">"Предоставление общедоступного и бесплатного начального общего, основного общего, среднего общего образования по основным и дополнительным образовательным программам"/ "Реализация основных общеобразовательных программ  начального общего, основного общего образования" </t>
  </si>
  <si>
    <t>Соглашение "О  предоставлении субсидии частным общеобразовательным организациям, осуществляющим образовательную деятельность по имеющим государственную аккредитацию основным общеобразовательным программам, субсидий на финансовое обеспечение получения начального общего, основного общего, среднего общего образования за счет средств субвенций, предоставляемых из областного бюджета городскому округу город Бор Нижегородской области на исполнение полномочий в сфере общего образования  от 10 апреля 2015 года.</t>
  </si>
  <si>
    <t>Соглашение "О  предоставлении субсидии частным общеобразовательным организациям, осуществляющим образовательную деятельность по имеющим государственную аккредитацию основным общеобразовательным программам, субсидий на финансовое обеспечение получения начального общего, основного общего, среднего общего образования за счет средств субвенций, предоставляемых из областного бюджета городскому округу город Бор Нижегородской области на исполнение полномочий в сфере общего образования   от  11 января 2016 года.</t>
  </si>
  <si>
    <t xml:space="preserve">1) п.6 ст. .65 Федерального Закона от 29.12.2012 № 273-ФЗ " Об образовании в Российской Федерации";                                                                                                     </t>
  </si>
  <si>
    <t>Непрограммное направление деятельности, в т.ч. составление (изменение, дополнение) списков кандидатов в присяжные заседатели федеральных судов общей юрисдикции в Российской Федерации</t>
  </si>
  <si>
    <t>3) Закон Нижегородской области от 04.08.2010 № 120-З "Об утверждении методики распределения субвенций бюджетам муниц. районов и городских округов НО на реализацию переданных исполнительно - распоряд. органам   муниц. образований НО гос. полномочий по составлению (изменению, дополнению)списков кандидатов в присяжные заседатели федер. судов общей юрисдикции в РФ" ст. 1, 2</t>
  </si>
  <si>
    <t>1) Федеральный закон  от 21.12.1996 № 159-ФЗ "О дополнительных гарантиях по социальной поддержке детей-сирот и детей, оставшихся без попечения родителей" ст. 8;      2) Закон Нижегородской области от 30.09.2008 № 116-з "О наделении органов местного самоуправления муниц. районов и городских округов НО отдельными госуд. полномочиями в области жилищных отношений" прилож. 1 к закону;                                        3) Закон Нижегородской области от 07.09.2007 № 123-З "О жилищной политике в Нижегородской области" ст. 15;                                4) Постановление Правительства Нижегородской области от 28.05.2010 № 315 "Об обеспечении детей-сирот и детей, оставшихся без попечения родителей, а также лиц из числа детей - сирот и детей, оставшихся без попечения родителей жилыми помещениями" положение.</t>
  </si>
  <si>
    <t>1) Федеральный закон от 12.01.1995 №5-ФЗ «О ветеранах» гл. II ст. 23.2. п. 3 п.п. 2, 3;                                            2) Федеральный закон  от 24.11.1995 №181-ФЗ «О социальной защите инвалидов в Российской Федерации» гл. IV ст. 28.2 абз. 5;                               3) Указ Президента Российской Федерации от 07.05.2008 №714 "Об обеспечении жильем ветеранов Великой Отечественной войны 1941-1945 годов" п. 1;                                         4) Закон Правительства Нижегородской области от 07.07.2006 № 68-З "О формах и порядке предоставления мер социальной поддержки по обеспечению жильем отд. категорий граждан в НО" полностью;                                         5) Закон Правительства Нижегородской области от 30.09.2008 № 116-З "О наделении органов местного самоуправления муниц. районов и городских округов НО отд. госуд. полномочиями в области жилищных отношений" ст. 6</t>
  </si>
  <si>
    <t xml:space="preserve">1.Закон Нижегородской области «О наделении органов местного самоуправления муниципальных районов и городских округов Нижегородской области отдельными государственными полномочиями в области жилищных отношений» от 30.09.2008 №116-З
 ст.2п.1 пп.6
2.Федеральный закон от 21.12.1996 №159-ФЗ «О дополнительных гарантиях по социальной поддержке детей-сирот и детей, оставшихся без попечения родителей» Ст.8
3.Закон НО от 18.12.14г. №184-З»Об обл.бюджете на 2015ги на плановый 2016 и 2017гг», Приложение 23,табл.33,34
</t>
  </si>
  <si>
    <t>0127332, 0130273320</t>
  </si>
  <si>
    <t>0137311, 0110273110</t>
  </si>
  <si>
    <t>0117338, 120273380</t>
  </si>
  <si>
    <t>0117307, 0120273070</t>
  </si>
  <si>
    <t>0137308, 0110273080</t>
  </si>
  <si>
    <t>0177302, 0150273020</t>
  </si>
  <si>
    <t>0147301, 0150273010</t>
  </si>
  <si>
    <t>Постановление администрации городского округа г. Бор от 24.11.2015 № 5934 Об утверждении муниципальной программы "Обеспечение граждан городского округа г. Бор доступным и комфортным жильем в 2016 году"</t>
  </si>
  <si>
    <t xml:space="preserve">1.06.10.2003г.(действующая редакция от 03.07.16г.)                                                      2.03.08.2007г.(действующая редакция 06.04.16 г.)     3.Действующая редакция т 24.11.2015г.    </t>
  </si>
  <si>
    <t>1.06.10.2003г. (действующая редакция от 03.07.16г.)                          2.02.03.2007г. (действующая редакция от 30.06.16г.)                                          3.10.10.2003г. (действующая редакция 02.12.15 г.)                     4.Действующая редакция от 24.11.2015 г.</t>
  </si>
  <si>
    <t xml:space="preserve">1.05.08.2000г. (действующая редакция от 03.07.16г.)   2.31.07.1998г. (действующая редакция от 03.08.16г.)                                                                                                </t>
  </si>
  <si>
    <t xml:space="preserve">1.Федеральный закон " Об общих принципах организации местного самоуправления в Российской Федерации" от 16.09.2003 г. № 131-фз                    2. Закон Нижегородской области " О муниципальной службе" от 03.08.2007 г. № 99-з                                                       3.  Решение Совета депутатов городского округа г.Бор " Об утверждении Положения о муниципальной службе в городском округе г.Бор" от  30.09.2010 "№ 39"                         </t>
  </si>
  <si>
    <t xml:space="preserve">1) Закон Нижегородской области "Об охране озелененных территорий Нижегородской области" №110-з ст.7,п.3 от 07.03.2007;                            2) Постановление Правительства Нижегородской области "Об утверждении типовых правил санитарного содержания территорий, организации уборки и обеспечения чистоты и порядка на территории НО" №309 п.2 от 12.12.2005                                          3) Федеральный Закон "Об общих принципах организации местного самоуправления в Российской Федерации" 131-ФЗ ст.14, п.1 п.п. 19 от 06.10.2003г;                4) Постановления Правительства РФ "Об утверждении пожарной безопасности в лесах" №417 п.1 от 30.06.2007 </t>
  </si>
  <si>
    <t>1) 07.03.2007;   2) 12.12.2005;   3) 30.12.2015;   4) 30.06.2007</t>
  </si>
  <si>
    <t>№131-ФЗ «Об общих принципах организации местного самоуправления в РФ» ст.34, п.9
№25-ФЗ «О муниципальной службе в РФ» ст.22, п.2
№ 99-з от 03.08.2007 г. " О муниципальной службе в Нижегородской области"
Решение совета Депутатов № 39 от  30.09.2010</t>
  </si>
  <si>
    <t>Решение Совета депутатов городского округа город Бор Нижегородской области от 22.12.2015 № 38 "О бюджете городского округа город Бор на 2016 год"</t>
  </si>
  <si>
    <t>Решение Совета депутатов городского округа город Бор от 15.12.2014 № 94 "О бюджете городского округа город Бор на 2015 год"</t>
  </si>
  <si>
    <t>Решение Совета депутатов городского округа город Бор от 15.12.2014 № 94 "О бюджете городского округа город Бор на 2015 год" Решение Совета депутатов городского округа город Бор Нижегородской области от 22.12.2015 № 38 "О бюджете городского округа город Бор на 2016 год"</t>
  </si>
  <si>
    <t>Осуществление полномочий по организации и осуществлению деятельности по опеке и попечительству в отношении совершеннолетних граждан за счет средств субвенции областного бюджета</t>
  </si>
  <si>
    <t>0954659, 0950246590, 0950200590</t>
  </si>
  <si>
    <t>0914259, 0910142590, 0910100590</t>
  </si>
  <si>
    <t>0944159, 0940141590, 0940100590</t>
  </si>
  <si>
    <t>0934059, 093014590, 0930100590</t>
  </si>
  <si>
    <t>1212359, 1210123590, 1210100590</t>
  </si>
  <si>
    <t>1218759, 1210287590, 1210200590</t>
  </si>
  <si>
    <t>0112159, 0120121590</t>
  </si>
  <si>
    <t>1712105, 0120121590</t>
  </si>
  <si>
    <t>0922359, 0920123590, 0920100590</t>
  </si>
  <si>
    <t xml:space="preserve">Постановление Нижегородской области от 20.11.2013 № 862 Об утверждении положения о порядке и условиях использования субвенций из средств областного бюджета бюджетам муниципальных районов и городских округов Нижегородской области на осуществление отдельных государственных полномочий  по организации проведения мероприятий по предупреждению и ликвидации болезней животных, их лечению, отлову и содержанию безнадзорных животных, защите населения от болезней, общих для человека и животных, в части отлова и содержания безнадзорных животных
</t>
  </si>
  <si>
    <t xml:space="preserve">  1. Федеральный закон  "Бюджетный кодекс РФ" от  31.07.1998 "№ 145-фз"                                                 2. Решение Совета депутатов городского округа г.Бор " Об утверждении правил благоустройства, обеспечения чистоты и порядка на территории городского округа город Бор Нижегородской области от 13.12.2013 "№ " 98".                                        3.  Постановление администрации городского округа г.Бор " О создании муниципального бюджетного учреждения "Большепикинский центр обеспечения и содержания территории" от 16.12.2011 "№  6920".                                            </t>
  </si>
  <si>
    <t xml:space="preserve">1. Федеральный закон  "Бюджетный кодекс РФ" от  31.07.1998 "№ 145-фз"                                                 2. Федеральный закон " О безопасности дорожного движения" от 10.12.1995 "№ 196-фз".                        3.  Федеральный закон " Об общих принципах организации местного самоуправления в Российской Федерации" от 06.10.2003 "№  131-ФЗ",                                      4. Закон Нижегородской области " Об автомобильных дорогах и дорожной деятельности на территории НО" от 04.12.2008  " № 157-з".                                         </t>
  </si>
  <si>
    <t xml:space="preserve">1) Ред. От 03.07.2016                                  2) 12.12.2005            3)16.12.2011       </t>
  </si>
  <si>
    <t xml:space="preserve">1) Ред. от 03.07.2016                    2)10.12.1995       3)06.10.2003 4)04.12.2008 </t>
  </si>
  <si>
    <t xml:space="preserve"> 1. Федеральный закон  "Бюджетный кодекс РФ" от  31.07.1998 "№ 145-фз"  2.Федеральный закон "О Добровольной пожарной охране" от 06.05.2011 №100-ФЗ, в целом.                   3. Закон Нижегородской области " О пожарной безопасности" от 26.10.1995 "№ 16-з" 4.Постановление администрации городского округа г.Бор от 16.12.2011 №6920 «О создании МБУ Большепикинский центр обеспечения и содержания территории», в целом. 
</t>
  </si>
  <si>
    <t xml:space="preserve">1) Ред. От 03.07.2016                            2) 06.05.2011      3) 26.10.1995     4) 16.12.2011 </t>
  </si>
  <si>
    <t xml:space="preserve">1.Федеральный закон "О пожарной безопасности" от 21.12.1994 г. № 69-фз                      2.Закон Нижегородской области "О пожарной безопасности" от 26.10.1995 г. № 16-з                   3.Постановление администрации городского округа г.Бор "О создании муниципального бюджетного учреждения "Октябрьский центр обеспечения и содержания территории"  от 16.12.2011 г. № 6922   </t>
  </si>
  <si>
    <t xml:space="preserve">1..21.12.1994 г. (действующая редакция от 23.06.16 г.)                                                          2.26.10.1995 г. (действующая редакция от 02.02.16г.)      3.16.12.2011г.      </t>
  </si>
  <si>
    <t xml:space="preserve">1.Закон Нижегородской области "О защите населения и территорий НО от чрезвычайных ситуаций природного и техногенного характера" от 04.01.1996 г. № 17-з                                                2.Постановление администрации городского округа г.Бор "О создании муниципального бюджетного учреждения "Октябрьский центр обеспечения и содержания территории"  от 16.12.2011 г. № 6922  </t>
  </si>
  <si>
    <t xml:space="preserve">1.04.01.1996 г. (действующая редакция от 06.05.16г.)    2.16.12.2011 г.                                                                    </t>
  </si>
  <si>
    <t xml:space="preserve">1) "Об автомобильных дорогах и дорожной деятельности на территории Нижегородской области" Закон Нижегородской области 108-з ст.24, п.4 от 31.05.2000г;                        2) Об автомобильных дорогах и дорожной деятельности на территории НО "Закон Нижегородской области 157-з ст.9, п.4 от 04.12.2008;                            3) Федеральный Закон "Об общих принципах организации местного самоуправления в Российской Федерации" 131ФЗ ст.14 п.1 п.п. 1 от 06.10.2003;     </t>
  </si>
  <si>
    <t xml:space="preserve">1) 31.05.2000;  2) 04.12.2008;  3) 06.10.2003;   </t>
  </si>
  <si>
    <t>06.10.2003 г. (действующая редакция от 03.07.16 г.)                                                                                     05.04.2013 г.                                                           03.08.2007 г. (действующая редакция 06.04.16 г.)</t>
  </si>
  <si>
    <t xml:space="preserve">1. Решение Совета депутатов городского округа г.Бор " Об утверждении правил благоустройства, обеспечения чистоты и порядка на территории городского округа город Бор Нижегородской области от 13.12.2013 "№ " 98", в целом.                        2. Закон Нижегородской области " Об охране озелененных территорий НО" от 07.09.2007 "№ 110-з", в целом.                           3. Постановление Правительства Нижегородской области " О санитарной очистке территории НО от твердых бытовых отходов" от 30.09.2005 "№ 253", в целом.                     4. Закон Нижегородской области " Об отходах производства и потребления" от 23.11.2001 "№  226-з", в целом.     </t>
  </si>
  <si>
    <t xml:space="preserve">1) 12.12.2005     2)07.09.2007       3)30.09.2005      4)23.11.2001     </t>
  </si>
  <si>
    <t xml:space="preserve"> 1. Федеральный закон  "Бюджетный кодекс РФ" от  31.07.1998 "№ 145-фз"                                                2. Решение Совета депутатов городского округа г.Бор " Об утверждении правил благоустройства, обеспечения чистоты и порядка на территории городского округа город Бор Нижегородской области от 13.12.2013 "№ " 98".                                        3. Постановление Правительства Нижегородской области " О санитарной очистке территории НО от твердых бытовых отходов" от 30.09.2005 "№ 253"               .                      4. Закон Нижегородской области " Об отходах производства и потребления" от 23.11.2001 "№  226-з".                                       </t>
  </si>
  <si>
    <t>1) Ред. От 03.07.2016                                          2)30.09.2005      3)23.11.2001       4)11.12.2009</t>
  </si>
  <si>
    <t>мероприятия, направленные на реконструкцию региональной автоматизированной системы центрального оповещения населения (РАСЦО)</t>
  </si>
  <si>
    <t>2010325210</t>
  </si>
  <si>
    <t>Постановление администрации городского округа г. Бор от 12.07.2016 г. № 3249</t>
  </si>
  <si>
    <t>Постановление администрации городского округа г. Бор от 12.07.2016 г. № 3250</t>
  </si>
  <si>
    <t>1317320, 1310273200</t>
  </si>
  <si>
    <t>1)  Постановление Правительства РФ от 12.12.2012 N 1295 "Об утверждении Правил предоставления и распределения субсидий из федерального бюджета бюджетам субъектов Российской Федерации на поддержку отдельных подотраслей растениеводства"
2) Постановление Правительства Нижегородской области от 25.02.2013 г. N 109 "Об утверждении Положения о порядке предоставления средств на поддержку племенного животноводства и отдельных подотраслей растениеводства".
3) Постановление Правительства Нижегородской области от 13.11.2012 N 803 "О государственной поддержке агропромышленного комплекса Нижегородской области"</t>
  </si>
  <si>
    <t>1) Постановление Правительства РФ от 27.12.2012 N 1431 "Об утверждении Правил предоставления и распределения субсидий из федерального бюджета бюджетам субъектов Российской Федерации на оказание несвязанной поддержки сельскохозяйственным товаропроизводителям в области растениеводства"     2)Постановление Правительства Нижегородской области от 05.03.2013 N 136 "Об утверждении Положения о порядке предоставления средств на оказание несвязанной поддержки сельскохозяйственным товаропроизводителям в области растениеводства"</t>
  </si>
  <si>
    <t>1) Постановление Правительства РФ от 22.12.2012 N 1370 "Об утверждении Правил предоставления и распределения субсидий из федерального бюджета бюджетам субъектов Российской Федерации на возмещение части затрат сельскохозяйственных товаропроизводителей на 1 килограмм реализованного и (или) отгруженного на собственную переработку молока"   2)Постановление Правительства Нижегородской области от 13.03.2015 №135 «Об утверждении Положения о порядке расходования субвенций на 1 килограмм реализованного и (или) отгруженного на собственную переработку молока за счет средств областного бюджета»</t>
  </si>
  <si>
    <t>1)Постановление Правительства РФ от 28.12.2012 N 1460
"Об утверждении Правил предоставления и распределения субсидий из федерального бюджета бюджетам субъектов Российской Федерации на возмещение части затрат на уплату процентов по кредитам, полученным в российских кредитных организациях, и займам, полученным в сельскохозяйственных кредитных потребительских кооперативах"
2) Постановление Правительства Нижегородской области от 25.03.2013 N 173"О предоставлении средств федерального и областного бюджетов на возмещение части затрат на уплату процентов по кредитам, полученным в российских кредитных организациях, и займам, полученным в сельскохозяйственных кредитных потребительских кооперативах"</t>
  </si>
  <si>
    <t>1) Постановление Правительства РФ от 28.12.2012 N 1460
"Об утверждении Правил предоставления и распределения субсидий из федерального бюджета бюджетам субъектов Российской Федерации на возмещение части затрат на уплату процентов по кредитам, полученным в российских кредитных организациях, и займам, полученным в сельскохозяйственных кредитных потребительских кооперативах"
2)Постановление Правительства Нижегородской области от 25.03.2013 N 173"О предоставлении средств федерального и областного бюджетов на возмещение части затрат на уплату процентов по кредитам, полученным в российских кредитных организациях, и займам, полученным в сельскохозяйственных кредитных потребительских кооперативах"</t>
  </si>
  <si>
    <t>1)   Постановление Правительства РФ от 28.12.2012 N 1460
"Об утверждении Правил предоставления и распределения субсидий из федерального бюджета бюджетам субъектов Российской Федерации на возмещение части затрат на уплату процентов по кредитам, полученным в российских кредитных организациях, и займам, полученным в сельскохозяйственных кредитных потребительских кооперативах"
2)  Постановление Правительства Нижегородской области от 25.03.2013 N 173"О предоставлении средств федерального и областного бюджетов на возмещение части затрат на уплату процентов по кредитам, полученным в российских кредитных организациях, и займам, полученным в сельскохозяйственных кредитных потребительских кооперативах"</t>
  </si>
  <si>
    <t>1) Постановление Правительства РФ от 22.12.2012 г. N 1371 "Об утверждении Правил предоставления и распределения субсидий из федерального бюджета бюджетам субъектов Российской Федерации на возмещение части затрат сельскохозяйственных товаропроизводителей на уплату страховых премий по договорам сельскохозяйственного страхования"            2)Постановление Правительства Нижегородской области от 13.11.2012г №803 "О государственной поддержке агропромышленного комплекса Нижегородской области"</t>
  </si>
  <si>
    <t xml:space="preserve">1) Закон Нижегородской области "О денежном содержании лиц замещающих муниципальные должности в НО" №93-З ст.6 от 10.10.2003;                                        2) Закон Нижегородской области "О муниципальной службе в НО" №99-З ст.38 абз.1 от 03.08.2007г                3) Федеральный закон "О муниципальной службе в Российской Федерации" 25-ФЗ ст.5,п.2 от 02.03.2007г.;                   4) Федеральный закон "Об общих принципах организации местного самоуправления в Российской Федерации" 131-ФЗ ст.34, п.9 от 06.10.2003;         </t>
  </si>
  <si>
    <t>Постановление Правительства РФ  №763 от 25.07.2015</t>
  </si>
  <si>
    <t>1) 01.01.2013                2) 01.01.2013               3) 01.01.2013</t>
  </si>
  <si>
    <t>1) 01.01.2013     2)01.01.2013</t>
  </si>
  <si>
    <t>1) 01.01.2015      2)01.01.2015</t>
  </si>
  <si>
    <t>1) 01.01.2013       2)01.01.2013</t>
  </si>
  <si>
    <t>1)01.01.2013</t>
  </si>
  <si>
    <t>1)01.01.2013       2)01.01.2013</t>
  </si>
  <si>
    <t xml:space="preserve">1)Постановление Правительства РФ от  04.12.2012 г. N 1257 "О предоставлении и распределении субсидий из федерального бюджета бюджетам субъектов Российской Федерации на поддержку племенного животноводства"2) Постановление Правительства Нижегородской области 
от 25.02.2013 г. N 109 "Об утверждении Положения о порядке предоставления средств на поддержку племенного животноводства и отдельных подотраслей растениеводства"
</t>
  </si>
  <si>
    <t>1315055,1317326,          1310350550,          13103R0550</t>
  </si>
  <si>
    <t>1315444, 1317336,1310354440,          13103R4440</t>
  </si>
  <si>
    <t>1315031,1317318,           13101R0310, 1310150310</t>
  </si>
  <si>
    <t>1315041,1317317,          13101R0410, 1310150410</t>
  </si>
  <si>
    <t>1315043,1317330,          1310250430,          13102R0430</t>
  </si>
  <si>
    <t>1315048, 1317328,1310350480,                    13103R0480</t>
  </si>
  <si>
    <t>1310254460,                   13102R4460</t>
  </si>
  <si>
    <t>Предоставление субсидий на 1 килограмм реализованного и (или) отгруженного на собственную переработку молока за счет средств субвенции из областного и федерального бюджетов</t>
  </si>
  <si>
    <t>Возмещение части процентной ставки по инвестиционным кредитам (займам) на строительство и реконструкцию объектов для молочного скотоводства за счет средств субвенции из областного и федерального бюджетов</t>
  </si>
  <si>
    <t>Возмещение части процентной ставки по долгосрочным, среднесрочным и краткосрочным кредитам, взятым малыми формами хозяйствования, за счет средств субвенции из областного и федерального бюджетов</t>
  </si>
  <si>
    <t>Создание муниципальных предприятий и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t>
  </si>
  <si>
    <t>Обеспечение проживающих в городском округе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</si>
  <si>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0510036</t>
  </si>
  <si>
    <t xml:space="preserve"> 0510100360</t>
  </si>
  <si>
    <t>Организация в границах городского округа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</si>
  <si>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утверждение правил благоустройства территории городского округа,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 и периодичность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городского округа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 а также использования, охраны, защиты, воспроизводства городских лесов, лесов особо охраняемых природных территорий, расположенных в границах городского округа</t>
  </si>
  <si>
    <t>дорожная деятельность в отношении автомобильных дорог местного значения в границах городского округа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городского округа,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</si>
  <si>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Организация капитального ремонта, ремонта и содержания закрепленных автомобильных дорог общего пользования и искусственных дорожных сооружений в их составе</t>
  </si>
  <si>
    <t>Организация благоустройства и озеленения</t>
  </si>
  <si>
    <t>Уборка территорий и аналогичная деятельность</t>
  </si>
  <si>
    <t>Обеспечение деятельности подведомственного учреждения</t>
  </si>
  <si>
    <t>организация и осуществление мероприятий по работе с детьми и молодежью в городском округе</t>
  </si>
  <si>
    <t xml:space="preserve">дорожная деятельность в отношении автомобильных дорог местного значения в границах городского округа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городского округа, а также осуществление иных полномочий в области использования автомобильных дорог и осуществления </t>
  </si>
  <si>
    <t>0510101360</t>
  </si>
  <si>
    <t>3.</t>
  </si>
  <si>
    <t>0520100220</t>
  </si>
  <si>
    <t>5.</t>
  </si>
  <si>
    <t>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органами местного самоуправления городского округа прав на решение вопросов, не отнесенных к вопросам местного значения городского округа, всего</t>
  </si>
  <si>
    <t>Организация в границах городского округа электро-, тепло-, газо- и водоснабжения населения, водоотведения, снабжение населения топливом в пределах полномочий, уст. законодательством РФ</t>
  </si>
  <si>
    <t>Утверждение правил благоустройства территории городского округа,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 и периодичность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городского округа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 а также использования, охраны, защиты, воспроизводства городских лесов, лесов особо охраняемых природных территорий, расположенных в границах городского округа</t>
  </si>
  <si>
    <t>1) ФЗ от 21.07.2007 № 185-ФЗ "О фонде содействия реформированию жилищно-коммунального хозяйства" ст.17 п. 1,2 ; 2) Постановление администрации городского округа г. Бор от 25.11.2014 № 8389 "Развитие сферы жилищно-коммунального хозяйства г.о.г.Бор на 2015-2017г";            3) Постановление администрации городского округа г. Бор от 26.12.2013 № 8412 "Об утверждении программы поддержки предприятий жилищно-коммунального хозяйства на 2014г</t>
  </si>
</sst>
</file>

<file path=xl/styles.xml><?xml version="1.0" encoding="utf-8"?>
<styleSheet xmlns="http://schemas.openxmlformats.org/spreadsheetml/2006/main">
  <numFmts count="7">
    <numFmt numFmtId="164" formatCode="_-* #,##0.00_-;\-* #,##0.00_-;_-* &quot;-&quot;??_-;_-@_-"/>
    <numFmt numFmtId="165" formatCode="00"/>
    <numFmt numFmtId="166" formatCode="000"/>
    <numFmt numFmtId="167" formatCode="#,##0.0"/>
    <numFmt numFmtId="168" formatCode="dd/mm/yy;@"/>
    <numFmt numFmtId="169" formatCode="?"/>
    <numFmt numFmtId="170" formatCode="000000"/>
  </numFmts>
  <fonts count="20">
    <font>
      <sz val="10"/>
      <name val="Arial CYR"/>
    </font>
    <font>
      <sz val="10"/>
      <name val="Arial CYR"/>
    </font>
    <font>
      <sz val="10"/>
      <name val="Helv"/>
    </font>
    <font>
      <sz val="8"/>
      <name val="Arial Cyr"/>
    </font>
    <font>
      <b/>
      <sz val="14"/>
      <name val="Times New Roman"/>
      <family val="1"/>
      <charset val="204"/>
    </font>
    <font>
      <sz val="10"/>
      <name val="Arial"/>
      <family val="2"/>
      <charset val="204"/>
    </font>
    <font>
      <sz val="12"/>
      <name val="Times New Roman"/>
      <family val="1"/>
      <charset val="204"/>
    </font>
    <font>
      <sz val="12"/>
      <color theme="1"/>
      <name val="Times New Roman"/>
      <family val="1"/>
      <charset val="204"/>
    </font>
    <font>
      <b/>
      <sz val="12"/>
      <name val="Times New Roman"/>
      <family val="1"/>
      <charset val="204"/>
    </font>
    <font>
      <sz val="12"/>
      <color indexed="23"/>
      <name val="Times New Roman"/>
      <family val="1"/>
      <charset val="204"/>
    </font>
    <font>
      <b/>
      <sz val="12"/>
      <color indexed="23"/>
      <name val="Times New Roman"/>
      <family val="1"/>
      <charset val="204"/>
    </font>
    <font>
      <sz val="12"/>
      <color indexed="8"/>
      <name val="Times New Roman"/>
      <family val="1"/>
      <charset val="204"/>
    </font>
    <font>
      <b/>
      <sz val="12"/>
      <color indexed="8"/>
      <name val="Times New Roman"/>
      <family val="1"/>
      <charset val="204"/>
    </font>
    <font>
      <b/>
      <sz val="12"/>
      <color theme="1"/>
      <name val="Times New Roman"/>
      <family val="1"/>
      <charset val="204"/>
    </font>
    <font>
      <sz val="12"/>
      <color indexed="10"/>
      <name val="Times New Roman"/>
      <family val="1"/>
      <charset val="204"/>
    </font>
    <font>
      <sz val="12"/>
      <color indexed="9"/>
      <name val="Times New Roman"/>
      <family val="1"/>
      <charset val="204"/>
    </font>
    <font>
      <sz val="12"/>
      <color theme="0"/>
      <name val="Times New Roman"/>
      <family val="1"/>
      <charset val="204"/>
    </font>
    <font>
      <sz val="12"/>
      <name val="Arial CYR"/>
    </font>
    <font>
      <sz val="14"/>
      <color indexed="8"/>
      <name val="Times New Roman"/>
      <family val="1"/>
      <charset val="204"/>
    </font>
    <font>
      <sz val="12"/>
      <color theme="1"/>
      <name val="Arial CYR"/>
    </font>
  </fonts>
  <fills count="11">
    <fill>
      <patternFill patternType="none"/>
    </fill>
    <fill>
      <patternFill patternType="gray125"/>
    </fill>
    <fill>
      <patternFill patternType="solid">
        <fgColor indexed="41"/>
        <bgColor indexed="64"/>
      </patternFill>
    </fill>
    <fill>
      <patternFill patternType="solid">
        <fgColor indexed="9"/>
        <bgColor indexed="64"/>
      </patternFill>
    </fill>
    <fill>
      <patternFill patternType="solid">
        <fgColor rgb="FFFFFF00"/>
        <bgColor indexed="64"/>
      </patternFill>
    </fill>
    <fill>
      <patternFill patternType="solid">
        <fgColor theme="4" tint="0.79998168889431442"/>
        <bgColor indexed="64"/>
      </patternFill>
    </fill>
    <fill>
      <patternFill patternType="solid">
        <fgColor indexed="13"/>
        <bgColor indexed="64"/>
      </patternFill>
    </fill>
    <fill>
      <patternFill patternType="solid">
        <fgColor theme="0"/>
        <bgColor indexed="64"/>
      </patternFill>
    </fill>
    <fill>
      <patternFill patternType="solid">
        <fgColor theme="7" tint="0.59999389629810485"/>
        <bgColor indexed="64"/>
      </patternFill>
    </fill>
    <fill>
      <patternFill patternType="solid">
        <fgColor theme="3" tint="0.79998168889431442"/>
        <bgColor indexed="64"/>
      </patternFill>
    </fill>
    <fill>
      <patternFill patternType="solid">
        <fgColor rgb="FFBDC3E5"/>
        <bgColor indexed="64"/>
      </patternFill>
    </fill>
  </fills>
  <borders count="46">
    <border>
      <left/>
      <right/>
      <top/>
      <bottom/>
      <diagonal/>
    </border>
    <border>
      <left/>
      <right/>
      <top style="thin">
        <color indexed="22"/>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thin">
        <color indexed="64"/>
      </left>
      <right style="medium">
        <color indexed="64"/>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style="medium">
        <color indexed="64"/>
      </right>
      <top/>
      <bottom style="thin">
        <color indexed="64"/>
      </bottom>
      <diagonal/>
    </border>
    <border>
      <left/>
      <right/>
      <top style="thin">
        <color indexed="64"/>
      </top>
      <bottom/>
      <diagonal/>
    </border>
    <border>
      <left style="thin">
        <color indexed="64"/>
      </left>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diagonal/>
    </border>
    <border>
      <left style="thin">
        <color indexed="64"/>
      </left>
      <right style="medium">
        <color indexed="64"/>
      </right>
      <top/>
      <bottom/>
      <diagonal/>
    </border>
    <border>
      <left/>
      <right/>
      <top style="thin">
        <color indexed="22"/>
      </top>
      <bottom/>
      <diagonal/>
    </border>
    <border>
      <left style="hair">
        <color indexed="64"/>
      </left>
      <right style="hair">
        <color indexed="64"/>
      </right>
      <top/>
      <bottom style="hair">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thin">
        <color indexed="64"/>
      </top>
      <bottom/>
      <diagonal/>
    </border>
    <border>
      <left style="thin">
        <color indexed="64"/>
      </left>
      <right style="thin">
        <color indexed="64"/>
      </right>
      <top/>
      <bottom style="medium">
        <color indexed="64"/>
      </bottom>
      <diagonal/>
    </border>
  </borders>
  <cellStyleXfs count="5">
    <xf numFmtId="0" fontId="0" fillId="0" borderId="0"/>
    <xf numFmtId="0" fontId="5" fillId="0" borderId="0"/>
    <xf numFmtId="0" fontId="2" fillId="0" borderId="0"/>
    <xf numFmtId="164" fontId="1" fillId="0" borderId="0" applyFont="0" applyFill="0" applyBorder="0" applyAlignment="0" applyProtection="0"/>
    <xf numFmtId="0" fontId="1" fillId="0" borderId="0" applyFont="0" applyFill="0" applyBorder="0" applyAlignment="0" applyProtection="0"/>
  </cellStyleXfs>
  <cellXfs count="1109">
    <xf numFmtId="0" fontId="0" fillId="0" borderId="0" xfId="0"/>
    <xf numFmtId="0" fontId="4" fillId="4" borderId="2" xfId="0" applyNumberFormat="1" applyFont="1" applyFill="1" applyBorder="1" applyAlignment="1">
      <alignment horizontal="center" vertical="center" wrapText="1"/>
    </xf>
    <xf numFmtId="0" fontId="6" fillId="0" borderId="2" xfId="0" applyNumberFormat="1" applyFont="1" applyFill="1" applyBorder="1" applyAlignment="1">
      <alignment horizontal="left" vertical="top" wrapText="1"/>
    </xf>
    <xf numFmtId="49" fontId="6" fillId="0" borderId="2" xfId="0" applyNumberFormat="1" applyFont="1" applyFill="1" applyBorder="1" applyAlignment="1">
      <alignment horizontal="left" vertical="top" wrapText="1"/>
    </xf>
    <xf numFmtId="0" fontId="6" fillId="0" borderId="2" xfId="0" applyNumberFormat="1" applyFont="1" applyFill="1" applyBorder="1" applyAlignment="1">
      <alignment horizontal="center" vertical="top" wrapText="1"/>
    </xf>
    <xf numFmtId="0" fontId="7" fillId="0" borderId="2" xfId="0" applyNumberFormat="1" applyFont="1" applyFill="1" applyBorder="1" applyAlignment="1">
      <alignment horizontal="left" vertical="top" wrapText="1"/>
    </xf>
    <xf numFmtId="49" fontId="7" fillId="0" borderId="2" xfId="0" applyNumberFormat="1" applyFont="1" applyFill="1" applyBorder="1" applyAlignment="1">
      <alignment horizontal="left" vertical="top" wrapText="1"/>
    </xf>
    <xf numFmtId="0" fontId="7" fillId="0" borderId="2" xfId="0" applyNumberFormat="1" applyFont="1" applyFill="1" applyBorder="1" applyAlignment="1">
      <alignment horizontal="center" vertical="top" wrapText="1"/>
    </xf>
    <xf numFmtId="14" fontId="7" fillId="0" borderId="2" xfId="0" applyNumberFormat="1" applyFont="1" applyFill="1" applyBorder="1" applyAlignment="1">
      <alignment horizontal="center" vertical="top" wrapText="1"/>
    </xf>
    <xf numFmtId="14" fontId="6" fillId="0" borderId="2" xfId="0" applyNumberFormat="1" applyFont="1" applyFill="1" applyBorder="1" applyAlignment="1">
      <alignment vertical="top" wrapText="1"/>
    </xf>
    <xf numFmtId="0" fontId="6" fillId="0" borderId="2" xfId="0" applyFont="1" applyFill="1" applyBorder="1" applyAlignment="1">
      <alignment horizontal="left" vertical="top" wrapText="1"/>
    </xf>
    <xf numFmtId="167" fontId="8" fillId="0" borderId="2" xfId="3" applyNumberFormat="1" applyFont="1" applyFill="1" applyBorder="1" applyAlignment="1">
      <alignment horizontal="right" vertical="top"/>
    </xf>
    <xf numFmtId="167" fontId="8" fillId="0" borderId="2" xfId="0" applyNumberFormat="1" applyFont="1" applyFill="1" applyBorder="1" applyAlignment="1">
      <alignment horizontal="right" vertical="top" wrapText="1"/>
    </xf>
    <xf numFmtId="14" fontId="11" fillId="0" borderId="18" xfId="0" applyNumberFormat="1" applyFont="1" applyFill="1" applyBorder="1" applyAlignment="1">
      <alignment horizontal="center" vertical="top" wrapText="1"/>
    </xf>
    <xf numFmtId="0" fontId="6" fillId="0" borderId="2" xfId="0" applyFont="1" applyFill="1" applyBorder="1" applyAlignment="1">
      <alignment wrapText="1"/>
    </xf>
    <xf numFmtId="167" fontId="6" fillId="0" borderId="5" xfId="3" applyNumberFormat="1" applyFont="1" applyFill="1" applyBorder="1" applyAlignment="1">
      <alignment horizontal="right" vertical="top"/>
    </xf>
    <xf numFmtId="167" fontId="8" fillId="4" borderId="2" xfId="3" applyNumberFormat="1" applyFont="1" applyFill="1" applyBorder="1" applyAlignment="1">
      <alignment horizontal="right" vertical="center" wrapText="1"/>
    </xf>
    <xf numFmtId="0" fontId="6" fillId="0" borderId="2" xfId="0" applyNumberFormat="1" applyFont="1" applyFill="1" applyBorder="1" applyAlignment="1">
      <alignment horizontal="center" vertical="center" wrapText="1"/>
    </xf>
    <xf numFmtId="49" fontId="6" fillId="0" borderId="2" xfId="0" applyNumberFormat="1" applyFont="1" applyFill="1" applyBorder="1" applyAlignment="1">
      <alignment horizontal="center" vertical="top" wrapText="1"/>
    </xf>
    <xf numFmtId="0" fontId="8" fillId="0" borderId="2" xfId="0" applyNumberFormat="1" applyFont="1" applyFill="1" applyBorder="1" applyAlignment="1">
      <alignment horizontal="left" vertical="top" wrapText="1"/>
    </xf>
    <xf numFmtId="14" fontId="6" fillId="0" borderId="2" xfId="0" applyNumberFormat="1" applyFont="1" applyFill="1" applyBorder="1" applyAlignment="1">
      <alignment horizontal="left" vertical="top" wrapText="1"/>
    </xf>
    <xf numFmtId="49" fontId="11" fillId="0" borderId="2" xfId="0" applyNumberFormat="1" applyFont="1" applyFill="1" applyBorder="1" applyAlignment="1">
      <alignment horizontal="center" vertical="top" wrapText="1"/>
    </xf>
    <xf numFmtId="0" fontId="11" fillId="0" borderId="2" xfId="0" applyNumberFormat="1" applyFont="1" applyFill="1" applyBorder="1" applyAlignment="1">
      <alignment horizontal="center" vertical="top" wrapText="1"/>
    </xf>
    <xf numFmtId="167" fontId="8" fillId="0" borderId="5" xfId="3" applyNumberFormat="1" applyFont="1" applyFill="1" applyBorder="1" applyAlignment="1">
      <alignment horizontal="right" vertical="top"/>
    </xf>
    <xf numFmtId="167" fontId="6" fillId="0" borderId="12" xfId="3" applyNumberFormat="1" applyFont="1" applyFill="1" applyBorder="1" applyAlignment="1">
      <alignment horizontal="right" vertical="top"/>
    </xf>
    <xf numFmtId="167" fontId="6" fillId="0" borderId="2" xfId="3" applyNumberFormat="1" applyFont="1" applyFill="1" applyBorder="1" applyAlignment="1">
      <alignment horizontal="right" vertical="top"/>
    </xf>
    <xf numFmtId="14" fontId="6" fillId="0" borderId="18" xfId="0" applyNumberFormat="1" applyFont="1" applyFill="1" applyBorder="1" applyAlignment="1">
      <alignment horizontal="center" vertical="top" wrapText="1"/>
    </xf>
    <xf numFmtId="49" fontId="6" fillId="0" borderId="0" xfId="0" applyNumberFormat="1" applyFont="1" applyAlignment="1">
      <alignment horizontal="center" vertical="top"/>
    </xf>
    <xf numFmtId="0" fontId="6" fillId="0" borderId="0" xfId="0" applyNumberFormat="1" applyFont="1" applyAlignment="1">
      <alignment horizontal="left" vertical="top" wrapText="1"/>
    </xf>
    <xf numFmtId="14" fontId="6" fillId="0" borderId="0" xfId="0" applyNumberFormat="1" applyFont="1" applyAlignment="1">
      <alignment horizontal="center" vertical="top"/>
    </xf>
    <xf numFmtId="14" fontId="6" fillId="0" borderId="0" xfId="0" applyNumberFormat="1" applyFont="1" applyAlignment="1">
      <alignment horizontal="center" vertical="top" wrapText="1"/>
    </xf>
    <xf numFmtId="0" fontId="6" fillId="0" borderId="0" xfId="0" applyFont="1" applyAlignment="1">
      <alignment horizontal="center" vertical="top"/>
    </xf>
    <xf numFmtId="167" fontId="6" fillId="0" borderId="0" xfId="3" applyNumberFormat="1" applyFont="1" applyAlignment="1">
      <alignment horizontal="right" vertical="top"/>
    </xf>
    <xf numFmtId="0" fontId="6" fillId="0" borderId="0" xfId="0" applyFont="1"/>
    <xf numFmtId="166" fontId="6" fillId="0" borderId="0" xfId="0" applyNumberFormat="1" applyFont="1" applyAlignment="1">
      <alignment horizontal="left" vertical="top"/>
    </xf>
    <xf numFmtId="0" fontId="6" fillId="0" borderId="0" xfId="0" applyFont="1" applyAlignment="1">
      <alignment vertical="center"/>
    </xf>
    <xf numFmtId="0" fontId="8" fillId="8" borderId="0" xfId="0" applyFont="1" applyFill="1" applyAlignment="1">
      <alignment vertical="center"/>
    </xf>
    <xf numFmtId="0" fontId="8" fillId="0" borderId="0" xfId="0" applyFont="1" applyAlignment="1">
      <alignment vertical="center"/>
    </xf>
    <xf numFmtId="0" fontId="6" fillId="0" borderId="0" xfId="0" applyFont="1" applyFill="1" applyAlignment="1">
      <alignment vertical="center"/>
    </xf>
    <xf numFmtId="0" fontId="8" fillId="2" borderId="0" xfId="0" applyFont="1" applyFill="1"/>
    <xf numFmtId="0" fontId="6" fillId="0" borderId="0" xfId="0" applyFont="1" applyFill="1"/>
    <xf numFmtId="0" fontId="6" fillId="0" borderId="2" xfId="0" applyFont="1" applyBorder="1"/>
    <xf numFmtId="167" fontId="6" fillId="0" borderId="2" xfId="0" applyNumberFormat="1" applyFont="1" applyBorder="1"/>
    <xf numFmtId="0" fontId="6" fillId="0" borderId="1" xfId="0" applyFont="1" applyBorder="1"/>
    <xf numFmtId="0" fontId="6" fillId="7" borderId="0" xfId="0" applyFont="1" applyFill="1"/>
    <xf numFmtId="0" fontId="6" fillId="7" borderId="2" xfId="0" applyFont="1" applyFill="1" applyBorder="1"/>
    <xf numFmtId="0" fontId="8" fillId="0" borderId="0" xfId="0" applyFont="1"/>
    <xf numFmtId="14" fontId="6" fillId="0" borderId="12" xfId="0" applyNumberFormat="1" applyFont="1" applyFill="1" applyBorder="1" applyAlignment="1">
      <alignment horizontal="center" vertical="top"/>
    </xf>
    <xf numFmtId="0" fontId="6" fillId="0" borderId="40" xfId="0" applyFont="1" applyFill="1" applyBorder="1"/>
    <xf numFmtId="0" fontId="6" fillId="0" borderId="0" xfId="0" applyFont="1" applyBorder="1" applyAlignment="1">
      <alignment vertical="center"/>
    </xf>
    <xf numFmtId="49" fontId="6" fillId="0" borderId="0" xfId="0" applyNumberFormat="1" applyFont="1" applyAlignment="1">
      <alignment horizontal="left" vertical="top"/>
    </xf>
    <xf numFmtId="167" fontId="6" fillId="0" borderId="2" xfId="3" applyNumberFormat="1" applyFont="1" applyFill="1" applyBorder="1" applyAlignment="1">
      <alignment horizontal="center" vertical="center" wrapText="1"/>
    </xf>
    <xf numFmtId="167" fontId="6" fillId="0" borderId="5" xfId="3" applyNumberFormat="1" applyFont="1" applyFill="1" applyBorder="1" applyAlignment="1">
      <alignment horizontal="center" vertical="center" wrapText="1"/>
    </xf>
    <xf numFmtId="49" fontId="6" fillId="0" borderId="3" xfId="0" applyNumberFormat="1" applyFont="1" applyFill="1" applyBorder="1" applyAlignment="1">
      <alignment horizontal="center" vertical="center" wrapText="1"/>
    </xf>
    <xf numFmtId="49" fontId="6" fillId="0" borderId="2" xfId="0" applyNumberFormat="1" applyFont="1" applyFill="1" applyBorder="1" applyAlignment="1">
      <alignment horizontal="center" vertical="center" wrapText="1"/>
    </xf>
    <xf numFmtId="49" fontId="8" fillId="8" borderId="2" xfId="0" applyNumberFormat="1" applyFont="1" applyFill="1" applyBorder="1" applyAlignment="1">
      <alignment horizontal="center" vertical="center" wrapText="1"/>
    </xf>
    <xf numFmtId="4" fontId="8" fillId="8" borderId="2" xfId="3" applyNumberFormat="1" applyFont="1" applyFill="1" applyBorder="1" applyAlignment="1">
      <alignment horizontal="right" vertical="top"/>
    </xf>
    <xf numFmtId="4" fontId="8" fillId="8" borderId="2" xfId="0" applyNumberFormat="1" applyFont="1" applyFill="1" applyBorder="1" applyAlignment="1">
      <alignment horizontal="center" vertical="center" wrapText="1"/>
    </xf>
    <xf numFmtId="49" fontId="8" fillId="4" borderId="3" xfId="0" applyNumberFormat="1" applyFont="1" applyFill="1" applyBorder="1" applyAlignment="1">
      <alignment horizontal="center" vertical="center" wrapText="1"/>
    </xf>
    <xf numFmtId="0" fontId="8" fillId="4" borderId="2" xfId="0" applyNumberFormat="1" applyFont="1" applyFill="1" applyBorder="1" applyAlignment="1">
      <alignment horizontal="center" vertical="center" wrapText="1"/>
    </xf>
    <xf numFmtId="49" fontId="8" fillId="4" borderId="2" xfId="0" applyNumberFormat="1" applyFont="1" applyFill="1" applyBorder="1" applyAlignment="1">
      <alignment horizontal="center" vertical="center" wrapText="1"/>
    </xf>
    <xf numFmtId="167" fontId="8" fillId="8" borderId="2" xfId="3" applyNumberFormat="1" applyFont="1" applyFill="1" applyBorder="1" applyAlignment="1">
      <alignment horizontal="right" vertical="center" wrapText="1"/>
    </xf>
    <xf numFmtId="49" fontId="8" fillId="0" borderId="12" xfId="0" applyNumberFormat="1" applyFont="1" applyFill="1" applyBorder="1" applyAlignment="1">
      <alignment horizontal="center" vertical="center" wrapText="1"/>
    </xf>
    <xf numFmtId="49" fontId="8" fillId="0" borderId="2" xfId="0" applyNumberFormat="1" applyFont="1" applyFill="1" applyBorder="1" applyAlignment="1">
      <alignment horizontal="center" vertical="center" wrapText="1"/>
    </xf>
    <xf numFmtId="49" fontId="8" fillId="0" borderId="9" xfId="0" applyNumberFormat="1" applyFont="1" applyFill="1" applyBorder="1" applyAlignment="1">
      <alignment horizontal="center" vertical="center" wrapText="1"/>
    </xf>
    <xf numFmtId="49" fontId="8" fillId="0" borderId="10" xfId="0" applyNumberFormat="1" applyFont="1" applyFill="1" applyBorder="1" applyAlignment="1">
      <alignment horizontal="center" vertical="center" wrapText="1"/>
    </xf>
    <xf numFmtId="0" fontId="12" fillId="0" borderId="3" xfId="0" applyNumberFormat="1" applyFont="1" applyFill="1" applyBorder="1" applyAlignment="1">
      <alignment horizontal="left" vertical="top"/>
    </xf>
    <xf numFmtId="14" fontId="9" fillId="0" borderId="2" xfId="0" applyNumberFormat="1" applyFont="1" applyFill="1" applyBorder="1" applyAlignment="1">
      <alignment horizontal="center" vertical="top"/>
    </xf>
    <xf numFmtId="14" fontId="9" fillId="0" borderId="2" xfId="0" applyNumberFormat="1" applyFont="1" applyFill="1" applyBorder="1" applyAlignment="1">
      <alignment horizontal="center" vertical="top" wrapText="1"/>
    </xf>
    <xf numFmtId="0" fontId="9" fillId="0" borderId="2" xfId="0" applyFont="1" applyFill="1" applyBorder="1" applyAlignment="1">
      <alignment horizontal="center" vertical="top"/>
    </xf>
    <xf numFmtId="49" fontId="6" fillId="0" borderId="3" xfId="0" applyNumberFormat="1" applyFont="1" applyFill="1" applyBorder="1" applyAlignment="1">
      <alignment horizontal="left" vertical="top"/>
    </xf>
    <xf numFmtId="14" fontId="6" fillId="0" borderId="2" xfId="0" applyNumberFormat="1" applyFont="1" applyFill="1" applyBorder="1" applyAlignment="1">
      <alignment horizontal="center" vertical="top" wrapText="1"/>
    </xf>
    <xf numFmtId="0" fontId="9" fillId="0" borderId="2" xfId="0" applyFont="1" applyFill="1" applyBorder="1" applyAlignment="1">
      <alignment horizontal="center" vertical="top" wrapText="1"/>
    </xf>
    <xf numFmtId="0" fontId="8" fillId="0" borderId="2" xfId="0" applyNumberFormat="1" applyFont="1" applyFill="1" applyBorder="1" applyAlignment="1">
      <alignment horizontal="left" vertical="top" wrapText="1"/>
    </xf>
    <xf numFmtId="167" fontId="8" fillId="0" borderId="5" xfId="0" applyNumberFormat="1" applyFont="1" applyFill="1" applyBorder="1" applyAlignment="1">
      <alignment horizontal="right" vertical="top" wrapText="1"/>
    </xf>
    <xf numFmtId="49" fontId="8" fillId="5" borderId="3" xfId="0" applyNumberFormat="1" applyFont="1" applyFill="1" applyBorder="1" applyAlignment="1">
      <alignment horizontal="left" vertical="center"/>
    </xf>
    <xf numFmtId="0" fontId="8" fillId="5" borderId="2" xfId="0" applyNumberFormat="1" applyFont="1" applyFill="1" applyBorder="1" applyAlignment="1">
      <alignment horizontal="left" vertical="center"/>
    </xf>
    <xf numFmtId="14" fontId="8" fillId="5" borderId="2" xfId="0" applyNumberFormat="1" applyFont="1" applyFill="1" applyBorder="1" applyAlignment="1">
      <alignment horizontal="center" vertical="center"/>
    </xf>
    <xf numFmtId="14" fontId="8" fillId="5" borderId="2" xfId="0" applyNumberFormat="1" applyFont="1" applyFill="1" applyBorder="1" applyAlignment="1">
      <alignment horizontal="center" vertical="center" wrapText="1"/>
    </xf>
    <xf numFmtId="0" fontId="8" fillId="5" borderId="2" xfId="0" applyFont="1" applyFill="1" applyBorder="1" applyAlignment="1">
      <alignment horizontal="center" vertical="center"/>
    </xf>
    <xf numFmtId="14" fontId="10" fillId="0" borderId="2" xfId="0" applyNumberFormat="1" applyFont="1" applyFill="1" applyBorder="1" applyAlignment="1">
      <alignment horizontal="center" vertical="top"/>
    </xf>
    <xf numFmtId="14" fontId="10" fillId="0" borderId="2" xfId="0" applyNumberFormat="1" applyFont="1" applyFill="1" applyBorder="1" applyAlignment="1">
      <alignment horizontal="center" vertical="top" wrapText="1"/>
    </xf>
    <xf numFmtId="0" fontId="8" fillId="0" borderId="2" xfId="0" applyNumberFormat="1" applyFont="1" applyFill="1" applyBorder="1" applyAlignment="1">
      <alignment horizontal="center" vertical="top" wrapText="1"/>
    </xf>
    <xf numFmtId="0" fontId="10" fillId="0" borderId="2" xfId="0" applyFont="1" applyFill="1" applyBorder="1" applyAlignment="1">
      <alignment horizontal="center" vertical="top"/>
    </xf>
    <xf numFmtId="0" fontId="11" fillId="0" borderId="3" xfId="0" applyNumberFormat="1" applyFont="1" applyFill="1" applyBorder="1" applyAlignment="1">
      <alignment horizontal="left" vertical="top"/>
    </xf>
    <xf numFmtId="49" fontId="8" fillId="0" borderId="3" xfId="0" applyNumberFormat="1" applyFont="1" applyFill="1" applyBorder="1" applyAlignment="1">
      <alignment horizontal="left" vertical="center"/>
    </xf>
    <xf numFmtId="0" fontId="8" fillId="0" borderId="2" xfId="0" applyNumberFormat="1" applyFont="1" applyFill="1" applyBorder="1" applyAlignment="1">
      <alignment horizontal="left" vertical="center" wrapText="1"/>
    </xf>
    <xf numFmtId="49" fontId="8" fillId="5" borderId="20" xfId="0" applyNumberFormat="1" applyFont="1" applyFill="1" applyBorder="1" applyAlignment="1">
      <alignment horizontal="left" vertical="center"/>
    </xf>
    <xf numFmtId="167" fontId="8" fillId="5" borderId="18" xfId="0" applyNumberFormat="1" applyFont="1" applyFill="1" applyBorder="1" applyAlignment="1">
      <alignment horizontal="right" vertical="center" wrapText="1"/>
    </xf>
    <xf numFmtId="167" fontId="8" fillId="5" borderId="31" xfId="0" applyNumberFormat="1" applyFont="1" applyFill="1" applyBorder="1" applyAlignment="1">
      <alignment horizontal="right" vertical="center" wrapText="1"/>
    </xf>
    <xf numFmtId="49" fontId="6" fillId="0" borderId="6" xfId="0" applyNumberFormat="1" applyFont="1" applyFill="1" applyBorder="1" applyAlignment="1">
      <alignment horizontal="left" vertical="top"/>
    </xf>
    <xf numFmtId="167" fontId="6" fillId="0" borderId="4" xfId="3" applyNumberFormat="1" applyFont="1" applyFill="1" applyBorder="1" applyAlignment="1">
      <alignment horizontal="right" vertical="top"/>
    </xf>
    <xf numFmtId="167" fontId="6" fillId="0" borderId="7" xfId="3" applyNumberFormat="1" applyFont="1" applyFill="1" applyBorder="1" applyAlignment="1">
      <alignment horizontal="right" vertical="top"/>
    </xf>
    <xf numFmtId="167" fontId="13" fillId="0" borderId="2" xfId="3" applyNumberFormat="1" applyFont="1" applyFill="1" applyBorder="1" applyAlignment="1">
      <alignment horizontal="right" vertical="top"/>
    </xf>
    <xf numFmtId="0" fontId="7" fillId="0" borderId="3" xfId="0" applyNumberFormat="1" applyFont="1" applyFill="1" applyBorder="1" applyAlignment="1">
      <alignment horizontal="left" vertical="top"/>
    </xf>
    <xf numFmtId="14" fontId="7" fillId="0" borderId="2" xfId="0" applyNumberFormat="1" applyFont="1" applyFill="1" applyBorder="1" applyAlignment="1">
      <alignment horizontal="center" vertical="top"/>
    </xf>
    <xf numFmtId="167" fontId="7" fillId="0" borderId="2" xfId="3" applyNumberFormat="1" applyFont="1" applyFill="1" applyBorder="1" applyAlignment="1">
      <alignment horizontal="right" vertical="top"/>
    </xf>
    <xf numFmtId="49" fontId="8" fillId="6" borderId="3" xfId="0" applyNumberFormat="1" applyFont="1" applyFill="1" applyBorder="1" applyAlignment="1">
      <alignment horizontal="center" vertical="center" wrapText="1"/>
    </xf>
    <xf numFmtId="0" fontId="8" fillId="6" borderId="2" xfId="0" applyNumberFormat="1" applyFont="1" applyFill="1" applyBorder="1" applyAlignment="1">
      <alignment horizontal="center" vertical="center" wrapText="1"/>
    </xf>
    <xf numFmtId="49" fontId="8" fillId="6" borderId="2" xfId="0" applyNumberFormat="1" applyFont="1" applyFill="1" applyBorder="1" applyAlignment="1">
      <alignment horizontal="center" vertical="center" wrapText="1"/>
    </xf>
    <xf numFmtId="167" fontId="8" fillId="6" borderId="2" xfId="3" applyNumberFormat="1" applyFont="1" applyFill="1" applyBorder="1" applyAlignment="1">
      <alignment horizontal="right" vertical="center" wrapText="1"/>
    </xf>
    <xf numFmtId="0" fontId="6" fillId="0" borderId="18" xfId="0" applyNumberFormat="1" applyFont="1" applyFill="1" applyBorder="1" applyAlignment="1">
      <alignment horizontal="center" vertical="center" wrapText="1"/>
    </xf>
    <xf numFmtId="14" fontId="6" fillId="0" borderId="2" xfId="0" applyNumberFormat="1" applyFont="1" applyFill="1" applyBorder="1" applyAlignment="1">
      <alignment horizontal="center" vertical="top"/>
    </xf>
    <xf numFmtId="49" fontId="6" fillId="0" borderId="2" xfId="0" applyNumberFormat="1" applyFont="1" applyFill="1" applyBorder="1" applyAlignment="1">
      <alignment vertical="top" wrapText="1"/>
    </xf>
    <xf numFmtId="0" fontId="6" fillId="0" borderId="2" xfId="0" applyFont="1" applyFill="1" applyBorder="1" applyAlignment="1">
      <alignment vertical="center" wrapText="1"/>
    </xf>
    <xf numFmtId="14" fontId="6" fillId="0" borderId="2" xfId="0" applyNumberFormat="1" applyFont="1" applyFill="1" applyBorder="1" applyAlignment="1">
      <alignment horizontal="center" vertical="center" wrapText="1"/>
    </xf>
    <xf numFmtId="0" fontId="8" fillId="0" borderId="2" xfId="0" applyNumberFormat="1" applyFont="1" applyFill="1" applyBorder="1" applyAlignment="1">
      <alignment horizontal="left" vertical="center"/>
    </xf>
    <xf numFmtId="0" fontId="6" fillId="0" borderId="2" xfId="0" applyNumberFormat="1" applyFont="1" applyFill="1" applyBorder="1" applyAlignment="1" applyProtection="1">
      <alignment horizontal="left" vertical="top" wrapText="1" shrinkToFit="1"/>
      <protection locked="0"/>
    </xf>
    <xf numFmtId="14" fontId="6" fillId="0" borderId="4" xfId="0" applyNumberFormat="1" applyFont="1" applyFill="1" applyBorder="1" applyAlignment="1">
      <alignment horizontal="center" vertical="top"/>
    </xf>
    <xf numFmtId="49" fontId="6" fillId="0" borderId="4" xfId="0" applyNumberFormat="1" applyFont="1" applyFill="1" applyBorder="1" applyAlignment="1">
      <alignment horizontal="left" vertical="top" wrapText="1"/>
    </xf>
    <xf numFmtId="0" fontId="6" fillId="0" borderId="4" xfId="0" applyNumberFormat="1" applyFont="1" applyFill="1" applyBorder="1" applyAlignment="1">
      <alignment horizontal="left" vertical="top" wrapText="1"/>
    </xf>
    <xf numFmtId="0" fontId="6" fillId="0" borderId="4" xfId="0" applyNumberFormat="1" applyFont="1" applyFill="1" applyBorder="1" applyAlignment="1">
      <alignment horizontal="center" vertical="top" wrapText="1"/>
    </xf>
    <xf numFmtId="167" fontId="6" fillId="0" borderId="2" xfId="3" applyNumberFormat="1" applyFont="1" applyFill="1" applyBorder="1" applyAlignment="1">
      <alignment horizontal="left" vertical="top"/>
    </xf>
    <xf numFmtId="0" fontId="7" fillId="0" borderId="2" xfId="0" applyFont="1" applyFill="1" applyBorder="1" applyAlignment="1">
      <alignment horizontal="left" vertical="top" wrapText="1"/>
    </xf>
    <xf numFmtId="14" fontId="7" fillId="0" borderId="2" xfId="0" applyNumberFormat="1" applyFont="1" applyFill="1" applyBorder="1" applyAlignment="1">
      <alignment horizontal="left" vertical="top" wrapText="1"/>
    </xf>
    <xf numFmtId="0" fontId="6" fillId="3" borderId="2" xfId="0" applyNumberFormat="1" applyFont="1" applyFill="1" applyBorder="1" applyAlignment="1" applyProtection="1">
      <alignment horizontal="center" vertical="center" wrapText="1" shrinkToFit="1"/>
      <protection locked="0"/>
    </xf>
    <xf numFmtId="14" fontId="6" fillId="0" borderId="4" xfId="0" applyNumberFormat="1" applyFont="1" applyFill="1" applyBorder="1" applyAlignment="1">
      <alignment horizontal="center" vertical="top" wrapText="1"/>
    </xf>
    <xf numFmtId="0" fontId="6" fillId="0" borderId="2" xfId="0" applyFont="1" applyFill="1" applyBorder="1" applyAlignment="1">
      <alignment horizontal="center" vertical="top"/>
    </xf>
    <xf numFmtId="4" fontId="6" fillId="0" borderId="2" xfId="3" applyNumberFormat="1" applyFont="1" applyFill="1" applyBorder="1" applyAlignment="1">
      <alignment horizontal="right" vertical="top"/>
    </xf>
    <xf numFmtId="16" fontId="11" fillId="0" borderId="3" xfId="0" applyNumberFormat="1" applyFont="1" applyFill="1" applyBorder="1" applyAlignment="1">
      <alignment horizontal="left" vertical="top"/>
    </xf>
    <xf numFmtId="0" fontId="8" fillId="0" borderId="18" xfId="0" applyNumberFormat="1" applyFont="1" applyFill="1" applyBorder="1" applyAlignment="1">
      <alignment horizontal="left" vertical="center" wrapText="1"/>
    </xf>
    <xf numFmtId="49" fontId="11" fillId="0" borderId="2" xfId="0" applyNumberFormat="1" applyFont="1" applyFill="1" applyBorder="1" applyAlignment="1">
      <alignment horizontal="left" vertical="top" wrapText="1"/>
    </xf>
    <xf numFmtId="14" fontId="6" fillId="0" borderId="17" xfId="0" applyNumberFormat="1" applyFont="1" applyFill="1" applyBorder="1" applyAlignment="1">
      <alignment vertical="top" wrapText="1"/>
    </xf>
    <xf numFmtId="3" fontId="6" fillId="0" borderId="2" xfId="0" applyNumberFormat="1" applyFont="1" applyFill="1" applyBorder="1" applyAlignment="1">
      <alignment horizontal="center" vertical="top" wrapText="1"/>
    </xf>
    <xf numFmtId="49" fontId="6" fillId="7" borderId="2" xfId="0" applyNumberFormat="1" applyFont="1" applyFill="1" applyBorder="1" applyAlignment="1">
      <alignment horizontal="left" vertical="top" wrapText="1"/>
    </xf>
    <xf numFmtId="0" fontId="11" fillId="0" borderId="20" xfId="0" applyNumberFormat="1" applyFont="1" applyFill="1" applyBorder="1" applyAlignment="1">
      <alignment vertical="top"/>
    </xf>
    <xf numFmtId="0" fontId="11" fillId="0" borderId="21" xfId="0" applyNumberFormat="1" applyFont="1" applyFill="1" applyBorder="1" applyAlignment="1">
      <alignment vertical="top"/>
    </xf>
    <xf numFmtId="0" fontId="11" fillId="0" borderId="22" xfId="0" applyNumberFormat="1" applyFont="1" applyFill="1" applyBorder="1" applyAlignment="1">
      <alignment vertical="top"/>
    </xf>
    <xf numFmtId="0" fontId="6" fillId="0" borderId="2" xfId="0" applyFont="1" applyFill="1" applyBorder="1" applyAlignment="1">
      <alignment horizontal="justify" vertical="top" wrapText="1"/>
    </xf>
    <xf numFmtId="49" fontId="6" fillId="0" borderId="3" xfId="0" applyNumberFormat="1" applyFont="1" applyFill="1" applyBorder="1" applyAlignment="1">
      <alignment horizontal="left" vertical="center"/>
    </xf>
    <xf numFmtId="167" fontId="6" fillId="0" borderId="2" xfId="3" applyNumberFormat="1" applyFont="1" applyFill="1" applyBorder="1" applyAlignment="1">
      <alignment horizontal="right" vertical="center"/>
    </xf>
    <xf numFmtId="167" fontId="8" fillId="4" borderId="2" xfId="3" applyNumberFormat="1" applyFont="1" applyFill="1" applyBorder="1" applyAlignment="1">
      <alignment horizontal="right" vertical="center"/>
    </xf>
    <xf numFmtId="49" fontId="8" fillId="0" borderId="3" xfId="0" applyNumberFormat="1" applyFont="1" applyFill="1" applyBorder="1" applyAlignment="1">
      <alignment horizontal="left" vertical="top"/>
    </xf>
    <xf numFmtId="3" fontId="6" fillId="0" borderId="2" xfId="3" applyNumberFormat="1" applyFont="1" applyFill="1" applyBorder="1" applyAlignment="1">
      <alignment horizontal="left" vertical="top"/>
    </xf>
    <xf numFmtId="49" fontId="6" fillId="7" borderId="2" xfId="0" applyNumberFormat="1" applyFont="1" applyFill="1" applyBorder="1" applyAlignment="1">
      <alignment horizontal="left" vertical="top"/>
    </xf>
    <xf numFmtId="167" fontId="8" fillId="7" borderId="2" xfId="3" applyNumberFormat="1" applyFont="1" applyFill="1" applyBorder="1" applyAlignment="1">
      <alignment horizontal="right" vertical="top"/>
    </xf>
    <xf numFmtId="49" fontId="6" fillId="7" borderId="3" xfId="0" applyNumberFormat="1" applyFont="1" applyFill="1" applyBorder="1" applyAlignment="1">
      <alignment horizontal="left" vertical="top"/>
    </xf>
    <xf numFmtId="167" fontId="6" fillId="7" borderId="2" xfId="3" applyNumberFormat="1" applyFont="1" applyFill="1" applyBorder="1" applyAlignment="1">
      <alignment horizontal="right" vertical="top"/>
    </xf>
    <xf numFmtId="14" fontId="6" fillId="7" borderId="24" xfId="0" applyNumberFormat="1" applyFont="1" applyFill="1" applyBorder="1" applyAlignment="1">
      <alignment horizontal="center" vertical="top" wrapText="1"/>
    </xf>
    <xf numFmtId="0" fontId="6" fillId="7" borderId="17" xfId="0" applyFont="1" applyFill="1" applyBorder="1" applyAlignment="1">
      <alignment vertical="top" wrapText="1"/>
    </xf>
    <xf numFmtId="14" fontId="6" fillId="7" borderId="17" xfId="0" applyNumberFormat="1" applyFont="1" applyFill="1" applyBorder="1" applyAlignment="1">
      <alignment horizontal="center" vertical="top" wrapText="1"/>
    </xf>
    <xf numFmtId="167" fontId="6" fillId="7" borderId="5" xfId="3" applyNumberFormat="1" applyFont="1" applyFill="1" applyBorder="1" applyAlignment="1">
      <alignment horizontal="right" vertical="top"/>
    </xf>
    <xf numFmtId="0" fontId="6" fillId="7" borderId="32" xfId="0" applyFont="1" applyFill="1" applyBorder="1" applyAlignment="1">
      <alignment vertical="top" wrapText="1"/>
    </xf>
    <xf numFmtId="0" fontId="9" fillId="7" borderId="18" xfId="0" applyFont="1" applyFill="1" applyBorder="1" applyAlignment="1">
      <alignment horizontal="center" vertical="top"/>
    </xf>
    <xf numFmtId="0" fontId="6" fillId="7" borderId="33" xfId="0" applyFont="1" applyFill="1" applyBorder="1" applyAlignment="1">
      <alignment vertical="top" wrapText="1"/>
    </xf>
    <xf numFmtId="0" fontId="11" fillId="7" borderId="3" xfId="0" applyNumberFormat="1" applyFont="1" applyFill="1" applyBorder="1" applyAlignment="1">
      <alignment horizontal="left" vertical="top"/>
    </xf>
    <xf numFmtId="14" fontId="9" fillId="0" borderId="24" xfId="0" applyNumberFormat="1" applyFont="1" applyFill="1" applyBorder="1" applyAlignment="1">
      <alignment horizontal="center" vertical="top"/>
    </xf>
    <xf numFmtId="0" fontId="6" fillId="0" borderId="32" xfId="0" applyFont="1" applyFill="1" applyBorder="1" applyAlignment="1">
      <alignment horizontal="left" vertical="top" wrapText="1"/>
    </xf>
    <xf numFmtId="167" fontId="6" fillId="0" borderId="32" xfId="3" applyNumberFormat="1" applyFont="1" applyFill="1" applyBorder="1" applyAlignment="1">
      <alignment horizontal="right" vertical="top"/>
    </xf>
    <xf numFmtId="167" fontId="6" fillId="0" borderId="35" xfId="3" applyNumberFormat="1" applyFont="1" applyFill="1" applyBorder="1" applyAlignment="1">
      <alignment horizontal="right" vertical="top"/>
    </xf>
    <xf numFmtId="167" fontId="6" fillId="0" borderId="36" xfId="3" applyNumberFormat="1" applyFont="1" applyFill="1" applyBorder="1" applyAlignment="1">
      <alignment horizontal="right" vertical="top"/>
    </xf>
    <xf numFmtId="167" fontId="6" fillId="0" borderId="8" xfId="3" applyNumberFormat="1" applyFont="1" applyFill="1" applyBorder="1" applyAlignment="1">
      <alignment horizontal="right" vertical="top"/>
    </xf>
    <xf numFmtId="167" fontId="6" fillId="0" borderId="26" xfId="3" applyNumberFormat="1" applyFont="1" applyFill="1" applyBorder="1" applyAlignment="1">
      <alignment horizontal="right" vertical="top"/>
    </xf>
    <xf numFmtId="0" fontId="6" fillId="7" borderId="17" xfId="0" applyFont="1" applyFill="1" applyBorder="1" applyAlignment="1">
      <alignment horizontal="center" vertical="top" wrapText="1"/>
    </xf>
    <xf numFmtId="167" fontId="8" fillId="7" borderId="5" xfId="3" applyNumberFormat="1" applyFont="1" applyFill="1" applyBorder="1" applyAlignment="1">
      <alignment horizontal="right" vertical="top"/>
    </xf>
    <xf numFmtId="167" fontId="6" fillId="0" borderId="18" xfId="3" applyNumberFormat="1" applyFont="1" applyFill="1" applyBorder="1" applyAlignment="1">
      <alignment vertical="top"/>
    </xf>
    <xf numFmtId="167" fontId="6" fillId="0" borderId="17" xfId="3" applyNumberFormat="1" applyFont="1" applyFill="1" applyBorder="1" applyAlignment="1">
      <alignment vertical="top"/>
    </xf>
    <xf numFmtId="14" fontId="9" fillId="7" borderId="24" xfId="0" applyNumberFormat="1" applyFont="1" applyFill="1" applyBorder="1" applyAlignment="1">
      <alignment horizontal="center" vertical="top"/>
    </xf>
    <xf numFmtId="167" fontId="6" fillId="7" borderId="2" xfId="3" applyNumberFormat="1" applyFont="1" applyFill="1" applyBorder="1" applyAlignment="1">
      <alignment vertical="top"/>
    </xf>
    <xf numFmtId="167" fontId="8" fillId="7" borderId="17" xfId="3" applyNumberFormat="1" applyFont="1" applyFill="1" applyBorder="1" applyAlignment="1">
      <alignment vertical="top"/>
    </xf>
    <xf numFmtId="167" fontId="6" fillId="7" borderId="17" xfId="3" applyNumberFormat="1" applyFont="1" applyFill="1" applyBorder="1" applyAlignment="1">
      <alignment vertical="top"/>
    </xf>
    <xf numFmtId="49" fontId="6" fillId="7" borderId="18" xfId="0" applyNumberFormat="1" applyFont="1" applyFill="1" applyBorder="1" applyAlignment="1">
      <alignment horizontal="center" vertical="top" wrapText="1"/>
    </xf>
    <xf numFmtId="167" fontId="6" fillId="7" borderId="18" xfId="3" applyNumberFormat="1" applyFont="1" applyFill="1" applyBorder="1" applyAlignment="1">
      <alignment horizontal="right" vertical="top"/>
    </xf>
    <xf numFmtId="167" fontId="8" fillId="7" borderId="2" xfId="0" applyNumberFormat="1" applyFont="1" applyFill="1" applyBorder="1"/>
    <xf numFmtId="14" fontId="6" fillId="7" borderId="18" xfId="0" applyNumberFormat="1" applyFont="1" applyFill="1" applyBorder="1" applyAlignment="1">
      <alignment vertical="top" wrapText="1"/>
    </xf>
    <xf numFmtId="14" fontId="6" fillId="7" borderId="17" xfId="0" applyNumberFormat="1" applyFont="1" applyFill="1" applyBorder="1" applyAlignment="1">
      <alignment vertical="top" wrapText="1"/>
    </xf>
    <xf numFmtId="0" fontId="6" fillId="0" borderId="32" xfId="0" applyFont="1" applyFill="1" applyBorder="1" applyAlignment="1">
      <alignment vertical="top" wrapText="1"/>
    </xf>
    <xf numFmtId="14" fontId="6" fillId="0" borderId="32" xfId="0" applyNumberFormat="1" applyFont="1" applyFill="1" applyBorder="1" applyAlignment="1">
      <alignment vertical="top" wrapText="1"/>
    </xf>
    <xf numFmtId="14" fontId="6" fillId="0" borderId="33" xfId="0" applyNumberFormat="1" applyFont="1" applyFill="1" applyBorder="1" applyAlignment="1">
      <alignment horizontal="center" vertical="top" wrapText="1"/>
    </xf>
    <xf numFmtId="14" fontId="6" fillId="0" borderId="33" xfId="0" applyNumberFormat="1" applyFont="1" applyFill="1" applyBorder="1" applyAlignment="1">
      <alignment vertical="top" wrapText="1"/>
    </xf>
    <xf numFmtId="0" fontId="9" fillId="0" borderId="32" xfId="0" applyFont="1" applyFill="1" applyBorder="1" applyAlignment="1">
      <alignment horizontal="center" vertical="top" wrapText="1"/>
    </xf>
    <xf numFmtId="0" fontId="9" fillId="0" borderId="33" xfId="0" applyFont="1" applyFill="1" applyBorder="1" applyAlignment="1">
      <alignment horizontal="center" vertical="top" wrapText="1"/>
    </xf>
    <xf numFmtId="0" fontId="9" fillId="0" borderId="36" xfId="0" applyFont="1" applyFill="1" applyBorder="1" applyAlignment="1">
      <alignment horizontal="center" vertical="top" wrapText="1"/>
    </xf>
    <xf numFmtId="49" fontId="6" fillId="0" borderId="36" xfId="0" applyNumberFormat="1" applyFont="1" applyFill="1" applyBorder="1" applyAlignment="1">
      <alignment horizontal="center" vertical="top" wrapText="1"/>
    </xf>
    <xf numFmtId="0" fontId="9" fillId="0" borderId="0" xfId="0" applyFont="1" applyFill="1" applyBorder="1" applyAlignment="1">
      <alignment horizontal="center" vertical="top" wrapText="1"/>
    </xf>
    <xf numFmtId="0" fontId="6" fillId="0" borderId="36" xfId="0" applyFont="1" applyFill="1" applyBorder="1" applyAlignment="1">
      <alignment horizontal="left" vertical="top" wrapText="1"/>
    </xf>
    <xf numFmtId="0" fontId="6" fillId="0" borderId="9" xfId="0" applyNumberFormat="1" applyFont="1" applyFill="1" applyBorder="1" applyAlignment="1">
      <alignment horizontal="center" vertical="top" wrapText="1"/>
    </xf>
    <xf numFmtId="0" fontId="6" fillId="0" borderId="33" xfId="0" applyFont="1" applyFill="1" applyBorder="1" applyAlignment="1">
      <alignment horizontal="left" vertical="top" wrapText="1"/>
    </xf>
    <xf numFmtId="14" fontId="6" fillId="0" borderId="33" xfId="0" applyNumberFormat="1" applyFont="1" applyFill="1" applyBorder="1" applyAlignment="1">
      <alignment horizontal="left" vertical="top" wrapText="1"/>
    </xf>
    <xf numFmtId="14" fontId="6" fillId="0" borderId="36" xfId="0" applyNumberFormat="1" applyFont="1" applyFill="1" applyBorder="1" applyAlignment="1">
      <alignment horizontal="left" vertical="top" wrapText="1"/>
    </xf>
    <xf numFmtId="0" fontId="9" fillId="0" borderId="25" xfId="0" applyFont="1" applyFill="1" applyBorder="1" applyAlignment="1">
      <alignment horizontal="center" vertical="top" wrapText="1"/>
    </xf>
    <xf numFmtId="0" fontId="6" fillId="0" borderId="16" xfId="0" applyNumberFormat="1" applyFont="1" applyFill="1" applyBorder="1" applyAlignment="1">
      <alignment horizontal="center" vertical="center" wrapText="1"/>
    </xf>
    <xf numFmtId="14" fontId="6" fillId="0" borderId="25" xfId="0" applyNumberFormat="1" applyFont="1" applyFill="1" applyBorder="1" applyAlignment="1">
      <alignment horizontal="center" vertical="top" wrapText="1"/>
    </xf>
    <xf numFmtId="14" fontId="6" fillId="0" borderId="0" xfId="0" applyNumberFormat="1" applyFont="1" applyFill="1" applyBorder="1" applyAlignment="1">
      <alignment horizontal="left" vertical="top" wrapText="1"/>
    </xf>
    <xf numFmtId="0" fontId="9" fillId="0" borderId="8" xfId="0" applyFont="1" applyFill="1" applyBorder="1" applyAlignment="1">
      <alignment horizontal="center" vertical="top"/>
    </xf>
    <xf numFmtId="14" fontId="6" fillId="0" borderId="12" xfId="0" applyNumberFormat="1" applyFont="1" applyFill="1" applyBorder="1" applyAlignment="1">
      <alignment horizontal="left" vertical="top"/>
    </xf>
    <xf numFmtId="14" fontId="6" fillId="0" borderId="12" xfId="0" applyNumberFormat="1" applyFont="1" applyFill="1" applyBorder="1" applyAlignment="1">
      <alignment horizontal="left" vertical="top" wrapText="1"/>
    </xf>
    <xf numFmtId="0" fontId="6" fillId="0" borderId="36" xfId="0" applyFont="1" applyFill="1" applyBorder="1" applyAlignment="1">
      <alignment horizontal="left" vertical="top"/>
    </xf>
    <xf numFmtId="14" fontId="6" fillId="0" borderId="2" xfId="0" applyNumberFormat="1" applyFont="1" applyFill="1" applyBorder="1" applyAlignment="1">
      <alignment horizontal="left" vertical="top"/>
    </xf>
    <xf numFmtId="49" fontId="6" fillId="0" borderId="17" xfId="0" applyNumberFormat="1" applyFont="1" applyFill="1" applyBorder="1" applyAlignment="1">
      <alignment vertical="top" wrapText="1"/>
    </xf>
    <xf numFmtId="49" fontId="6" fillId="0" borderId="17" xfId="0" applyNumberFormat="1" applyFont="1" applyFill="1" applyBorder="1" applyAlignment="1">
      <alignment vertical="center" wrapText="1"/>
    </xf>
    <xf numFmtId="14" fontId="9" fillId="0" borderId="17" xfId="0" applyNumberFormat="1" applyFont="1" applyFill="1" applyBorder="1" applyAlignment="1">
      <alignment vertical="top" wrapText="1"/>
    </xf>
    <xf numFmtId="167" fontId="6" fillId="0" borderId="2" xfId="0" applyNumberFormat="1" applyFont="1" applyFill="1" applyBorder="1" applyAlignment="1">
      <alignment horizontal="right" vertical="center" wrapText="1"/>
    </xf>
    <xf numFmtId="0" fontId="6" fillId="0" borderId="32" xfId="0" applyNumberFormat="1" applyFont="1" applyFill="1" applyBorder="1" applyAlignment="1">
      <alignment horizontal="left" vertical="top" wrapText="1"/>
    </xf>
    <xf numFmtId="167" fontId="6" fillId="0" borderId="24" xfId="0" applyNumberFormat="1" applyFont="1" applyFill="1" applyBorder="1" applyAlignment="1">
      <alignment horizontal="right" vertical="center" wrapText="1"/>
    </xf>
    <xf numFmtId="167" fontId="6" fillId="0" borderId="18" xfId="0" applyNumberFormat="1" applyFont="1" applyFill="1" applyBorder="1" applyAlignment="1">
      <alignment horizontal="right" vertical="center" wrapText="1"/>
    </xf>
    <xf numFmtId="167" fontId="6" fillId="0" borderId="31" xfId="0" applyNumberFormat="1" applyFont="1" applyFill="1" applyBorder="1" applyAlignment="1">
      <alignment horizontal="right" vertical="center" wrapText="1"/>
    </xf>
    <xf numFmtId="49" fontId="6" fillId="0" borderId="0" xfId="0" applyNumberFormat="1" applyFont="1" applyFill="1" applyBorder="1" applyAlignment="1">
      <alignment horizontal="left" vertical="top"/>
    </xf>
    <xf numFmtId="49" fontId="6" fillId="0" borderId="0" xfId="0" applyNumberFormat="1" applyFont="1" applyFill="1" applyBorder="1" applyAlignment="1">
      <alignment horizontal="left" vertical="top" wrapText="1"/>
    </xf>
    <xf numFmtId="49" fontId="6" fillId="0" borderId="0" xfId="0" applyNumberFormat="1" applyFont="1" applyFill="1" applyBorder="1" applyAlignment="1">
      <alignment horizontal="center" vertical="top" wrapText="1"/>
    </xf>
    <xf numFmtId="49" fontId="6" fillId="7" borderId="0" xfId="0" applyNumberFormat="1" applyFont="1" applyFill="1" applyBorder="1" applyAlignment="1">
      <alignment horizontal="center" vertical="top" wrapText="1"/>
    </xf>
    <xf numFmtId="167" fontId="6" fillId="0" borderId="0" xfId="3" applyNumberFormat="1" applyFont="1" applyFill="1" applyBorder="1" applyAlignment="1">
      <alignment horizontal="right" vertical="top"/>
    </xf>
    <xf numFmtId="0" fontId="6" fillId="0" borderId="0" xfId="1" applyFont="1" applyFill="1" applyAlignment="1">
      <alignment vertical="center"/>
    </xf>
    <xf numFmtId="0" fontId="6" fillId="3" borderId="8" xfId="1" applyFont="1" applyFill="1" applyBorder="1" applyAlignment="1">
      <alignment horizontal="center" vertical="center"/>
    </xf>
    <xf numFmtId="0" fontId="6" fillId="0" borderId="8" xfId="1" applyFont="1" applyFill="1" applyBorder="1" applyAlignment="1">
      <alignment vertical="center"/>
    </xf>
    <xf numFmtId="0" fontId="6" fillId="0" borderId="0" xfId="0" applyNumberFormat="1" applyFont="1" applyAlignment="1">
      <alignment horizontal="center" vertical="top" wrapText="1"/>
    </xf>
    <xf numFmtId="168" fontId="6" fillId="0" borderId="0" xfId="1" applyNumberFormat="1" applyFont="1" applyFill="1" applyAlignment="1">
      <alignment horizontal="center" vertical="center"/>
    </xf>
    <xf numFmtId="167" fontId="6" fillId="0" borderId="0" xfId="0" applyNumberFormat="1" applyFont="1" applyFill="1"/>
    <xf numFmtId="4" fontId="6" fillId="0" borderId="2" xfId="0" applyNumberFormat="1" applyFont="1" applyBorder="1" applyAlignment="1">
      <alignment horizontal="right" vertical="center" wrapText="1"/>
    </xf>
    <xf numFmtId="4" fontId="6" fillId="0" borderId="2" xfId="0" applyNumberFormat="1" applyFont="1" applyBorder="1" applyAlignment="1" applyProtection="1">
      <alignment horizontal="right" vertical="center" wrapText="1"/>
    </xf>
    <xf numFmtId="49" fontId="6" fillId="0" borderId="2" xfId="0" applyNumberFormat="1" applyFont="1" applyBorder="1" applyAlignment="1" applyProtection="1">
      <alignment horizontal="center" vertical="center" wrapText="1"/>
    </xf>
    <xf numFmtId="167" fontId="8" fillId="0" borderId="2" xfId="3" applyNumberFormat="1" applyFont="1" applyFill="1" applyBorder="1" applyAlignment="1">
      <alignment horizontal="right" vertical="center" wrapText="1"/>
    </xf>
    <xf numFmtId="167" fontId="8" fillId="4" borderId="2" xfId="4" applyNumberFormat="1" applyFont="1" applyFill="1" applyBorder="1" applyAlignment="1">
      <alignment horizontal="right" vertical="center" wrapText="1"/>
    </xf>
    <xf numFmtId="167" fontId="8" fillId="0" borderId="2" xfId="4" applyNumberFormat="1" applyFont="1" applyFill="1" applyBorder="1" applyAlignment="1">
      <alignment horizontal="right" vertical="top"/>
    </xf>
    <xf numFmtId="167" fontId="6" fillId="0" borderId="2" xfId="4" applyNumberFormat="1" applyFont="1" applyFill="1" applyBorder="1" applyAlignment="1">
      <alignment horizontal="right" vertical="top"/>
    </xf>
    <xf numFmtId="167" fontId="6" fillId="0" borderId="5" xfId="4" applyNumberFormat="1" applyFont="1" applyFill="1" applyBorder="1" applyAlignment="1">
      <alignment horizontal="right" vertical="top"/>
    </xf>
    <xf numFmtId="0" fontId="8" fillId="0" borderId="18" xfId="0" applyNumberFormat="1" applyFont="1" applyFill="1" applyBorder="1" applyAlignment="1">
      <alignment horizontal="center" vertical="top" wrapText="1"/>
    </xf>
    <xf numFmtId="2" fontId="6" fillId="0" borderId="2" xfId="0" applyNumberFormat="1" applyFont="1" applyFill="1" applyBorder="1" applyAlignment="1">
      <alignment horizontal="left" vertical="top" wrapText="1"/>
    </xf>
    <xf numFmtId="0" fontId="6" fillId="0" borderId="2" xfId="0" applyFont="1" applyBorder="1" applyAlignment="1">
      <alignment wrapText="1"/>
    </xf>
    <xf numFmtId="49" fontId="8" fillId="0" borderId="3" xfId="0" applyNumberFormat="1" applyFont="1" applyFill="1" applyBorder="1" applyAlignment="1">
      <alignment horizontal="left" vertical="top"/>
    </xf>
    <xf numFmtId="0" fontId="10" fillId="0" borderId="18" xfId="0" applyFont="1" applyFill="1" applyBorder="1" applyAlignment="1">
      <alignment horizontal="center" vertical="top"/>
    </xf>
    <xf numFmtId="0" fontId="10" fillId="0" borderId="18" xfId="0" applyFont="1" applyFill="1" applyBorder="1" applyAlignment="1">
      <alignment horizontal="center" vertical="top" wrapText="1"/>
    </xf>
    <xf numFmtId="0" fontId="10" fillId="0" borderId="2" xfId="0" applyFont="1" applyFill="1" applyBorder="1" applyAlignment="1">
      <alignment horizontal="center" vertical="top"/>
    </xf>
    <xf numFmtId="0" fontId="9" fillId="0" borderId="18" xfId="0" applyFont="1" applyFill="1" applyBorder="1" applyAlignment="1">
      <alignment vertical="top"/>
    </xf>
    <xf numFmtId="49" fontId="6" fillId="0" borderId="3" xfId="0" applyNumberFormat="1" applyFont="1" applyFill="1" applyBorder="1" applyAlignment="1">
      <alignment horizontal="left" vertical="top"/>
    </xf>
    <xf numFmtId="0" fontId="7" fillId="0" borderId="37" xfId="0" applyFont="1" applyFill="1" applyBorder="1" applyAlignment="1">
      <alignment horizontal="left" vertical="top" wrapText="1"/>
    </xf>
    <xf numFmtId="49" fontId="16" fillId="0" borderId="24" xfId="0" applyNumberFormat="1" applyFont="1" applyFill="1" applyBorder="1" applyAlignment="1">
      <alignment horizontal="center" vertical="top" wrapText="1"/>
    </xf>
    <xf numFmtId="0" fontId="7" fillId="0" borderId="38" xfId="0" applyFont="1" applyFill="1" applyBorder="1" applyAlignment="1">
      <alignment horizontal="left" vertical="top" wrapText="1"/>
    </xf>
    <xf numFmtId="49" fontId="7" fillId="0" borderId="12" xfId="0" applyNumberFormat="1" applyFont="1" applyFill="1" applyBorder="1" applyAlignment="1">
      <alignment horizontal="center" vertical="top" wrapText="1"/>
    </xf>
    <xf numFmtId="170" fontId="7" fillId="0" borderId="2" xfId="0" applyNumberFormat="1" applyFont="1" applyFill="1" applyBorder="1" applyAlignment="1">
      <alignment horizontal="center" vertical="top" wrapText="1"/>
    </xf>
    <xf numFmtId="14" fontId="9" fillId="0" borderId="2" xfId="0" applyNumberFormat="1" applyFont="1" applyFill="1" applyBorder="1" applyAlignment="1">
      <alignment vertical="top"/>
    </xf>
    <xf numFmtId="0" fontId="6" fillId="0" borderId="2" xfId="0" applyFont="1" applyBorder="1" applyAlignment="1">
      <alignment vertical="top"/>
    </xf>
    <xf numFmtId="167" fontId="8" fillId="5" borderId="2" xfId="4" applyNumberFormat="1" applyFont="1" applyFill="1" applyBorder="1" applyAlignment="1">
      <alignment horizontal="right" vertical="center"/>
    </xf>
    <xf numFmtId="49" fontId="8" fillId="0" borderId="2" xfId="0" applyNumberFormat="1" applyFont="1" applyFill="1" applyBorder="1" applyAlignment="1" applyProtection="1">
      <alignment horizontal="left" vertical="center" wrapText="1"/>
    </xf>
    <xf numFmtId="49" fontId="6" fillId="0" borderId="2" xfId="0" applyNumberFormat="1" applyFont="1" applyBorder="1" applyAlignment="1" applyProtection="1">
      <alignment horizontal="left" vertical="center" wrapText="1"/>
    </xf>
    <xf numFmtId="0" fontId="6" fillId="0" borderId="9" xfId="0" applyNumberFormat="1" applyFont="1" applyFill="1" applyBorder="1" applyAlignment="1">
      <alignment horizontal="left" vertical="top" wrapText="1"/>
    </xf>
    <xf numFmtId="14" fontId="6" fillId="0" borderId="12" xfId="0" applyNumberFormat="1" applyFont="1" applyFill="1" applyBorder="1" applyAlignment="1">
      <alignment horizontal="center" vertical="top" wrapText="1"/>
    </xf>
    <xf numFmtId="14" fontId="6" fillId="0" borderId="18" xfId="0" applyNumberFormat="1" applyFont="1" applyFill="1" applyBorder="1" applyAlignment="1">
      <alignment vertical="top" wrapText="1"/>
    </xf>
    <xf numFmtId="49" fontId="6" fillId="0" borderId="2" xfId="0" applyNumberFormat="1" applyFont="1" applyFill="1" applyBorder="1" applyAlignment="1" applyProtection="1">
      <alignment horizontal="left" vertical="center" wrapText="1"/>
    </xf>
    <xf numFmtId="0" fontId="6" fillId="0" borderId="2" xfId="0" applyNumberFormat="1" applyFont="1" applyFill="1" applyBorder="1" applyAlignment="1" applyProtection="1">
      <alignment horizontal="left" vertical="center" wrapText="1"/>
    </xf>
    <xf numFmtId="49" fontId="8" fillId="10" borderId="3" xfId="0" applyNumberFormat="1" applyFont="1" applyFill="1" applyBorder="1" applyAlignment="1">
      <alignment horizontal="left" vertical="center"/>
    </xf>
    <xf numFmtId="167" fontId="8" fillId="10" borderId="2" xfId="3" applyNumberFormat="1" applyFont="1" applyFill="1" applyBorder="1" applyAlignment="1">
      <alignment horizontal="right" vertical="center"/>
    </xf>
    <xf numFmtId="0" fontId="8" fillId="10" borderId="0" xfId="0" applyFont="1" applyFill="1" applyAlignment="1">
      <alignment vertical="center"/>
    </xf>
    <xf numFmtId="167" fontId="8" fillId="10" borderId="2" xfId="4" applyNumberFormat="1" applyFont="1" applyFill="1" applyBorder="1" applyAlignment="1">
      <alignment horizontal="right" vertical="center"/>
    </xf>
    <xf numFmtId="167" fontId="8" fillId="10" borderId="2" xfId="0" applyNumberFormat="1" applyFont="1" applyFill="1" applyBorder="1" applyAlignment="1">
      <alignment horizontal="right" vertical="center" wrapText="1"/>
    </xf>
    <xf numFmtId="167" fontId="8" fillId="10" borderId="5" xfId="0" applyNumberFormat="1" applyFont="1" applyFill="1" applyBorder="1" applyAlignment="1">
      <alignment horizontal="right" vertical="center" wrapText="1"/>
    </xf>
    <xf numFmtId="0" fontId="8" fillId="10" borderId="2" xfId="0" applyNumberFormat="1" applyFont="1" applyFill="1" applyBorder="1" applyAlignment="1">
      <alignment horizontal="left" vertical="center"/>
    </xf>
    <xf numFmtId="14" fontId="8" fillId="10" borderId="2" xfId="0" applyNumberFormat="1" applyFont="1" applyFill="1" applyBorder="1" applyAlignment="1">
      <alignment horizontal="center" vertical="center"/>
    </xf>
    <xf numFmtId="14" fontId="8" fillId="10" borderId="2" xfId="0" applyNumberFormat="1" applyFont="1" applyFill="1" applyBorder="1" applyAlignment="1">
      <alignment horizontal="center" vertical="center" wrapText="1"/>
    </xf>
    <xf numFmtId="0" fontId="8" fillId="10" borderId="2" xfId="0" applyNumberFormat="1" applyFont="1" applyFill="1" applyBorder="1" applyAlignment="1">
      <alignment horizontal="center" vertical="center"/>
    </xf>
    <xf numFmtId="0" fontId="8" fillId="10" borderId="2" xfId="0" applyFont="1" applyFill="1" applyBorder="1" applyAlignment="1">
      <alignment horizontal="center" vertical="center"/>
    </xf>
    <xf numFmtId="0" fontId="6" fillId="10" borderId="0" xfId="0" applyFont="1" applyFill="1" applyAlignment="1">
      <alignment vertical="center"/>
    </xf>
    <xf numFmtId="167" fontId="6" fillId="10" borderId="2" xfId="3" applyNumberFormat="1" applyFont="1" applyFill="1" applyBorder="1" applyAlignment="1">
      <alignment horizontal="right" vertical="top"/>
    </xf>
    <xf numFmtId="0" fontId="6" fillId="10" borderId="0" xfId="0" applyFont="1" applyFill="1"/>
    <xf numFmtId="167" fontId="8" fillId="10" borderId="5" xfId="3" applyNumberFormat="1" applyFont="1" applyFill="1" applyBorder="1" applyAlignment="1">
      <alignment horizontal="right" vertical="center"/>
    </xf>
    <xf numFmtId="49" fontId="6" fillId="10" borderId="2" xfId="0" applyNumberFormat="1" applyFont="1" applyFill="1" applyBorder="1" applyAlignment="1">
      <alignment horizontal="left" vertical="top" wrapText="1"/>
    </xf>
    <xf numFmtId="0" fontId="6" fillId="10" borderId="2" xfId="0" applyNumberFormat="1" applyFont="1" applyFill="1" applyBorder="1" applyAlignment="1">
      <alignment horizontal="center" vertical="top" wrapText="1"/>
    </xf>
    <xf numFmtId="0" fontId="6" fillId="9" borderId="2" xfId="0" applyNumberFormat="1" applyFont="1" applyFill="1" applyBorder="1" applyAlignment="1">
      <alignment horizontal="left" vertical="top" wrapText="1"/>
    </xf>
    <xf numFmtId="14" fontId="9" fillId="9" borderId="2" xfId="0" applyNumberFormat="1" applyFont="1" applyFill="1" applyBorder="1" applyAlignment="1">
      <alignment horizontal="center" vertical="top"/>
    </xf>
    <xf numFmtId="14" fontId="9" fillId="9" borderId="2" xfId="0" applyNumberFormat="1" applyFont="1" applyFill="1" applyBorder="1" applyAlignment="1">
      <alignment horizontal="center" vertical="top" wrapText="1"/>
    </xf>
    <xf numFmtId="0" fontId="9" fillId="9" borderId="2" xfId="0" applyFont="1" applyFill="1" applyBorder="1" applyAlignment="1">
      <alignment horizontal="center" vertical="top"/>
    </xf>
    <xf numFmtId="167" fontId="8" fillId="9" borderId="2" xfId="3" applyNumberFormat="1" applyFont="1" applyFill="1" applyBorder="1" applyAlignment="1">
      <alignment horizontal="right" vertical="top"/>
    </xf>
    <xf numFmtId="167" fontId="8" fillId="9" borderId="5" xfId="3" applyNumberFormat="1" applyFont="1" applyFill="1" applyBorder="1" applyAlignment="1">
      <alignment horizontal="right" vertical="top"/>
    </xf>
    <xf numFmtId="0" fontId="6" fillId="9" borderId="0" xfId="0" applyFont="1" applyFill="1"/>
    <xf numFmtId="167" fontId="8" fillId="9" borderId="2" xfId="0" applyNumberFormat="1" applyFont="1" applyFill="1" applyBorder="1" applyAlignment="1">
      <alignment horizontal="right" vertical="top" wrapText="1"/>
    </xf>
    <xf numFmtId="167" fontId="8" fillId="9" borderId="5" xfId="0" applyNumberFormat="1" applyFont="1" applyFill="1" applyBorder="1" applyAlignment="1">
      <alignment horizontal="right" vertical="top" wrapText="1"/>
    </xf>
    <xf numFmtId="0" fontId="12" fillId="9" borderId="3" xfId="0" applyNumberFormat="1" applyFont="1" applyFill="1" applyBorder="1" applyAlignment="1">
      <alignment horizontal="left" vertical="top"/>
    </xf>
    <xf numFmtId="0" fontId="8" fillId="9" borderId="2" xfId="0" applyNumberFormat="1" applyFont="1" applyFill="1" applyBorder="1" applyAlignment="1">
      <alignment horizontal="left" vertical="top" wrapText="1"/>
    </xf>
    <xf numFmtId="14" fontId="10" fillId="9" borderId="2" xfId="0" applyNumberFormat="1" applyFont="1" applyFill="1" applyBorder="1" applyAlignment="1">
      <alignment horizontal="center" vertical="top"/>
    </xf>
    <xf numFmtId="14" fontId="10" fillId="9" borderId="2" xfId="0" applyNumberFormat="1" applyFont="1" applyFill="1" applyBorder="1" applyAlignment="1">
      <alignment horizontal="center" vertical="top" wrapText="1"/>
    </xf>
    <xf numFmtId="0" fontId="8" fillId="9" borderId="2" xfId="0" applyNumberFormat="1" applyFont="1" applyFill="1" applyBorder="1" applyAlignment="1">
      <alignment horizontal="center" vertical="top" wrapText="1"/>
    </xf>
    <xf numFmtId="0" fontId="10" fillId="9" borderId="2" xfId="0" applyFont="1" applyFill="1" applyBorder="1" applyAlignment="1">
      <alignment horizontal="center" vertical="top"/>
    </xf>
    <xf numFmtId="0" fontId="8" fillId="9" borderId="0" xfId="0" applyFont="1" applyFill="1"/>
    <xf numFmtId="167" fontId="6" fillId="9" borderId="2" xfId="3" applyNumberFormat="1" applyFont="1" applyFill="1" applyBorder="1" applyAlignment="1">
      <alignment horizontal="right" vertical="top"/>
    </xf>
    <xf numFmtId="167" fontId="13" fillId="9" borderId="2" xfId="0" applyNumberFormat="1" applyFont="1" applyFill="1" applyBorder="1" applyAlignment="1">
      <alignment horizontal="right" vertical="top" wrapText="1"/>
    </xf>
    <xf numFmtId="0" fontId="6" fillId="9" borderId="1" xfId="0" applyFont="1" applyFill="1" applyBorder="1"/>
    <xf numFmtId="0" fontId="8" fillId="9" borderId="2" xfId="0" applyNumberFormat="1" applyFont="1" applyFill="1" applyBorder="1" applyAlignment="1">
      <alignment horizontal="left" vertical="center" wrapText="1"/>
    </xf>
    <xf numFmtId="49" fontId="6" fillId="9" borderId="2" xfId="0" applyNumberFormat="1" applyFont="1" applyFill="1" applyBorder="1" applyAlignment="1">
      <alignment horizontal="left" vertical="top" wrapText="1"/>
    </xf>
    <xf numFmtId="49" fontId="8" fillId="9" borderId="3" xfId="0" applyNumberFormat="1" applyFont="1" applyFill="1" applyBorder="1" applyAlignment="1">
      <alignment horizontal="left" vertical="top"/>
    </xf>
    <xf numFmtId="49" fontId="6" fillId="9" borderId="2" xfId="0" applyNumberFormat="1" applyFont="1" applyFill="1" applyBorder="1" applyAlignment="1">
      <alignment horizontal="center" vertical="top"/>
    </xf>
    <xf numFmtId="49" fontId="6" fillId="9" borderId="2" xfId="0" applyNumberFormat="1" applyFont="1" applyFill="1" applyBorder="1" applyAlignment="1">
      <alignment horizontal="center" vertical="top" wrapText="1"/>
    </xf>
    <xf numFmtId="14" fontId="10" fillId="9" borderId="18" xfId="0" applyNumberFormat="1" applyFont="1" applyFill="1" applyBorder="1" applyAlignment="1">
      <alignment horizontal="center" vertical="top"/>
    </xf>
    <xf numFmtId="0" fontId="9" fillId="9" borderId="18" xfId="0" applyFont="1" applyFill="1" applyBorder="1" applyAlignment="1">
      <alignment horizontal="center" vertical="top"/>
    </xf>
    <xf numFmtId="14" fontId="9" fillId="9" borderId="18" xfId="0" applyNumberFormat="1" applyFont="1" applyFill="1" applyBorder="1" applyAlignment="1">
      <alignment horizontal="center" vertical="top"/>
    </xf>
    <xf numFmtId="14" fontId="9" fillId="9" borderId="18" xfId="0" applyNumberFormat="1" applyFont="1" applyFill="1" applyBorder="1" applyAlignment="1">
      <alignment horizontal="center" vertical="top" wrapText="1"/>
    </xf>
    <xf numFmtId="167" fontId="8" fillId="9" borderId="2" xfId="4" applyNumberFormat="1" applyFont="1" applyFill="1" applyBorder="1" applyAlignment="1">
      <alignment horizontal="right" vertical="top"/>
    </xf>
    <xf numFmtId="0" fontId="6" fillId="0" borderId="16" xfId="0" applyFont="1" applyFill="1" applyBorder="1" applyAlignment="1">
      <alignment vertical="center" wrapText="1"/>
    </xf>
    <xf numFmtId="0" fontId="6" fillId="0" borderId="9" xfId="0" applyFont="1" applyFill="1" applyBorder="1" applyAlignment="1">
      <alignment vertical="center" wrapText="1"/>
    </xf>
    <xf numFmtId="0" fontId="6" fillId="7" borderId="2" xfId="0" applyFont="1" applyFill="1" applyBorder="1" applyAlignment="1">
      <alignment vertical="center" wrapText="1"/>
    </xf>
    <xf numFmtId="0" fontId="6" fillId="7" borderId="16" xfId="0" applyNumberFormat="1" applyFont="1" applyFill="1" applyBorder="1" applyAlignment="1">
      <alignment vertical="center" wrapText="1"/>
    </xf>
    <xf numFmtId="49" fontId="6" fillId="7" borderId="18" xfId="0" applyNumberFormat="1" applyFont="1" applyFill="1" applyBorder="1" applyAlignment="1">
      <alignment vertical="center" wrapText="1"/>
    </xf>
    <xf numFmtId="49" fontId="6" fillId="7" borderId="16" xfId="0" applyNumberFormat="1" applyFont="1" applyFill="1" applyBorder="1" applyAlignment="1">
      <alignment vertical="center" wrapText="1"/>
    </xf>
    <xf numFmtId="0" fontId="6" fillId="0" borderId="0" xfId="0" applyNumberFormat="1" applyFont="1" applyAlignment="1">
      <alignment vertical="center" wrapText="1"/>
    </xf>
    <xf numFmtId="166" fontId="6" fillId="0" borderId="0" xfId="0" applyNumberFormat="1" applyFont="1" applyAlignment="1">
      <alignment vertical="center"/>
    </xf>
    <xf numFmtId="0" fontId="8" fillId="8" borderId="2" xfId="0" applyNumberFormat="1" applyFont="1" applyFill="1" applyBorder="1" applyAlignment="1">
      <alignment vertical="center" wrapText="1"/>
    </xf>
    <xf numFmtId="0" fontId="8" fillId="8" borderId="12" xfId="0" applyNumberFormat="1" applyFont="1" applyFill="1" applyBorder="1" applyAlignment="1">
      <alignment vertical="center" wrapText="1"/>
    </xf>
    <xf numFmtId="49" fontId="8" fillId="0" borderId="12" xfId="0" applyNumberFormat="1" applyFont="1" applyFill="1" applyBorder="1" applyAlignment="1">
      <alignment vertical="center" wrapText="1"/>
    </xf>
    <xf numFmtId="0" fontId="8" fillId="4" borderId="28" xfId="0" applyNumberFormat="1" applyFont="1" applyFill="1" applyBorder="1" applyAlignment="1">
      <alignment vertical="center" wrapText="1"/>
    </xf>
    <xf numFmtId="0" fontId="6" fillId="9" borderId="2" xfId="0" applyNumberFormat="1" applyFont="1" applyFill="1" applyBorder="1" applyAlignment="1">
      <alignment vertical="center" wrapText="1"/>
    </xf>
    <xf numFmtId="49" fontId="6" fillId="0" borderId="29" xfId="0" applyNumberFormat="1" applyFont="1" applyBorder="1" applyAlignment="1">
      <alignment vertical="center" wrapText="1"/>
    </xf>
    <xf numFmtId="0" fontId="8" fillId="10" borderId="2" xfId="0" applyNumberFormat="1" applyFont="1" applyFill="1" applyBorder="1" applyAlignment="1">
      <alignment vertical="center"/>
    </xf>
    <xf numFmtId="0" fontId="8" fillId="9" borderId="2" xfId="0" applyNumberFormat="1" applyFont="1" applyFill="1" applyBorder="1" applyAlignment="1">
      <alignment vertical="center" wrapText="1"/>
    </xf>
    <xf numFmtId="49" fontId="6" fillId="7" borderId="2" xfId="0" applyNumberFormat="1" applyFont="1" applyFill="1" applyBorder="1" applyAlignment="1">
      <alignment vertical="center" wrapText="1"/>
    </xf>
    <xf numFmtId="169" fontId="6" fillId="7" borderId="30" xfId="0" applyNumberFormat="1" applyFont="1" applyFill="1" applyBorder="1" applyAlignment="1">
      <alignment vertical="center" wrapText="1"/>
    </xf>
    <xf numFmtId="49" fontId="6" fillId="7" borderId="29" xfId="0" applyNumberFormat="1" applyFont="1" applyFill="1" applyBorder="1" applyAlignment="1">
      <alignment vertical="center" wrapText="1"/>
    </xf>
    <xf numFmtId="49" fontId="6" fillId="0" borderId="28" xfId="0" applyNumberFormat="1" applyFont="1" applyBorder="1" applyAlignment="1" applyProtection="1">
      <alignment vertical="center" wrapText="1"/>
    </xf>
    <xf numFmtId="0" fontId="8" fillId="4" borderId="2" xfId="0" applyNumberFormat="1" applyFont="1" applyFill="1" applyBorder="1" applyAlignment="1">
      <alignment vertical="center" wrapText="1"/>
    </xf>
    <xf numFmtId="0" fontId="7" fillId="0" borderId="2" xfId="0" applyNumberFormat="1" applyFont="1" applyFill="1" applyBorder="1" applyAlignment="1">
      <alignment vertical="center" wrapText="1"/>
    </xf>
    <xf numFmtId="0" fontId="8" fillId="6" borderId="2" xfId="0" applyNumberFormat="1" applyFont="1" applyFill="1" applyBorder="1" applyAlignment="1">
      <alignment vertical="center" wrapText="1"/>
    </xf>
    <xf numFmtId="0" fontId="8" fillId="0" borderId="2" xfId="0" applyNumberFormat="1" applyFont="1" applyFill="1" applyBorder="1" applyAlignment="1">
      <alignment vertical="center" wrapText="1"/>
    </xf>
    <xf numFmtId="0" fontId="6" fillId="0" borderId="4" xfId="0" applyNumberFormat="1" applyFont="1" applyFill="1" applyBorder="1" applyAlignment="1">
      <alignment vertical="center" wrapText="1"/>
    </xf>
    <xf numFmtId="0" fontId="11" fillId="0" borderId="2" xfId="0" applyNumberFormat="1" applyFont="1" applyFill="1" applyBorder="1" applyAlignment="1">
      <alignment vertical="center" wrapText="1"/>
    </xf>
    <xf numFmtId="49" fontId="6" fillId="9" borderId="2" xfId="0" applyNumberFormat="1" applyFont="1" applyFill="1" applyBorder="1" applyAlignment="1">
      <alignment vertical="center" wrapText="1"/>
    </xf>
    <xf numFmtId="0" fontId="6" fillId="0" borderId="12" xfId="0" applyNumberFormat="1" applyFont="1" applyFill="1" applyBorder="1" applyAlignment="1">
      <alignment vertical="center" wrapText="1"/>
    </xf>
    <xf numFmtId="49" fontId="6" fillId="0" borderId="0" xfId="0" applyNumberFormat="1" applyFont="1" applyFill="1" applyBorder="1" applyAlignment="1">
      <alignment vertical="center" wrapText="1"/>
    </xf>
    <xf numFmtId="49" fontId="8" fillId="4" borderId="22" xfId="0" applyNumberFormat="1" applyFont="1" applyFill="1" applyBorder="1" applyAlignment="1">
      <alignment horizontal="center" vertical="center" wrapText="1"/>
    </xf>
    <xf numFmtId="167" fontId="8" fillId="4" borderId="17" xfId="3" applyNumberFormat="1" applyFont="1" applyFill="1" applyBorder="1" applyAlignment="1">
      <alignment horizontal="right" vertical="center" wrapText="1"/>
    </xf>
    <xf numFmtId="49" fontId="6" fillId="0" borderId="41" xfId="0" applyNumberFormat="1" applyFont="1" applyBorder="1" applyAlignment="1" applyProtection="1">
      <alignment vertical="center" wrapText="1"/>
    </xf>
    <xf numFmtId="167" fontId="6" fillId="0" borderId="2" xfId="3" applyNumberFormat="1" applyFont="1" applyBorder="1" applyAlignment="1">
      <alignment horizontal="right" vertical="top"/>
    </xf>
    <xf numFmtId="167" fontId="6" fillId="0" borderId="2" xfId="0" applyNumberFormat="1" applyFont="1" applyBorder="1" applyAlignment="1">
      <alignment horizontal="right" vertical="center"/>
    </xf>
    <xf numFmtId="0" fontId="10" fillId="0" borderId="2" xfId="0" applyFont="1" applyFill="1" applyBorder="1" applyAlignment="1">
      <alignment horizontal="center" vertical="top" wrapText="1"/>
    </xf>
    <xf numFmtId="167" fontId="6" fillId="0" borderId="2" xfId="0" applyNumberFormat="1" applyFont="1" applyFill="1" applyBorder="1"/>
    <xf numFmtId="0" fontId="6" fillId="0" borderId="0" xfId="0" applyFont="1" applyAlignment="1">
      <alignment vertical="top"/>
    </xf>
    <xf numFmtId="49" fontId="8" fillId="8" borderId="2" xfId="0" applyNumberFormat="1" applyFont="1" applyFill="1" applyBorder="1" applyAlignment="1">
      <alignment vertical="center" wrapText="1"/>
    </xf>
    <xf numFmtId="49" fontId="8" fillId="4" borderId="2" xfId="0" applyNumberFormat="1" applyFont="1" applyFill="1" applyBorder="1" applyAlignment="1">
      <alignment vertical="center" wrapText="1"/>
    </xf>
    <xf numFmtId="49" fontId="8" fillId="0" borderId="2" xfId="0" applyNumberFormat="1" applyFont="1" applyFill="1" applyBorder="1" applyAlignment="1">
      <alignment vertical="center" wrapText="1"/>
    </xf>
    <xf numFmtId="0" fontId="9" fillId="9" borderId="2" xfId="0" applyFont="1" applyFill="1" applyBorder="1" applyAlignment="1">
      <alignment vertical="top"/>
    </xf>
    <xf numFmtId="0" fontId="10" fillId="0" borderId="2" xfId="0" applyFont="1" applyFill="1" applyBorder="1" applyAlignment="1">
      <alignment vertical="top"/>
    </xf>
    <xf numFmtId="0" fontId="9" fillId="0" borderId="2" xfId="0" applyFont="1" applyFill="1" applyBorder="1" applyAlignment="1">
      <alignment vertical="top"/>
    </xf>
    <xf numFmtId="0" fontId="8" fillId="10" borderId="2" xfId="0" applyFont="1" applyFill="1" applyBorder="1" applyAlignment="1">
      <alignment vertical="center"/>
    </xf>
    <xf numFmtId="0" fontId="10" fillId="9" borderId="2" xfId="0" applyFont="1" applyFill="1" applyBorder="1" applyAlignment="1">
      <alignment vertical="top"/>
    </xf>
    <xf numFmtId="0" fontId="6" fillId="0" borderId="2" xfId="0" applyFont="1" applyFill="1" applyBorder="1" applyAlignment="1"/>
    <xf numFmtId="0" fontId="7" fillId="0" borderId="2" xfId="0" applyFont="1" applyFill="1" applyBorder="1" applyAlignment="1">
      <alignment vertical="top"/>
    </xf>
    <xf numFmtId="0" fontId="7" fillId="0" borderId="2" xfId="0" applyNumberFormat="1" applyFont="1" applyFill="1" applyBorder="1" applyAlignment="1">
      <alignment vertical="top" wrapText="1"/>
    </xf>
    <xf numFmtId="0" fontId="7" fillId="0" borderId="2" xfId="0" applyFont="1" applyFill="1" applyBorder="1" applyAlignment="1">
      <alignment vertical="top" wrapText="1"/>
    </xf>
    <xf numFmtId="0" fontId="9" fillId="0" borderId="2" xfId="0" applyNumberFormat="1" applyFont="1" applyFill="1" applyBorder="1" applyAlignment="1">
      <alignment vertical="top" wrapText="1"/>
    </xf>
    <xf numFmtId="49" fontId="8" fillId="6" borderId="2" xfId="0" applyNumberFormat="1" applyFont="1" applyFill="1" applyBorder="1" applyAlignment="1">
      <alignment vertical="center" wrapText="1"/>
    </xf>
    <xf numFmtId="0" fontId="6" fillId="0" borderId="18" xfId="0" applyFont="1" applyFill="1" applyBorder="1" applyAlignment="1">
      <alignment vertical="center" wrapText="1"/>
    </xf>
    <xf numFmtId="0" fontId="6" fillId="0" borderId="2" xfId="0" applyNumberFormat="1" applyFont="1" applyFill="1" applyBorder="1" applyAlignment="1" applyProtection="1">
      <alignment vertical="top" wrapText="1" shrinkToFit="1"/>
      <protection locked="0"/>
    </xf>
    <xf numFmtId="0" fontId="6" fillId="0" borderId="2" xfId="0" applyNumberFormat="1" applyFont="1" applyFill="1" applyBorder="1" applyAlignment="1" applyProtection="1">
      <alignment vertical="center" wrapText="1" shrinkToFit="1"/>
      <protection locked="0"/>
    </xf>
    <xf numFmtId="169" fontId="11" fillId="3" borderId="2" xfId="0" applyNumberFormat="1" applyFont="1" applyFill="1" applyBorder="1" applyAlignment="1" applyProtection="1">
      <alignment vertical="center" wrapText="1"/>
      <protection locked="0"/>
    </xf>
    <xf numFmtId="0" fontId="6" fillId="3" borderId="2" xfId="0" applyNumberFormat="1" applyFont="1" applyFill="1" applyBorder="1" applyAlignment="1" applyProtection="1">
      <alignment vertical="center" wrapText="1" shrinkToFit="1"/>
      <protection locked="0"/>
    </xf>
    <xf numFmtId="0" fontId="6" fillId="0" borderId="4" xfId="0" applyFont="1" applyFill="1" applyBorder="1" applyAlignment="1">
      <alignment vertical="top"/>
    </xf>
    <xf numFmtId="0" fontId="6" fillId="0" borderId="4" xfId="0" applyFont="1" applyFill="1" applyBorder="1" applyAlignment="1">
      <alignment vertical="top" wrapText="1"/>
    </xf>
    <xf numFmtId="0" fontId="6" fillId="0" borderId="2" xfId="0" applyFont="1" applyFill="1" applyBorder="1" applyAlignment="1">
      <alignment vertical="top"/>
    </xf>
    <xf numFmtId="170" fontId="6" fillId="0" borderId="2" xfId="0" applyNumberFormat="1" applyFont="1" applyFill="1" applyBorder="1" applyAlignment="1">
      <alignment vertical="top" wrapText="1"/>
    </xf>
    <xf numFmtId="49" fontId="6" fillId="0" borderId="2" xfId="0" applyNumberFormat="1" applyFont="1" applyBorder="1" applyAlignment="1">
      <alignment vertical="top" wrapText="1"/>
    </xf>
    <xf numFmtId="49" fontId="6" fillId="9" borderId="2" xfId="0" applyNumberFormat="1" applyFont="1" applyFill="1" applyBorder="1" applyAlignment="1">
      <alignment vertical="top"/>
    </xf>
    <xf numFmtId="49" fontId="6" fillId="7" borderId="2" xfId="0" applyNumberFormat="1" applyFont="1" applyFill="1" applyBorder="1" applyAlignment="1">
      <alignment vertical="top" wrapText="1"/>
    </xf>
    <xf numFmtId="0" fontId="6" fillId="7" borderId="18" xfId="0" applyFont="1" applyFill="1" applyBorder="1" applyAlignment="1"/>
    <xf numFmtId="0" fontId="9" fillId="7" borderId="18" xfId="0" applyFont="1" applyFill="1" applyBorder="1" applyAlignment="1">
      <alignment vertical="top"/>
    </xf>
    <xf numFmtId="0" fontId="7" fillId="0" borderId="2" xfId="0" applyFont="1" applyFill="1" applyBorder="1" applyAlignment="1">
      <alignment vertical="top" wrapText="1" shrinkToFit="1"/>
    </xf>
    <xf numFmtId="0" fontId="10" fillId="9" borderId="18" xfId="0" applyFont="1" applyFill="1" applyBorder="1" applyAlignment="1">
      <alignment vertical="top"/>
    </xf>
    <xf numFmtId="0" fontId="9" fillId="9" borderId="18" xfId="0" applyFont="1" applyFill="1" applyBorder="1" applyAlignment="1">
      <alignment vertical="top"/>
    </xf>
    <xf numFmtId="0" fontId="6" fillId="0" borderId="36" xfId="0" applyFont="1" applyFill="1" applyBorder="1" applyAlignment="1">
      <alignment vertical="top" wrapText="1"/>
    </xf>
    <xf numFmtId="0" fontId="6" fillId="0" borderId="17" xfId="0" applyFont="1" applyFill="1" applyBorder="1" applyAlignment="1">
      <alignment vertical="top"/>
    </xf>
    <xf numFmtId="49" fontId="6" fillId="0" borderId="0" xfId="0" applyNumberFormat="1" applyFont="1" applyFill="1" applyBorder="1" applyAlignment="1">
      <alignment vertical="top" wrapText="1"/>
    </xf>
    <xf numFmtId="14" fontId="11" fillId="0" borderId="2" xfId="0" applyNumberFormat="1" applyFont="1" applyFill="1" applyBorder="1" applyAlignment="1">
      <alignment horizontal="center" vertical="top" wrapText="1"/>
    </xf>
    <xf numFmtId="0" fontId="6" fillId="0" borderId="3" xfId="0" applyNumberFormat="1" applyFont="1" applyFill="1" applyBorder="1" applyAlignment="1">
      <alignment horizontal="left" vertical="top"/>
    </xf>
    <xf numFmtId="16" fontId="6" fillId="0" borderId="3" xfId="0" applyNumberFormat="1" applyFont="1" applyFill="1" applyBorder="1" applyAlignment="1">
      <alignment horizontal="left" vertical="top"/>
    </xf>
    <xf numFmtId="14" fontId="6" fillId="0" borderId="0" xfId="0" applyNumberFormat="1" applyFont="1" applyAlignment="1">
      <alignment vertical="top"/>
    </xf>
    <xf numFmtId="14" fontId="9" fillId="9" borderId="2" xfId="0" applyNumberFormat="1" applyFont="1" applyFill="1" applyBorder="1" applyAlignment="1">
      <alignment vertical="top"/>
    </xf>
    <xf numFmtId="14" fontId="8" fillId="10" borderId="2" xfId="0" applyNumberFormat="1" applyFont="1" applyFill="1" applyBorder="1" applyAlignment="1">
      <alignment vertical="center"/>
    </xf>
    <xf numFmtId="14" fontId="10" fillId="9" borderId="2" xfId="0" applyNumberFormat="1" applyFont="1" applyFill="1" applyBorder="1" applyAlignment="1">
      <alignment vertical="top"/>
    </xf>
    <xf numFmtId="14" fontId="7" fillId="0" borderId="2" xfId="0" applyNumberFormat="1" applyFont="1" applyFill="1" applyBorder="1" applyAlignment="1">
      <alignment vertical="top"/>
    </xf>
    <xf numFmtId="14" fontId="7" fillId="0" borderId="2" xfId="0" applyNumberFormat="1" applyFont="1" applyFill="1" applyBorder="1" applyAlignment="1">
      <alignment vertical="top" wrapText="1"/>
    </xf>
    <xf numFmtId="14" fontId="10" fillId="0" borderId="2" xfId="0" applyNumberFormat="1" applyFont="1" applyFill="1" applyBorder="1" applyAlignment="1">
      <alignment vertical="top"/>
    </xf>
    <xf numFmtId="14" fontId="9" fillId="0" borderId="2" xfId="0" applyNumberFormat="1" applyFont="1" applyFill="1" applyBorder="1" applyAlignment="1">
      <alignment vertical="center"/>
    </xf>
    <xf numFmtId="0" fontId="9" fillId="0" borderId="2" xfId="0" applyFont="1" applyFill="1" applyBorder="1" applyAlignment="1">
      <alignment vertical="center"/>
    </xf>
    <xf numFmtId="14" fontId="9" fillId="9" borderId="2" xfId="0" applyNumberFormat="1" applyFont="1" applyFill="1" applyBorder="1" applyAlignment="1">
      <alignment vertical="center"/>
    </xf>
    <xf numFmtId="14" fontId="6" fillId="0" borderId="2" xfId="0" applyNumberFormat="1" applyFont="1" applyFill="1" applyBorder="1" applyAlignment="1">
      <alignment vertical="center" wrapText="1"/>
    </xf>
    <xf numFmtId="14" fontId="10" fillId="9" borderId="2" xfId="0" applyNumberFormat="1" applyFont="1" applyFill="1" applyBorder="1" applyAlignment="1">
      <alignment vertical="center"/>
    </xf>
    <xf numFmtId="14" fontId="6" fillId="0" borderId="4" xfId="0" applyNumberFormat="1" applyFont="1" applyFill="1" applyBorder="1" applyAlignment="1">
      <alignment vertical="center"/>
    </xf>
    <xf numFmtId="14" fontId="6" fillId="0" borderId="4" xfId="0" applyNumberFormat="1" applyFont="1" applyFill="1" applyBorder="1" applyAlignment="1">
      <alignment vertical="top"/>
    </xf>
    <xf numFmtId="14" fontId="6" fillId="0" borderId="2" xfId="0" applyNumberFormat="1" applyFont="1" applyFill="1" applyBorder="1" applyAlignment="1">
      <alignment vertical="top"/>
    </xf>
    <xf numFmtId="0" fontId="6" fillId="0" borderId="2" xfId="0" applyFont="1" applyBorder="1" applyAlignment="1">
      <alignment vertical="top" wrapText="1"/>
    </xf>
    <xf numFmtId="14" fontId="6" fillId="0" borderId="2" xfId="0" applyNumberFormat="1" applyFont="1" applyFill="1" applyBorder="1" applyAlignment="1">
      <alignment vertical="center"/>
    </xf>
    <xf numFmtId="14" fontId="11" fillId="0" borderId="2" xfId="0" applyNumberFormat="1" applyFont="1" applyFill="1" applyBorder="1" applyAlignment="1">
      <alignment vertical="top"/>
    </xf>
    <xf numFmtId="49" fontId="6" fillId="0" borderId="12" xfId="0" applyNumberFormat="1" applyFont="1" applyFill="1" applyBorder="1" applyAlignment="1">
      <alignment vertical="top"/>
    </xf>
    <xf numFmtId="49" fontId="6" fillId="7" borderId="12" xfId="0" applyNumberFormat="1" applyFont="1" applyFill="1" applyBorder="1" applyAlignment="1">
      <alignment vertical="top" wrapText="1"/>
    </xf>
    <xf numFmtId="0" fontId="6" fillId="0" borderId="12" xfId="0" applyNumberFormat="1" applyFont="1" applyFill="1" applyBorder="1" applyAlignment="1">
      <alignment vertical="top" wrapText="1"/>
    </xf>
    <xf numFmtId="49" fontId="6" fillId="0" borderId="12" xfId="0" applyNumberFormat="1" applyFont="1" applyFill="1" applyBorder="1" applyAlignment="1">
      <alignment vertical="top" wrapText="1"/>
    </xf>
    <xf numFmtId="0" fontId="6" fillId="7" borderId="12" xfId="0" applyNumberFormat="1" applyFont="1" applyFill="1" applyBorder="1" applyAlignment="1">
      <alignment vertical="top" wrapText="1"/>
    </xf>
    <xf numFmtId="0" fontId="6" fillId="7" borderId="2" xfId="0" applyFont="1" applyFill="1" applyBorder="1" applyAlignment="1"/>
    <xf numFmtId="0" fontId="8" fillId="0" borderId="18" xfId="0" applyNumberFormat="1" applyFont="1" applyFill="1" applyBorder="1" applyAlignment="1">
      <alignment vertical="center" wrapText="1"/>
    </xf>
    <xf numFmtId="49" fontId="6" fillId="0" borderId="0" xfId="0" applyNumberFormat="1" applyFont="1" applyFill="1" applyBorder="1" applyAlignment="1">
      <alignment vertical="top"/>
    </xf>
    <xf numFmtId="0" fontId="6" fillId="3" borderId="8" xfId="1" applyFont="1" applyFill="1" applyBorder="1" applyAlignment="1">
      <alignment vertical="center"/>
    </xf>
    <xf numFmtId="0" fontId="8" fillId="0" borderId="2" xfId="0" applyFont="1" applyFill="1" applyBorder="1" applyAlignment="1">
      <alignment vertical="top"/>
    </xf>
    <xf numFmtId="0" fontId="8" fillId="0" borderId="2" xfId="0" applyFont="1" applyFill="1" applyBorder="1" applyAlignment="1">
      <alignment horizontal="center" vertical="top" wrapText="1"/>
    </xf>
    <xf numFmtId="0" fontId="8" fillId="0" borderId="2" xfId="0" applyFont="1" applyFill="1" applyBorder="1" applyAlignment="1">
      <alignment horizontal="center" vertical="top"/>
    </xf>
    <xf numFmtId="14" fontId="8" fillId="0" borderId="2" xfId="0" applyNumberFormat="1" applyFont="1" applyFill="1" applyBorder="1" applyAlignment="1">
      <alignment vertical="top" wrapText="1"/>
    </xf>
    <xf numFmtId="14" fontId="8" fillId="0" borderId="2" xfId="0" applyNumberFormat="1" applyFont="1" applyFill="1" applyBorder="1" applyAlignment="1">
      <alignment horizontal="center" vertical="top" wrapText="1"/>
    </xf>
    <xf numFmtId="16" fontId="8" fillId="0" borderId="3" xfId="0" applyNumberFormat="1" applyFont="1" applyFill="1" applyBorder="1" applyAlignment="1">
      <alignment horizontal="left" vertical="top"/>
    </xf>
    <xf numFmtId="14" fontId="8" fillId="0" borderId="2" xfId="0" applyNumberFormat="1" applyFont="1" applyFill="1" applyBorder="1" applyAlignment="1">
      <alignment vertical="top"/>
    </xf>
    <xf numFmtId="14" fontId="8" fillId="0" borderId="2" xfId="0" applyNumberFormat="1" applyFont="1" applyFill="1" applyBorder="1" applyAlignment="1">
      <alignment horizontal="center" vertical="top"/>
    </xf>
    <xf numFmtId="0" fontId="8" fillId="0" borderId="0" xfId="0" applyFont="1" applyFill="1"/>
    <xf numFmtId="0" fontId="6" fillId="0" borderId="2" xfId="0" applyNumberFormat="1" applyFont="1" applyFill="1" applyBorder="1" applyAlignment="1">
      <alignment horizontal="left" vertical="center" wrapText="1"/>
    </xf>
    <xf numFmtId="0" fontId="6" fillId="7" borderId="36" xfId="0" applyFont="1" applyFill="1" applyBorder="1" applyAlignment="1">
      <alignment vertical="top" wrapText="1"/>
    </xf>
    <xf numFmtId="0" fontId="6" fillId="0" borderId="2" xfId="0" applyNumberFormat="1" applyFont="1" applyBorder="1" applyAlignment="1">
      <alignment horizontal="left" vertical="top" wrapText="1"/>
    </xf>
    <xf numFmtId="0" fontId="8" fillId="0" borderId="2" xfId="0" applyFont="1" applyFill="1" applyBorder="1" applyAlignment="1">
      <alignment horizontal="left" vertical="top" wrapText="1"/>
    </xf>
    <xf numFmtId="49" fontId="6" fillId="0" borderId="2" xfId="0" applyNumberFormat="1" applyFont="1" applyBorder="1" applyAlignment="1" applyProtection="1">
      <alignment vertical="center" wrapText="1"/>
    </xf>
    <xf numFmtId="0" fontId="6" fillId="0" borderId="2" xfId="0" applyNumberFormat="1" applyFont="1" applyBorder="1" applyAlignment="1" applyProtection="1">
      <alignment vertical="center" wrapText="1"/>
    </xf>
    <xf numFmtId="16" fontId="12" fillId="0" borderId="3" xfId="0" applyNumberFormat="1" applyFont="1" applyFill="1" applyBorder="1" applyAlignment="1">
      <alignment horizontal="left" vertical="top"/>
    </xf>
    <xf numFmtId="0" fontId="8" fillId="0" borderId="18" xfId="0" applyNumberFormat="1" applyFont="1" applyFill="1" applyBorder="1" applyAlignment="1">
      <alignment horizontal="left" vertical="top" wrapText="1"/>
    </xf>
    <xf numFmtId="167" fontId="8" fillId="0" borderId="18" xfId="3" applyNumberFormat="1" applyFont="1" applyFill="1" applyBorder="1" applyAlignment="1">
      <alignment horizontal="right" vertical="top"/>
    </xf>
    <xf numFmtId="0" fontId="7" fillId="0" borderId="18" xfId="0" applyFont="1" applyFill="1" applyBorder="1" applyAlignment="1">
      <alignment horizontal="left" vertical="top" wrapText="1"/>
    </xf>
    <xf numFmtId="0" fontId="7" fillId="0" borderId="17" xfId="0" applyFont="1" applyFill="1" applyBorder="1" applyAlignment="1">
      <alignment horizontal="left" vertical="top" wrapText="1"/>
    </xf>
    <xf numFmtId="49" fontId="16" fillId="0" borderId="18" xfId="0" applyNumberFormat="1" applyFont="1" applyFill="1" applyBorder="1" applyAlignment="1">
      <alignment horizontal="center" vertical="top" wrapText="1"/>
    </xf>
    <xf numFmtId="49" fontId="7" fillId="0" borderId="17" xfId="0" applyNumberFormat="1" applyFont="1" applyFill="1" applyBorder="1" applyAlignment="1">
      <alignment horizontal="center" vertical="top" wrapText="1"/>
    </xf>
    <xf numFmtId="0" fontId="6" fillId="3" borderId="0" xfId="1" applyFont="1" applyFill="1" applyBorder="1" applyAlignment="1">
      <alignment horizontal="center" vertical="center"/>
    </xf>
    <xf numFmtId="0" fontId="6" fillId="0" borderId="0" xfId="1" applyFont="1" applyFill="1" applyBorder="1" applyAlignment="1">
      <alignment vertical="center"/>
    </xf>
    <xf numFmtId="0" fontId="6" fillId="3" borderId="0" xfId="1" applyFont="1" applyFill="1" applyBorder="1" applyAlignment="1">
      <alignment vertical="center"/>
    </xf>
    <xf numFmtId="0" fontId="6" fillId="0" borderId="18" xfId="0" applyFont="1" applyFill="1" applyBorder="1" applyAlignment="1">
      <alignment vertical="top" wrapText="1"/>
    </xf>
    <xf numFmtId="0" fontId="6" fillId="0" borderId="16" xfId="0" applyFont="1" applyFill="1" applyBorder="1" applyAlignment="1">
      <alignment vertical="top" wrapText="1"/>
    </xf>
    <xf numFmtId="0" fontId="6" fillId="0" borderId="17" xfId="0" applyFont="1" applyFill="1" applyBorder="1" applyAlignment="1">
      <alignment vertical="top" wrapText="1"/>
    </xf>
    <xf numFmtId="0" fontId="8" fillId="9" borderId="2" xfId="0" applyNumberFormat="1" applyFont="1" applyFill="1" applyBorder="1" applyAlignment="1">
      <alignment horizontal="left" vertical="top" wrapText="1"/>
    </xf>
    <xf numFmtId="0" fontId="6" fillId="0" borderId="9" xfId="0" applyNumberFormat="1" applyFont="1" applyFill="1" applyBorder="1" applyAlignment="1">
      <alignment horizontal="center" vertical="top" wrapText="1"/>
    </xf>
    <xf numFmtId="0" fontId="6" fillId="0" borderId="2" xfId="0" applyNumberFormat="1" applyFont="1" applyFill="1" applyBorder="1" applyAlignment="1">
      <alignment horizontal="center" vertical="top" wrapText="1"/>
    </xf>
    <xf numFmtId="14" fontId="9" fillId="0" borderId="2" xfId="0" applyNumberFormat="1" applyFont="1" applyFill="1" applyBorder="1" applyAlignment="1">
      <alignment horizontal="center" vertical="top" wrapText="1"/>
    </xf>
    <xf numFmtId="49" fontId="6" fillId="0" borderId="2" xfId="0" applyNumberFormat="1" applyFont="1" applyFill="1" applyBorder="1" applyAlignment="1">
      <alignment horizontal="center" vertical="top" wrapText="1"/>
    </xf>
    <xf numFmtId="0" fontId="6" fillId="7" borderId="2" xfId="0" applyNumberFormat="1" applyFont="1" applyFill="1" applyBorder="1" applyAlignment="1">
      <alignment vertical="top" wrapText="1"/>
    </xf>
    <xf numFmtId="14" fontId="9" fillId="7" borderId="2" xfId="0" applyNumberFormat="1" applyFont="1" applyFill="1" applyBorder="1" applyAlignment="1">
      <alignment horizontal="center" vertical="top"/>
    </xf>
    <xf numFmtId="14" fontId="9" fillId="7" borderId="2" xfId="0" applyNumberFormat="1" applyFont="1" applyFill="1" applyBorder="1" applyAlignment="1">
      <alignment horizontal="center" vertical="top" wrapText="1"/>
    </xf>
    <xf numFmtId="49" fontId="6" fillId="7" borderId="18" xfId="0" applyNumberFormat="1" applyFont="1" applyFill="1" applyBorder="1" applyAlignment="1" applyProtection="1">
      <alignment vertical="center" wrapText="1"/>
    </xf>
    <xf numFmtId="49" fontId="6" fillId="7" borderId="16" xfId="0" applyNumberFormat="1" applyFont="1" applyFill="1" applyBorder="1" applyAlignment="1" applyProtection="1">
      <alignment vertical="center" wrapText="1"/>
    </xf>
    <xf numFmtId="49" fontId="6" fillId="7" borderId="17" xfId="0" applyNumberFormat="1" applyFont="1" applyFill="1" applyBorder="1" applyAlignment="1" applyProtection="1">
      <alignment vertical="center" wrapText="1"/>
    </xf>
    <xf numFmtId="14" fontId="9" fillId="7" borderId="18" xfId="0" applyNumberFormat="1" applyFont="1" applyFill="1" applyBorder="1" applyAlignment="1">
      <alignment horizontal="center" vertical="top" wrapText="1"/>
    </xf>
    <xf numFmtId="49" fontId="6" fillId="7" borderId="2" xfId="0" applyNumberFormat="1" applyFont="1" applyFill="1" applyBorder="1" applyAlignment="1">
      <alignment horizontal="center" vertical="top" wrapText="1"/>
    </xf>
    <xf numFmtId="49" fontId="6" fillId="7" borderId="9" xfId="0" applyNumberFormat="1" applyFont="1" applyFill="1" applyBorder="1" applyAlignment="1">
      <alignment horizontal="center" vertical="top" wrapText="1"/>
    </xf>
    <xf numFmtId="167" fontId="6" fillId="7" borderId="2" xfId="3" applyNumberFormat="1" applyFont="1" applyFill="1" applyBorder="1" applyAlignment="1">
      <alignment horizontal="center" vertical="top"/>
    </xf>
    <xf numFmtId="14" fontId="9" fillId="0" borderId="18" xfId="0" applyNumberFormat="1" applyFont="1" applyFill="1" applyBorder="1" applyAlignment="1">
      <alignment horizontal="center" vertical="top" wrapText="1"/>
    </xf>
    <xf numFmtId="14" fontId="9" fillId="0" borderId="17" xfId="0" applyNumberFormat="1" applyFont="1" applyFill="1" applyBorder="1" applyAlignment="1">
      <alignment horizontal="center" vertical="top" wrapText="1"/>
    </xf>
    <xf numFmtId="49" fontId="6" fillId="0" borderId="18" xfId="0" applyNumberFormat="1" applyFont="1" applyFill="1" applyBorder="1" applyAlignment="1">
      <alignment horizontal="center" vertical="top" wrapText="1"/>
    </xf>
    <xf numFmtId="49" fontId="6" fillId="0" borderId="17" xfId="0" applyNumberFormat="1" applyFont="1" applyFill="1" applyBorder="1" applyAlignment="1">
      <alignment horizontal="center" vertical="top" wrapText="1"/>
    </xf>
    <xf numFmtId="49" fontId="6" fillId="0" borderId="32" xfId="0" applyNumberFormat="1" applyFont="1" applyFill="1" applyBorder="1" applyAlignment="1">
      <alignment horizontal="center" vertical="top" wrapText="1"/>
    </xf>
    <xf numFmtId="0" fontId="11" fillId="7" borderId="3" xfId="0" applyNumberFormat="1" applyFont="1" applyFill="1" applyBorder="1" applyAlignment="1">
      <alignment horizontal="center" vertical="top"/>
    </xf>
    <xf numFmtId="0" fontId="6" fillId="7" borderId="18" xfId="0" applyNumberFormat="1" applyFont="1" applyFill="1" applyBorder="1" applyAlignment="1">
      <alignment vertical="center" wrapText="1"/>
    </xf>
    <xf numFmtId="0" fontId="6" fillId="7" borderId="17" xfId="0" applyNumberFormat="1" applyFont="1" applyFill="1" applyBorder="1" applyAlignment="1">
      <alignment vertical="center" wrapText="1"/>
    </xf>
    <xf numFmtId="0" fontId="6" fillId="7" borderId="18" xfId="0" applyNumberFormat="1" applyFont="1" applyFill="1" applyBorder="1" applyAlignment="1">
      <alignment vertical="top" wrapText="1"/>
    </xf>
    <xf numFmtId="14" fontId="6" fillId="7" borderId="2" xfId="0" applyNumberFormat="1" applyFont="1" applyFill="1" applyBorder="1" applyAlignment="1">
      <alignment horizontal="center" vertical="top" wrapText="1"/>
    </xf>
    <xf numFmtId="0" fontId="6" fillId="7" borderId="16" xfId="0" applyNumberFormat="1" applyFont="1" applyFill="1" applyBorder="1" applyAlignment="1">
      <alignment vertical="top" wrapText="1"/>
    </xf>
    <xf numFmtId="0" fontId="11" fillId="0" borderId="3" xfId="0" applyNumberFormat="1" applyFont="1" applyFill="1" applyBorder="1" applyAlignment="1">
      <alignment horizontal="left" vertical="top"/>
    </xf>
    <xf numFmtId="0" fontId="6" fillId="7" borderId="2" xfId="0" applyNumberFormat="1" applyFont="1" applyFill="1" applyBorder="1" applyAlignment="1">
      <alignment vertical="center" wrapText="1"/>
    </xf>
    <xf numFmtId="14" fontId="9" fillId="0" borderId="2" xfId="0" applyNumberFormat="1" applyFont="1" applyFill="1" applyBorder="1" applyAlignment="1">
      <alignment vertical="top"/>
    </xf>
    <xf numFmtId="167" fontId="6" fillId="7" borderId="5" xfId="3" applyNumberFormat="1" applyFont="1" applyFill="1" applyBorder="1" applyAlignment="1">
      <alignment horizontal="center" vertical="top"/>
    </xf>
    <xf numFmtId="0" fontId="6" fillId="7" borderId="2" xfId="0" applyFont="1" applyFill="1" applyBorder="1" applyAlignment="1">
      <alignment vertical="top" wrapText="1"/>
    </xf>
    <xf numFmtId="0" fontId="6" fillId="7" borderId="18" xfId="0" applyFont="1" applyFill="1" applyBorder="1" applyAlignment="1">
      <alignment vertical="top" wrapText="1"/>
    </xf>
    <xf numFmtId="14" fontId="9" fillId="7" borderId="18" xfId="0" applyNumberFormat="1" applyFont="1" applyFill="1" applyBorder="1" applyAlignment="1">
      <alignment horizontal="center" vertical="top"/>
    </xf>
    <xf numFmtId="167" fontId="6" fillId="7" borderId="18" xfId="3" applyNumberFormat="1" applyFont="1" applyFill="1" applyBorder="1" applyAlignment="1">
      <alignment horizontal="center" vertical="top"/>
    </xf>
    <xf numFmtId="167" fontId="6" fillId="7" borderId="31" xfId="3" applyNumberFormat="1" applyFont="1" applyFill="1" applyBorder="1" applyAlignment="1">
      <alignment horizontal="center" vertical="top"/>
    </xf>
    <xf numFmtId="0" fontId="11" fillId="0" borderId="3" xfId="0" applyNumberFormat="1" applyFont="1" applyFill="1" applyBorder="1" applyAlignment="1">
      <alignment horizontal="center" vertical="top"/>
    </xf>
    <xf numFmtId="0" fontId="6" fillId="0" borderId="2" xfId="0" applyNumberFormat="1" applyFont="1" applyFill="1" applyBorder="1" applyAlignment="1">
      <alignment vertical="center" wrapText="1"/>
    </xf>
    <xf numFmtId="0" fontId="6" fillId="0" borderId="2" xfId="0" applyNumberFormat="1" applyFont="1" applyFill="1" applyBorder="1" applyAlignment="1">
      <alignment vertical="top" wrapText="1"/>
    </xf>
    <xf numFmtId="0" fontId="6" fillId="0" borderId="18" xfId="0" applyNumberFormat="1" applyFont="1" applyFill="1" applyBorder="1" applyAlignment="1">
      <alignment vertical="top" wrapText="1"/>
    </xf>
    <xf numFmtId="0" fontId="6" fillId="0" borderId="2" xfId="0" applyFont="1" applyFill="1" applyBorder="1" applyAlignment="1">
      <alignment vertical="top" wrapText="1"/>
    </xf>
    <xf numFmtId="14" fontId="6" fillId="0" borderId="2" xfId="0" applyNumberFormat="1" applyFont="1" applyFill="1" applyBorder="1" applyAlignment="1">
      <alignment horizontal="center" vertical="top" wrapText="1"/>
    </xf>
    <xf numFmtId="14" fontId="6" fillId="0" borderId="18" xfId="0" applyNumberFormat="1" applyFont="1" applyFill="1" applyBorder="1" applyAlignment="1">
      <alignment horizontal="center" vertical="top" wrapText="1"/>
    </xf>
    <xf numFmtId="49" fontId="6" fillId="0" borderId="18" xfId="0" applyNumberFormat="1" applyFont="1" applyFill="1" applyBorder="1" applyAlignment="1">
      <alignment vertical="top" wrapText="1"/>
    </xf>
    <xf numFmtId="49" fontId="6" fillId="0" borderId="17" xfId="0" applyNumberFormat="1" applyFont="1" applyFill="1" applyBorder="1" applyAlignment="1">
      <alignment vertical="top" wrapText="1"/>
    </xf>
    <xf numFmtId="0" fontId="6" fillId="7" borderId="2" xfId="0" applyNumberFormat="1" applyFont="1" applyFill="1" applyBorder="1" applyAlignment="1">
      <alignment horizontal="left" vertical="top" wrapText="1"/>
    </xf>
    <xf numFmtId="0" fontId="6" fillId="0" borderId="17" xfId="0" applyNumberFormat="1" applyFont="1" applyFill="1" applyBorder="1" applyAlignment="1">
      <alignment vertical="top" wrapText="1"/>
    </xf>
    <xf numFmtId="14" fontId="6" fillId="7" borderId="12" xfId="0" applyNumberFormat="1" applyFont="1" applyFill="1" applyBorder="1" applyAlignment="1">
      <alignment horizontal="center" vertical="top" wrapText="1"/>
    </xf>
    <xf numFmtId="0" fontId="6" fillId="7" borderId="9" xfId="0" applyNumberFormat="1" applyFont="1" applyFill="1" applyBorder="1" applyAlignment="1">
      <alignment horizontal="center" vertical="top" wrapText="1"/>
    </xf>
    <xf numFmtId="0" fontId="6" fillId="7" borderId="2" xfId="0" applyNumberFormat="1" applyFont="1" applyFill="1" applyBorder="1" applyAlignment="1">
      <alignment horizontal="center" vertical="top" wrapText="1"/>
    </xf>
    <xf numFmtId="0" fontId="9" fillId="7" borderId="12" xfId="0" applyFont="1" applyFill="1" applyBorder="1" applyAlignment="1">
      <alignment horizontal="center" vertical="top" wrapText="1"/>
    </xf>
    <xf numFmtId="0" fontId="6" fillId="7" borderId="16" xfId="0" applyFont="1" applyFill="1" applyBorder="1" applyAlignment="1">
      <alignment vertical="top" wrapText="1"/>
    </xf>
    <xf numFmtId="14" fontId="9" fillId="7" borderId="16" xfId="0" applyNumberFormat="1" applyFont="1" applyFill="1" applyBorder="1" applyAlignment="1">
      <alignment horizontal="center" vertical="top"/>
    </xf>
    <xf numFmtId="0" fontId="6" fillId="7" borderId="2" xfId="0" applyFont="1" applyFill="1" applyBorder="1" applyAlignment="1">
      <alignment horizontal="center" vertical="top" wrapText="1"/>
    </xf>
    <xf numFmtId="14" fontId="6" fillId="7" borderId="18" xfId="0" applyNumberFormat="1" applyFont="1" applyFill="1" applyBorder="1" applyAlignment="1">
      <alignment horizontal="center" vertical="top" wrapText="1"/>
    </xf>
    <xf numFmtId="14" fontId="6" fillId="0" borderId="2" xfId="0" applyNumberFormat="1" applyFont="1" applyFill="1" applyBorder="1" applyAlignment="1">
      <alignment horizontal="left" vertical="top" wrapText="1"/>
    </xf>
    <xf numFmtId="0" fontId="11" fillId="0" borderId="20" xfId="0" applyNumberFormat="1" applyFont="1" applyFill="1" applyBorder="1" applyAlignment="1">
      <alignment horizontal="center" vertical="top"/>
    </xf>
    <xf numFmtId="49" fontId="6" fillId="0" borderId="18" xfId="0" applyNumberFormat="1" applyFont="1" applyFill="1" applyBorder="1" applyAlignment="1">
      <alignment horizontal="left" vertical="top" wrapText="1"/>
    </xf>
    <xf numFmtId="14" fontId="9" fillId="0" borderId="16" xfId="0" applyNumberFormat="1" applyFont="1" applyFill="1" applyBorder="1" applyAlignment="1">
      <alignment horizontal="center" vertical="top" wrapText="1"/>
    </xf>
    <xf numFmtId="14" fontId="9" fillId="0" borderId="18" xfId="0" applyNumberFormat="1" applyFont="1" applyFill="1" applyBorder="1" applyAlignment="1">
      <alignment horizontal="center" vertical="top"/>
    </xf>
    <xf numFmtId="14" fontId="9" fillId="0" borderId="17" xfId="0" applyNumberFormat="1" applyFont="1" applyFill="1" applyBorder="1" applyAlignment="1">
      <alignment horizontal="center" vertical="top"/>
    </xf>
    <xf numFmtId="49" fontId="6" fillId="7" borderId="3" xfId="0" applyNumberFormat="1" applyFont="1" applyFill="1" applyBorder="1" applyAlignment="1">
      <alignment horizontal="center" vertical="top"/>
    </xf>
    <xf numFmtId="0" fontId="9" fillId="7" borderId="2" xfId="0" applyFont="1" applyFill="1" applyBorder="1" applyAlignment="1">
      <alignment vertical="top"/>
    </xf>
    <xf numFmtId="0" fontId="9" fillId="7" borderId="2" xfId="0" applyFont="1" applyFill="1" applyBorder="1" applyAlignment="1">
      <alignment horizontal="center" vertical="top" wrapText="1"/>
    </xf>
    <xf numFmtId="0" fontId="9" fillId="0" borderId="2" xfId="0" applyFont="1" applyFill="1" applyBorder="1" applyAlignment="1">
      <alignment horizontal="center" vertical="top" wrapText="1"/>
    </xf>
    <xf numFmtId="0" fontId="6" fillId="7" borderId="18" xfId="0" applyFont="1" applyFill="1" applyBorder="1" applyAlignment="1">
      <alignment horizontal="center" vertical="top" wrapText="1"/>
    </xf>
    <xf numFmtId="0" fontId="6" fillId="7" borderId="16" xfId="0" applyFont="1" applyFill="1" applyBorder="1" applyAlignment="1">
      <alignment horizontal="center" vertical="top" wrapText="1"/>
    </xf>
    <xf numFmtId="0" fontId="9" fillId="7" borderId="2" xfId="0" applyFont="1" applyFill="1" applyBorder="1" applyAlignment="1">
      <alignment horizontal="center" vertical="top"/>
    </xf>
    <xf numFmtId="14" fontId="6" fillId="7" borderId="2" xfId="0" applyNumberFormat="1" applyFont="1" applyFill="1" applyBorder="1" applyAlignment="1">
      <alignment vertical="top" wrapText="1"/>
    </xf>
    <xf numFmtId="0" fontId="6" fillId="0" borderId="16" xfId="0" applyFont="1" applyBorder="1" applyAlignment="1">
      <alignment horizontal="center" vertical="top" wrapText="1"/>
    </xf>
    <xf numFmtId="49" fontId="6" fillId="7" borderId="18" xfId="0" applyNumberFormat="1" applyFont="1" applyFill="1" applyBorder="1" applyAlignment="1">
      <alignment horizontal="left" vertical="top" wrapText="1"/>
    </xf>
    <xf numFmtId="49" fontId="6" fillId="0" borderId="2" xfId="0" applyNumberFormat="1" applyFont="1" applyFill="1" applyBorder="1" applyAlignment="1">
      <alignment horizontal="center" vertical="top"/>
    </xf>
    <xf numFmtId="49" fontId="6" fillId="0" borderId="2" xfId="0" applyNumberFormat="1" applyFont="1" applyFill="1" applyBorder="1" applyAlignment="1">
      <alignment vertical="top"/>
    </xf>
    <xf numFmtId="0" fontId="6" fillId="0" borderId="2" xfId="0" applyFont="1" applyBorder="1" applyAlignment="1">
      <alignment vertical="top"/>
    </xf>
    <xf numFmtId="49" fontId="6" fillId="0" borderId="2" xfId="0" applyNumberFormat="1" applyFont="1" applyFill="1" applyBorder="1" applyAlignment="1">
      <alignment vertical="center" wrapText="1"/>
    </xf>
    <xf numFmtId="49" fontId="8" fillId="0" borderId="2" xfId="0" applyNumberFormat="1" applyFont="1" applyFill="1" applyBorder="1" applyAlignment="1">
      <alignment horizontal="left" vertical="top" wrapText="1"/>
    </xf>
    <xf numFmtId="49" fontId="6" fillId="0" borderId="2" xfId="0" applyNumberFormat="1" applyFont="1" applyFill="1" applyBorder="1" applyAlignment="1">
      <alignment horizontal="left" vertical="top"/>
    </xf>
    <xf numFmtId="49" fontId="6" fillId="0" borderId="20" xfId="0" applyNumberFormat="1" applyFont="1" applyFill="1" applyBorder="1" applyAlignment="1">
      <alignment horizontal="left" vertical="top"/>
    </xf>
    <xf numFmtId="0" fontId="6" fillId="0" borderId="2" xfId="0" applyNumberFormat="1" applyFont="1" applyBorder="1" applyAlignment="1">
      <alignment vertical="top" wrapText="1"/>
    </xf>
    <xf numFmtId="49" fontId="6" fillId="0" borderId="2" xfId="0" applyNumberFormat="1" applyFont="1" applyFill="1" applyBorder="1" applyAlignment="1">
      <alignment horizontal="left" vertical="top" wrapText="1"/>
    </xf>
    <xf numFmtId="0" fontId="8" fillId="0" borderId="2" xfId="0" applyNumberFormat="1" applyFont="1" applyFill="1" applyBorder="1" applyAlignment="1">
      <alignment horizontal="left" vertical="top" wrapText="1"/>
    </xf>
    <xf numFmtId="0" fontId="7" fillId="0" borderId="18" xfId="0" applyFont="1" applyFill="1" applyBorder="1" applyAlignment="1">
      <alignment vertical="top" wrapText="1"/>
    </xf>
    <xf numFmtId="14" fontId="7" fillId="0" borderId="18" xfId="0" applyNumberFormat="1" applyFont="1" applyFill="1" applyBorder="1" applyAlignment="1">
      <alignment horizontal="center" vertical="top" wrapText="1"/>
    </xf>
    <xf numFmtId="14" fontId="6" fillId="0" borderId="16" xfId="0" applyNumberFormat="1" applyFont="1" applyFill="1" applyBorder="1" applyAlignment="1">
      <alignment horizontal="center" vertical="top" wrapText="1"/>
    </xf>
    <xf numFmtId="14" fontId="6" fillId="0" borderId="17" xfId="0" applyNumberFormat="1" applyFont="1" applyFill="1" applyBorder="1" applyAlignment="1">
      <alignment horizontal="center" vertical="top" wrapText="1"/>
    </xf>
    <xf numFmtId="14" fontId="6" fillId="0" borderId="17" xfId="0" applyNumberFormat="1" applyFont="1" applyFill="1" applyBorder="1" applyAlignment="1">
      <alignment horizontal="left" vertical="top" wrapText="1"/>
    </xf>
    <xf numFmtId="0" fontId="6" fillId="0" borderId="16" xfId="0" applyFont="1" applyBorder="1" applyAlignment="1">
      <alignment vertical="top" wrapText="1"/>
    </xf>
    <xf numFmtId="49" fontId="6" fillId="0" borderId="18" xfId="0" applyNumberFormat="1" applyFont="1" applyFill="1" applyBorder="1" applyAlignment="1">
      <alignment horizontal="center" vertical="center" wrapText="1"/>
    </xf>
    <xf numFmtId="0" fontId="6" fillId="0" borderId="16" xfId="0" applyFont="1" applyFill="1" applyBorder="1" applyAlignment="1">
      <alignment vertical="top"/>
    </xf>
    <xf numFmtId="0" fontId="6" fillId="0" borderId="18" xfId="0" applyNumberFormat="1" applyFont="1" applyFill="1" applyBorder="1" applyAlignment="1">
      <alignment vertical="center" wrapText="1"/>
    </xf>
    <xf numFmtId="0" fontId="6" fillId="0" borderId="16" xfId="0" applyNumberFormat="1" applyFont="1" applyFill="1" applyBorder="1" applyAlignment="1">
      <alignment vertical="center" wrapText="1"/>
    </xf>
    <xf numFmtId="167" fontId="6" fillId="0" borderId="2" xfId="3" applyNumberFormat="1" applyFont="1" applyFill="1" applyBorder="1" applyAlignment="1">
      <alignment horizontal="center" vertical="center" wrapText="1"/>
    </xf>
    <xf numFmtId="167" fontId="6" fillId="0" borderId="5" xfId="3" applyNumberFormat="1" applyFont="1" applyFill="1" applyBorder="1" applyAlignment="1">
      <alignment horizontal="center" vertical="center" wrapText="1"/>
    </xf>
    <xf numFmtId="0" fontId="6" fillId="0" borderId="2" xfId="0" applyNumberFormat="1" applyFont="1" applyFill="1" applyBorder="1" applyAlignment="1">
      <alignment horizontal="center" vertical="center" wrapText="1"/>
    </xf>
    <xf numFmtId="49" fontId="6" fillId="0" borderId="3" xfId="0" applyNumberFormat="1" applyFont="1" applyFill="1" applyBorder="1" applyAlignment="1">
      <alignment horizontal="center" vertical="center" wrapText="1"/>
    </xf>
    <xf numFmtId="14" fontId="6" fillId="0" borderId="18" xfId="0" applyNumberFormat="1" applyFont="1" applyFill="1" applyBorder="1" applyAlignment="1">
      <alignment vertical="top" wrapText="1"/>
    </xf>
    <xf numFmtId="0" fontId="6" fillId="0" borderId="18" xfId="0" applyFont="1" applyFill="1" applyBorder="1" applyAlignment="1">
      <alignment vertical="center" wrapText="1"/>
    </xf>
    <xf numFmtId="14" fontId="6" fillId="0" borderId="16" xfId="0" applyNumberFormat="1" applyFont="1" applyFill="1" applyBorder="1" applyAlignment="1">
      <alignment vertical="top" wrapText="1"/>
    </xf>
    <xf numFmtId="49" fontId="6" fillId="0" borderId="22" xfId="0" applyNumberFormat="1" applyFont="1" applyFill="1" applyBorder="1" applyAlignment="1">
      <alignment horizontal="left" vertical="top"/>
    </xf>
    <xf numFmtId="0" fontId="6" fillId="0" borderId="17" xfId="0" applyNumberFormat="1" applyFont="1" applyFill="1" applyBorder="1" applyAlignment="1">
      <alignment vertical="center" wrapText="1"/>
    </xf>
    <xf numFmtId="14" fontId="6" fillId="0" borderId="17" xfId="0" applyNumberFormat="1" applyFont="1" applyFill="1" applyBorder="1" applyAlignment="1">
      <alignment vertical="top" wrapText="1"/>
    </xf>
    <xf numFmtId="0" fontId="11" fillId="0" borderId="20" xfId="0" applyNumberFormat="1" applyFont="1" applyFill="1" applyBorder="1" applyAlignment="1">
      <alignment horizontal="left" vertical="top"/>
    </xf>
    <xf numFmtId="0" fontId="11" fillId="0" borderId="22" xfId="0" applyNumberFormat="1" applyFont="1" applyFill="1" applyBorder="1" applyAlignment="1">
      <alignment horizontal="left" vertical="top"/>
    </xf>
    <xf numFmtId="14" fontId="9" fillId="0" borderId="16" xfId="0" applyNumberFormat="1" applyFont="1" applyFill="1" applyBorder="1" applyAlignment="1">
      <alignment horizontal="left" vertical="top" wrapText="1"/>
    </xf>
    <xf numFmtId="0" fontId="9" fillId="0" borderId="16" xfId="0" applyFont="1" applyFill="1" applyBorder="1" applyAlignment="1">
      <alignment vertical="top" wrapText="1"/>
    </xf>
    <xf numFmtId="0" fontId="9" fillId="0" borderId="18" xfId="0" applyFont="1" applyFill="1" applyBorder="1" applyAlignment="1">
      <alignment vertical="top"/>
    </xf>
    <xf numFmtId="0" fontId="9" fillId="0" borderId="18" xfId="0" applyFont="1" applyFill="1" applyBorder="1" applyAlignment="1">
      <alignment horizontal="center" vertical="top" wrapText="1"/>
    </xf>
    <xf numFmtId="0" fontId="9" fillId="0" borderId="17" xfId="0" applyFont="1" applyFill="1" applyBorder="1" applyAlignment="1">
      <alignment horizontal="center" vertical="top" wrapText="1"/>
    </xf>
    <xf numFmtId="0" fontId="6" fillId="0" borderId="33" xfId="0" applyFont="1" applyFill="1" applyBorder="1" applyAlignment="1">
      <alignment vertical="top" wrapText="1"/>
    </xf>
    <xf numFmtId="0" fontId="6" fillId="0" borderId="16" xfId="0" applyFont="1" applyFill="1" applyBorder="1" applyAlignment="1">
      <alignment horizontal="left" vertical="top"/>
    </xf>
    <xf numFmtId="49" fontId="6" fillId="0" borderId="21" xfId="0" applyNumberFormat="1" applyFont="1" applyFill="1" applyBorder="1" applyAlignment="1">
      <alignment horizontal="left" vertical="top"/>
    </xf>
    <xf numFmtId="14" fontId="9" fillId="0" borderId="18" xfId="0" applyNumberFormat="1" applyFont="1" applyFill="1" applyBorder="1" applyAlignment="1">
      <alignment vertical="top"/>
    </xf>
    <xf numFmtId="167" fontId="6" fillId="0" borderId="18" xfId="3" applyNumberFormat="1" applyFont="1" applyFill="1" applyBorder="1" applyAlignment="1">
      <alignment horizontal="right" vertical="top"/>
    </xf>
    <xf numFmtId="167" fontId="6" fillId="0" borderId="17" xfId="3" applyNumberFormat="1" applyFont="1" applyFill="1" applyBorder="1" applyAlignment="1">
      <alignment horizontal="right" vertical="top"/>
    </xf>
    <xf numFmtId="167" fontId="6" fillId="0" borderId="31" xfId="3" applyNumberFormat="1" applyFont="1" applyFill="1" applyBorder="1" applyAlignment="1">
      <alignment horizontal="right" vertical="top"/>
    </xf>
    <xf numFmtId="167" fontId="6" fillId="0" borderId="34" xfId="3" applyNumberFormat="1" applyFont="1" applyFill="1" applyBorder="1" applyAlignment="1">
      <alignment horizontal="right" vertical="top"/>
    </xf>
    <xf numFmtId="0" fontId="6" fillId="0" borderId="18" xfId="0" applyNumberFormat="1" applyFont="1" applyFill="1" applyBorder="1" applyAlignment="1">
      <alignment horizontal="center" vertical="top" wrapText="1"/>
    </xf>
    <xf numFmtId="167" fontId="6" fillId="0" borderId="18" xfId="4" applyNumberFormat="1" applyFont="1" applyFill="1" applyBorder="1" applyAlignment="1">
      <alignment horizontal="right" vertical="top"/>
    </xf>
    <xf numFmtId="167" fontId="6" fillId="0" borderId="31" xfId="4" applyNumberFormat="1" applyFont="1" applyFill="1" applyBorder="1" applyAlignment="1">
      <alignment horizontal="right" vertical="top"/>
    </xf>
    <xf numFmtId="49" fontId="6" fillId="0" borderId="3" xfId="0" applyNumberFormat="1" applyFont="1" applyFill="1" applyBorder="1" applyAlignment="1">
      <alignment horizontal="left" vertical="top"/>
    </xf>
    <xf numFmtId="0" fontId="6" fillId="0" borderId="2" xfId="0" applyNumberFormat="1" applyFont="1" applyFill="1" applyBorder="1" applyAlignment="1">
      <alignment horizontal="left" vertical="top" wrapText="1"/>
    </xf>
    <xf numFmtId="14" fontId="11" fillId="0" borderId="2" xfId="0" applyNumberFormat="1" applyFont="1" applyFill="1" applyBorder="1" applyAlignment="1">
      <alignment horizontal="center" vertical="top"/>
    </xf>
    <xf numFmtId="14" fontId="9" fillId="0" borderId="2" xfId="0" applyNumberFormat="1" applyFont="1" applyFill="1" applyBorder="1" applyAlignment="1">
      <alignment horizontal="center" vertical="top"/>
    </xf>
    <xf numFmtId="0" fontId="6" fillId="0" borderId="32" xfId="0" applyNumberFormat="1" applyFont="1" applyFill="1" applyBorder="1" applyAlignment="1">
      <alignment horizontal="center" vertical="top" wrapText="1"/>
    </xf>
    <xf numFmtId="0" fontId="6" fillId="0" borderId="36" xfId="0" applyNumberFormat="1" applyFont="1" applyFill="1" applyBorder="1" applyAlignment="1">
      <alignment horizontal="center" vertical="top" wrapText="1"/>
    </xf>
    <xf numFmtId="0" fontId="9" fillId="0" borderId="25" xfId="0" applyFont="1" applyFill="1" applyBorder="1" applyAlignment="1">
      <alignment horizontal="center" vertical="top"/>
    </xf>
    <xf numFmtId="0" fontId="6" fillId="0" borderId="3" xfId="0" applyFont="1" applyBorder="1" applyAlignment="1">
      <alignment horizontal="left" vertical="top"/>
    </xf>
    <xf numFmtId="0" fontId="9" fillId="0" borderId="2" xfId="0" applyFont="1" applyFill="1" applyBorder="1" applyAlignment="1">
      <alignment horizontal="center" vertical="top"/>
    </xf>
    <xf numFmtId="0" fontId="9" fillId="0" borderId="24" xfId="0" applyFont="1" applyFill="1" applyBorder="1" applyAlignment="1">
      <alignment horizontal="center" vertical="top" wrapText="1"/>
    </xf>
    <xf numFmtId="0" fontId="9" fillId="0" borderId="26" xfId="0" applyFont="1" applyFill="1" applyBorder="1" applyAlignment="1">
      <alignment horizontal="center" vertical="top" wrapText="1"/>
    </xf>
    <xf numFmtId="0" fontId="10" fillId="0" borderId="18" xfId="0" applyFont="1" applyFill="1" applyBorder="1" applyAlignment="1">
      <alignment horizontal="center" vertical="top" wrapText="1"/>
    </xf>
    <xf numFmtId="49" fontId="8" fillId="0" borderId="3" xfId="0" applyNumberFormat="1" applyFont="1" applyFill="1" applyBorder="1" applyAlignment="1">
      <alignment horizontal="left" vertical="top"/>
    </xf>
    <xf numFmtId="0" fontId="10" fillId="0" borderId="2" xfId="0" applyFont="1" applyFill="1" applyBorder="1" applyAlignment="1">
      <alignment horizontal="center" vertical="top"/>
    </xf>
    <xf numFmtId="0" fontId="9" fillId="0" borderId="18" xfId="0" applyFont="1" applyFill="1" applyBorder="1" applyAlignment="1">
      <alignment horizontal="center" vertical="top"/>
    </xf>
    <xf numFmtId="0" fontId="8" fillId="0" borderId="18" xfId="0" applyNumberFormat="1" applyFont="1" applyFill="1" applyBorder="1" applyAlignment="1">
      <alignment horizontal="center" vertical="top" wrapText="1"/>
    </xf>
    <xf numFmtId="0" fontId="6" fillId="0" borderId="2" xfId="0" applyFont="1" applyFill="1" applyBorder="1" applyAlignment="1">
      <alignment horizontal="center" vertical="top" wrapText="1"/>
    </xf>
    <xf numFmtId="0" fontId="6" fillId="0" borderId="2" xfId="0" applyFont="1" applyBorder="1" applyAlignment="1">
      <alignment wrapText="1"/>
    </xf>
    <xf numFmtId="0" fontId="7" fillId="0" borderId="2" xfId="0" applyFont="1" applyFill="1" applyBorder="1" applyAlignment="1">
      <alignment horizontal="center" vertical="top" wrapText="1"/>
    </xf>
    <xf numFmtId="0" fontId="10" fillId="0" borderId="18" xfId="0" applyFont="1" applyFill="1" applyBorder="1" applyAlignment="1">
      <alignment horizontal="center" vertical="top"/>
    </xf>
    <xf numFmtId="167" fontId="8" fillId="9" borderId="17" xfId="0" applyNumberFormat="1" applyFont="1" applyFill="1" applyBorder="1" applyAlignment="1">
      <alignment horizontal="right" vertical="top" wrapText="1"/>
    </xf>
    <xf numFmtId="0" fontId="6" fillId="0" borderId="9" xfId="0" applyFont="1" applyFill="1" applyBorder="1" applyAlignment="1">
      <alignment vertical="top" wrapText="1"/>
    </xf>
    <xf numFmtId="14" fontId="6" fillId="0" borderId="9" xfId="0" applyNumberFormat="1" applyFont="1" applyFill="1" applyBorder="1" applyAlignment="1">
      <alignment vertical="top" wrapText="1"/>
    </xf>
    <xf numFmtId="0" fontId="8" fillId="10" borderId="17" xfId="0" applyFont="1" applyFill="1" applyBorder="1" applyAlignment="1">
      <alignment horizontal="center" vertical="center"/>
    </xf>
    <xf numFmtId="14" fontId="8" fillId="10" borderId="17" xfId="0" applyNumberFormat="1" applyFont="1" applyFill="1" applyBorder="1" applyAlignment="1">
      <alignment horizontal="center" vertical="center"/>
    </xf>
    <xf numFmtId="0" fontId="7" fillId="0" borderId="32" xfId="0" applyFont="1" applyFill="1" applyBorder="1" applyAlignment="1">
      <alignment horizontal="left" vertical="top" wrapText="1"/>
    </xf>
    <xf numFmtId="14" fontId="7" fillId="0" borderId="24" xfId="0" applyNumberFormat="1" applyFont="1" applyFill="1" applyBorder="1" applyAlignment="1">
      <alignment horizontal="center" vertical="top" wrapText="1"/>
    </xf>
    <xf numFmtId="0" fontId="7" fillId="0" borderId="36" xfId="0" applyFont="1" applyFill="1" applyBorder="1" applyAlignment="1">
      <alignment horizontal="left" vertical="top" wrapText="1"/>
    </xf>
    <xf numFmtId="14" fontId="7" fillId="0" borderId="26" xfId="0" applyNumberFormat="1" applyFont="1" applyFill="1" applyBorder="1" applyAlignment="1">
      <alignment horizontal="center" vertical="top" wrapText="1"/>
    </xf>
    <xf numFmtId="0" fontId="4" fillId="0" borderId="2" xfId="0" applyNumberFormat="1" applyFont="1" applyFill="1" applyBorder="1" applyAlignment="1">
      <alignment horizontal="center" vertical="center" wrapText="1"/>
    </xf>
    <xf numFmtId="49" fontId="6" fillId="4" borderId="3" xfId="0" applyNumberFormat="1" applyFont="1" applyFill="1" applyBorder="1" applyAlignment="1">
      <alignment horizontal="center" vertical="center" wrapText="1"/>
    </xf>
    <xf numFmtId="49" fontId="6" fillId="4" borderId="2" xfId="0" applyNumberFormat="1" applyFont="1" applyFill="1" applyBorder="1" applyAlignment="1">
      <alignment horizontal="center" vertical="center" wrapText="1"/>
    </xf>
    <xf numFmtId="0" fontId="8" fillId="4" borderId="0" xfId="0" applyFont="1" applyFill="1" applyAlignment="1">
      <alignment vertical="center"/>
    </xf>
    <xf numFmtId="0" fontId="10" fillId="9" borderId="18" xfId="0" applyFont="1" applyFill="1" applyBorder="1" applyAlignment="1">
      <alignment horizontal="center" vertical="top"/>
    </xf>
    <xf numFmtId="0" fontId="10" fillId="9" borderId="17" xfId="0" applyFont="1" applyFill="1" applyBorder="1" applyAlignment="1">
      <alignment horizontal="center" vertical="top"/>
    </xf>
    <xf numFmtId="14" fontId="10" fillId="9" borderId="17" xfId="0" applyNumberFormat="1" applyFont="1" applyFill="1" applyBorder="1" applyAlignment="1">
      <alignment horizontal="center" vertical="top"/>
    </xf>
    <xf numFmtId="0" fontId="6" fillId="0" borderId="0" xfId="0" applyNumberFormat="1" applyFont="1" applyAlignment="1">
      <alignment vertical="top" wrapText="1"/>
    </xf>
    <xf numFmtId="166" fontId="6" fillId="0" borderId="0" xfId="0" applyNumberFormat="1" applyFont="1" applyAlignment="1">
      <alignment vertical="top"/>
    </xf>
    <xf numFmtId="0" fontId="6" fillId="9" borderId="2" xfId="0" applyNumberFormat="1" applyFont="1" applyFill="1" applyBorder="1" applyAlignment="1">
      <alignment vertical="top" wrapText="1"/>
    </xf>
    <xf numFmtId="0" fontId="8" fillId="9" borderId="2" xfId="0" applyNumberFormat="1" applyFont="1" applyFill="1" applyBorder="1" applyAlignment="1">
      <alignment vertical="top" wrapText="1"/>
    </xf>
    <xf numFmtId="49" fontId="7" fillId="0" borderId="2" xfId="0" applyNumberFormat="1" applyFont="1" applyFill="1" applyBorder="1" applyAlignment="1">
      <alignment vertical="top" wrapText="1"/>
    </xf>
    <xf numFmtId="0" fontId="8" fillId="0" borderId="2" xfId="0" applyNumberFormat="1" applyFont="1" applyFill="1" applyBorder="1" applyAlignment="1">
      <alignment vertical="top" wrapText="1"/>
    </xf>
    <xf numFmtId="49" fontId="6" fillId="10" borderId="2" xfId="0" applyNumberFormat="1" applyFont="1" applyFill="1" applyBorder="1" applyAlignment="1">
      <alignment vertical="top" wrapText="1"/>
    </xf>
    <xf numFmtId="0" fontId="6" fillId="0" borderId="4" xfId="0" applyNumberFormat="1" applyFont="1" applyFill="1" applyBorder="1" applyAlignment="1">
      <alignment vertical="top" wrapText="1"/>
    </xf>
    <xf numFmtId="49" fontId="11" fillId="0" borderId="2" xfId="0" applyNumberFormat="1" applyFont="1" applyFill="1" applyBorder="1" applyAlignment="1">
      <alignment vertical="top" wrapText="1"/>
    </xf>
    <xf numFmtId="0" fontId="11" fillId="0" borderId="2" xfId="0" applyNumberFormat="1" applyFont="1" applyFill="1" applyBorder="1" applyAlignment="1">
      <alignment vertical="top" wrapText="1"/>
    </xf>
    <xf numFmtId="49" fontId="6" fillId="9" borderId="2" xfId="0" applyNumberFormat="1" applyFont="1" applyFill="1" applyBorder="1" applyAlignment="1">
      <alignment vertical="top" wrapText="1"/>
    </xf>
    <xf numFmtId="49" fontId="6" fillId="0" borderId="2" xfId="0" applyNumberFormat="1" applyFont="1" applyFill="1" applyBorder="1" applyAlignment="1">
      <alignment vertical="top" wrapText="1"/>
    </xf>
    <xf numFmtId="49" fontId="6" fillId="7" borderId="2" xfId="0" applyNumberFormat="1" applyFont="1" applyFill="1" applyBorder="1" applyAlignment="1" applyProtection="1">
      <alignment vertical="top" wrapText="1"/>
    </xf>
    <xf numFmtId="49" fontId="6" fillId="0" borderId="18" xfId="0" applyNumberFormat="1" applyFont="1" applyFill="1" applyBorder="1" applyAlignment="1" applyProtection="1">
      <alignment vertical="top" wrapText="1"/>
    </xf>
    <xf numFmtId="49" fontId="6" fillId="0" borderId="17" xfId="0" applyNumberFormat="1" applyFont="1" applyFill="1" applyBorder="1" applyAlignment="1" applyProtection="1">
      <alignment vertical="top" wrapText="1"/>
    </xf>
    <xf numFmtId="49" fontId="6" fillId="0" borderId="2" xfId="0" applyNumberFormat="1" applyFont="1" applyFill="1" applyBorder="1" applyAlignment="1" applyProtection="1">
      <alignment vertical="top" wrapText="1"/>
    </xf>
    <xf numFmtId="49" fontId="6" fillId="7" borderId="18" xfId="0" applyNumberFormat="1" applyFont="1" applyFill="1" applyBorder="1" applyAlignment="1">
      <alignment vertical="top" wrapText="1"/>
    </xf>
    <xf numFmtId="0" fontId="6" fillId="0" borderId="32" xfId="0" applyNumberFormat="1" applyFont="1" applyFill="1" applyBorder="1" applyAlignment="1">
      <alignment vertical="center" wrapText="1"/>
    </xf>
    <xf numFmtId="0" fontId="6" fillId="0" borderId="32" xfId="0" applyNumberFormat="1" applyFont="1" applyFill="1" applyBorder="1" applyAlignment="1">
      <alignment vertical="top" wrapText="1"/>
    </xf>
    <xf numFmtId="0" fontId="6" fillId="0" borderId="36" xfId="0" applyNumberFormat="1" applyFont="1" applyFill="1" applyBorder="1" applyAlignment="1">
      <alignment vertical="top" wrapText="1"/>
    </xf>
    <xf numFmtId="49" fontId="6" fillId="0" borderId="9" xfId="0" applyNumberFormat="1" applyFont="1" applyFill="1" applyBorder="1" applyAlignment="1">
      <alignment vertical="top" wrapText="1"/>
    </xf>
    <xf numFmtId="168" fontId="6" fillId="0" borderId="0" xfId="1" applyNumberFormat="1" applyFont="1" applyFill="1" applyAlignment="1">
      <alignment vertical="center"/>
    </xf>
    <xf numFmtId="49" fontId="8" fillId="8" borderId="3" xfId="0" applyNumberFormat="1" applyFont="1" applyFill="1" applyBorder="1" applyAlignment="1">
      <alignment horizontal="center" vertical="center" wrapText="1"/>
    </xf>
    <xf numFmtId="4" fontId="8" fillId="8" borderId="5" xfId="0" applyNumberFormat="1" applyFont="1" applyFill="1" applyBorder="1" applyAlignment="1">
      <alignment horizontal="center" vertical="center" wrapText="1"/>
    </xf>
    <xf numFmtId="167" fontId="8" fillId="4" borderId="5" xfId="3" applyNumberFormat="1" applyFont="1" applyFill="1" applyBorder="1" applyAlignment="1">
      <alignment horizontal="right" vertical="center" wrapText="1"/>
    </xf>
    <xf numFmtId="49" fontId="8" fillId="8" borderId="23" xfId="0" applyNumberFormat="1" applyFont="1" applyFill="1" applyBorder="1" applyAlignment="1">
      <alignment horizontal="center" vertical="center" wrapText="1"/>
    </xf>
    <xf numFmtId="167" fontId="8" fillId="8" borderId="5" xfId="3" applyNumberFormat="1" applyFont="1" applyFill="1" applyBorder="1" applyAlignment="1">
      <alignment horizontal="right" vertical="center" wrapText="1"/>
    </xf>
    <xf numFmtId="0" fontId="8" fillId="0" borderId="23" xfId="0" applyFont="1" applyBorder="1" applyAlignment="1">
      <alignment vertical="center"/>
    </xf>
    <xf numFmtId="49" fontId="8" fillId="0" borderId="11" xfId="0" applyNumberFormat="1" applyFont="1" applyFill="1" applyBorder="1" applyAlignment="1">
      <alignment horizontal="center" vertical="center" wrapText="1"/>
    </xf>
    <xf numFmtId="167" fontId="12" fillId="9" borderId="23" xfId="3" applyNumberFormat="1" applyFont="1" applyFill="1" applyBorder="1" applyAlignment="1"/>
    <xf numFmtId="167" fontId="8" fillId="4" borderId="34" xfId="3" applyNumberFormat="1" applyFont="1" applyFill="1" applyBorder="1" applyAlignment="1">
      <alignment horizontal="right" vertical="center" wrapText="1"/>
    </xf>
    <xf numFmtId="167" fontId="13" fillId="9" borderId="5" xfId="0" applyNumberFormat="1" applyFont="1" applyFill="1" applyBorder="1" applyAlignment="1">
      <alignment horizontal="right" vertical="top" wrapText="1"/>
    </xf>
    <xf numFmtId="167" fontId="7" fillId="0" borderId="5" xfId="3" applyNumberFormat="1" applyFont="1" applyFill="1" applyBorder="1" applyAlignment="1">
      <alignment horizontal="right" vertical="top"/>
    </xf>
    <xf numFmtId="167" fontId="8" fillId="6" borderId="5" xfId="3" applyNumberFormat="1" applyFont="1" applyFill="1" applyBorder="1" applyAlignment="1">
      <alignment horizontal="right" vertical="center" wrapText="1"/>
    </xf>
    <xf numFmtId="49" fontId="6" fillId="0" borderId="0" xfId="0" applyNumberFormat="1" applyFont="1" applyBorder="1" applyAlignment="1">
      <alignment vertical="center" wrapText="1"/>
    </xf>
    <xf numFmtId="0" fontId="6" fillId="0" borderId="0" xfId="0" applyFont="1" applyBorder="1" applyAlignment="1">
      <alignment wrapText="1"/>
    </xf>
    <xf numFmtId="0" fontId="6" fillId="0" borderId="0" xfId="0" applyNumberFormat="1" applyFont="1" applyBorder="1" applyAlignment="1">
      <alignment horizontal="left" vertical="top" wrapText="1"/>
    </xf>
    <xf numFmtId="0" fontId="6" fillId="0" borderId="0" xfId="0" applyNumberFormat="1" applyFont="1" applyBorder="1" applyAlignment="1">
      <alignment vertical="top" wrapText="1"/>
    </xf>
    <xf numFmtId="0" fontId="6" fillId="0" borderId="0" xfId="0" applyFont="1" applyFill="1" applyBorder="1" applyAlignment="1">
      <alignment vertical="center" wrapText="1"/>
    </xf>
    <xf numFmtId="0" fontId="6" fillId="0" borderId="0" xfId="0" applyFont="1" applyFill="1" applyBorder="1" applyAlignment="1">
      <alignment vertical="center"/>
    </xf>
    <xf numFmtId="167" fontId="8" fillId="4" borderId="5" xfId="3" applyNumberFormat="1" applyFont="1" applyFill="1" applyBorder="1" applyAlignment="1">
      <alignment horizontal="right" vertical="center"/>
    </xf>
    <xf numFmtId="167" fontId="6" fillId="10" borderId="5" xfId="3" applyNumberFormat="1" applyFont="1" applyFill="1" applyBorder="1" applyAlignment="1">
      <alignment horizontal="right" vertical="top"/>
    </xf>
    <xf numFmtId="167" fontId="6" fillId="0" borderId="42" xfId="3" applyNumberFormat="1" applyFont="1" applyFill="1" applyBorder="1" applyAlignment="1">
      <alignment horizontal="right" vertical="top"/>
    </xf>
    <xf numFmtId="167" fontId="6" fillId="0" borderId="43" xfId="3" applyNumberFormat="1" applyFont="1" applyFill="1" applyBorder="1" applyAlignment="1">
      <alignment horizontal="right" vertical="top"/>
    </xf>
    <xf numFmtId="0" fontId="6" fillId="7" borderId="0" xfId="0" applyFont="1" applyFill="1" applyBorder="1" applyAlignment="1"/>
    <xf numFmtId="167" fontId="8" fillId="7" borderId="34" xfId="3" applyNumberFormat="1" applyFont="1" applyFill="1" applyBorder="1" applyAlignment="1">
      <alignment vertical="top"/>
    </xf>
    <xf numFmtId="167" fontId="8" fillId="7" borderId="5" xfId="0" applyNumberFormat="1" applyFont="1" applyFill="1" applyBorder="1"/>
    <xf numFmtId="0" fontId="6" fillId="7" borderId="0" xfId="0" applyFont="1" applyFill="1" applyBorder="1"/>
    <xf numFmtId="0" fontId="6" fillId="0" borderId="0" xfId="0" applyFont="1" applyFill="1" applyBorder="1" applyAlignment="1"/>
    <xf numFmtId="49" fontId="6" fillId="0" borderId="44" xfId="0" applyNumberFormat="1" applyFont="1" applyFill="1" applyBorder="1" applyAlignment="1">
      <alignment horizontal="left" vertical="top"/>
    </xf>
    <xf numFmtId="49" fontId="6" fillId="0" borderId="27" xfId="0" applyNumberFormat="1" applyFont="1" applyFill="1" applyBorder="1" applyAlignment="1">
      <alignment horizontal="left" vertical="top"/>
    </xf>
    <xf numFmtId="49" fontId="6" fillId="0" borderId="4" xfId="0" applyNumberFormat="1" applyFont="1" applyFill="1" applyBorder="1" applyAlignment="1">
      <alignment horizontal="center" vertical="top"/>
    </xf>
    <xf numFmtId="49" fontId="6" fillId="0" borderId="4" xfId="0" applyNumberFormat="1" applyFont="1" applyFill="1" applyBorder="1" applyAlignment="1">
      <alignment vertical="top"/>
    </xf>
    <xf numFmtId="0" fontId="6" fillId="0" borderId="4" xfId="0" applyFont="1" applyFill="1" applyBorder="1" applyAlignment="1">
      <alignment horizontal="left" vertical="top"/>
    </xf>
    <xf numFmtId="167" fontId="8" fillId="0" borderId="5" xfId="3" applyNumberFormat="1" applyFont="1" applyFill="1" applyBorder="1" applyAlignment="1">
      <alignment horizontal="right" vertical="center" wrapText="1"/>
    </xf>
    <xf numFmtId="167" fontId="8" fillId="4" borderId="5" xfId="4" applyNumberFormat="1" applyFont="1" applyFill="1" applyBorder="1" applyAlignment="1">
      <alignment horizontal="right" vertical="center" wrapText="1"/>
    </xf>
    <xf numFmtId="167" fontId="8" fillId="10" borderId="5" xfId="4" applyNumberFormat="1" applyFont="1" applyFill="1" applyBorder="1" applyAlignment="1">
      <alignment horizontal="right" vertical="center"/>
    </xf>
    <xf numFmtId="167" fontId="8" fillId="9" borderId="5" xfId="4" applyNumberFormat="1" applyFont="1" applyFill="1" applyBorder="1" applyAlignment="1">
      <alignment horizontal="right" vertical="top"/>
    </xf>
    <xf numFmtId="167" fontId="8" fillId="0" borderId="5" xfId="4" applyNumberFormat="1" applyFont="1" applyFill="1" applyBorder="1" applyAlignment="1">
      <alignment horizontal="right" vertical="top"/>
    </xf>
    <xf numFmtId="0" fontId="11" fillId="0" borderId="6" xfId="0" applyNumberFormat="1" applyFont="1" applyFill="1" applyBorder="1" applyAlignment="1">
      <alignment horizontal="left" vertical="top"/>
    </xf>
    <xf numFmtId="0" fontId="6" fillId="0" borderId="4" xfId="0" applyFont="1" applyFill="1" applyBorder="1" applyAlignment="1">
      <alignment horizontal="justify" vertical="top" wrapText="1"/>
    </xf>
    <xf numFmtId="14" fontId="9" fillId="0" borderId="4" xfId="0" applyNumberFormat="1" applyFont="1" applyFill="1" applyBorder="1" applyAlignment="1">
      <alignment horizontal="center" vertical="top"/>
    </xf>
    <xf numFmtId="14" fontId="9" fillId="0" borderId="4" xfId="0" applyNumberFormat="1" applyFont="1" applyFill="1" applyBorder="1" applyAlignment="1">
      <alignment horizontal="center" vertical="top" wrapText="1"/>
    </xf>
    <xf numFmtId="49" fontId="6" fillId="0" borderId="4" xfId="0" applyNumberFormat="1" applyFont="1" applyFill="1" applyBorder="1" applyAlignment="1">
      <alignment horizontal="center" vertical="top" wrapText="1"/>
    </xf>
    <xf numFmtId="49" fontId="6" fillId="0" borderId="45" xfId="0" applyNumberFormat="1" applyFont="1" applyFill="1" applyBorder="1" applyAlignment="1">
      <alignment vertical="top" wrapText="1"/>
    </xf>
    <xf numFmtId="14" fontId="6" fillId="0" borderId="45" xfId="0" applyNumberFormat="1" applyFont="1" applyFill="1" applyBorder="1" applyAlignment="1">
      <alignment vertical="top" wrapText="1"/>
    </xf>
    <xf numFmtId="0" fontId="6" fillId="0" borderId="2" xfId="0" applyFont="1" applyFill="1" applyBorder="1" applyAlignment="1">
      <alignment vertical="top" wrapText="1"/>
    </xf>
    <xf numFmtId="14" fontId="6" fillId="0" borderId="2" xfId="0" applyNumberFormat="1" applyFont="1" applyFill="1" applyBorder="1" applyAlignment="1">
      <alignment horizontal="left" vertical="top" wrapText="1"/>
    </xf>
    <xf numFmtId="14" fontId="6" fillId="0" borderId="2" xfId="0" applyNumberFormat="1" applyFont="1" applyFill="1" applyBorder="1" applyAlignment="1">
      <alignment horizontal="center" vertical="top" wrapText="1"/>
    </xf>
    <xf numFmtId="0" fontId="6" fillId="0" borderId="18" xfId="0" applyFont="1" applyFill="1" applyBorder="1" applyAlignment="1">
      <alignment horizontal="center" vertical="top" wrapText="1"/>
    </xf>
    <xf numFmtId="49" fontId="6" fillId="0" borderId="2" xfId="0" applyNumberFormat="1" applyFont="1" applyFill="1" applyBorder="1" applyAlignment="1">
      <alignment horizontal="center" vertical="top" wrapText="1"/>
    </xf>
    <xf numFmtId="14" fontId="9" fillId="0" borderId="2" xfId="0" applyNumberFormat="1" applyFont="1" applyFill="1" applyBorder="1" applyAlignment="1">
      <alignment horizontal="center" vertical="top" wrapText="1"/>
    </xf>
    <xf numFmtId="0" fontId="6" fillId="0" borderId="2" xfId="0" applyNumberFormat="1" applyFont="1" applyFill="1" applyBorder="1" applyAlignment="1">
      <alignment horizontal="center" vertical="top" wrapText="1"/>
    </xf>
    <xf numFmtId="0" fontId="11" fillId="0" borderId="3" xfId="0" applyNumberFormat="1" applyFont="1" applyFill="1" applyBorder="1" applyAlignment="1">
      <alignment horizontal="left" vertical="top"/>
    </xf>
    <xf numFmtId="0" fontId="6" fillId="0" borderId="2" xfId="0" applyFont="1" applyFill="1" applyBorder="1" applyAlignment="1">
      <alignment vertical="top" wrapText="1"/>
    </xf>
    <xf numFmtId="49" fontId="6" fillId="0" borderId="2" xfId="0" applyNumberFormat="1" applyFont="1" applyFill="1" applyBorder="1" applyAlignment="1">
      <alignment horizontal="left" vertical="top" wrapText="1"/>
    </xf>
    <xf numFmtId="49" fontId="6" fillId="0" borderId="21" xfId="0" applyNumberFormat="1" applyFont="1" applyFill="1" applyBorder="1" applyAlignment="1">
      <alignment horizontal="left" vertical="top"/>
    </xf>
    <xf numFmtId="0" fontId="6" fillId="0" borderId="2" xfId="0" applyNumberFormat="1" applyFont="1" applyFill="1" applyBorder="1" applyAlignment="1">
      <alignment horizontal="left" vertical="top" wrapText="1"/>
    </xf>
    <xf numFmtId="14" fontId="9" fillId="0" borderId="2" xfId="0" applyNumberFormat="1" applyFont="1" applyFill="1" applyBorder="1" applyAlignment="1">
      <alignment horizontal="center" vertical="top"/>
    </xf>
    <xf numFmtId="0" fontId="6" fillId="0" borderId="18" xfId="0" applyFont="1" applyFill="1" applyBorder="1" applyAlignment="1">
      <alignment vertical="top" wrapText="1"/>
    </xf>
    <xf numFmtId="0" fontId="6" fillId="0" borderId="16" xfId="0" applyFont="1" applyFill="1" applyBorder="1" applyAlignment="1">
      <alignment vertical="top" wrapText="1"/>
    </xf>
    <xf numFmtId="0" fontId="6" fillId="0" borderId="17" xfId="0" applyFont="1" applyFill="1" applyBorder="1" applyAlignment="1">
      <alignment vertical="top" wrapText="1"/>
    </xf>
    <xf numFmtId="0" fontId="6" fillId="0" borderId="17" xfId="0" applyFont="1" applyBorder="1" applyAlignment="1">
      <alignment vertical="top" wrapText="1"/>
    </xf>
    <xf numFmtId="0" fontId="6" fillId="0" borderId="18" xfId="0" applyNumberFormat="1" applyFont="1" applyFill="1" applyBorder="1" applyAlignment="1">
      <alignment vertical="center" wrapText="1"/>
    </xf>
    <xf numFmtId="0" fontId="6" fillId="0" borderId="17" xfId="0" applyFont="1" applyBorder="1" applyAlignment="1">
      <alignment horizontal="center" vertical="top" wrapText="1"/>
    </xf>
    <xf numFmtId="0" fontId="6" fillId="0" borderId="18" xfId="0" applyFont="1" applyBorder="1" applyAlignment="1">
      <alignment vertical="top" wrapText="1"/>
    </xf>
    <xf numFmtId="0" fontId="6" fillId="0" borderId="17" xfId="0" applyFont="1" applyBorder="1" applyAlignment="1">
      <alignment vertical="center" wrapText="1"/>
    </xf>
    <xf numFmtId="0" fontId="6" fillId="0" borderId="2" xfId="0" applyNumberFormat="1" applyFont="1" applyFill="1" applyBorder="1" applyAlignment="1">
      <alignment vertical="top" wrapText="1"/>
    </xf>
    <xf numFmtId="49" fontId="6" fillId="0" borderId="2" xfId="0" applyNumberFormat="1" applyFont="1" applyFill="1" applyBorder="1" applyAlignment="1">
      <alignment horizontal="left" vertical="top" wrapText="1"/>
    </xf>
    <xf numFmtId="49" fontId="6" fillId="0" borderId="2" xfId="0" applyNumberFormat="1" applyFont="1" applyFill="1" applyBorder="1" applyAlignment="1">
      <alignment horizontal="center" vertical="top" wrapText="1"/>
    </xf>
    <xf numFmtId="49" fontId="6" fillId="0" borderId="3" xfId="0" applyNumberFormat="1" applyFont="1" applyFill="1" applyBorder="1" applyAlignment="1">
      <alignment horizontal="left" vertical="top"/>
    </xf>
    <xf numFmtId="0" fontId="9" fillId="0" borderId="2" xfId="0" applyFont="1" applyFill="1" applyBorder="1" applyAlignment="1">
      <alignment horizontal="center" vertical="top" wrapText="1"/>
    </xf>
    <xf numFmtId="0" fontId="6" fillId="0" borderId="2" xfId="0" applyNumberFormat="1" applyFont="1" applyFill="1" applyBorder="1" applyAlignment="1">
      <alignment vertical="center" wrapText="1"/>
    </xf>
    <xf numFmtId="14" fontId="9" fillId="0" borderId="2" xfId="0" applyNumberFormat="1" applyFont="1" applyFill="1" applyBorder="1" applyAlignment="1">
      <alignment horizontal="center" vertical="top" wrapText="1"/>
    </xf>
    <xf numFmtId="0" fontId="11" fillId="0" borderId="3" xfId="0" applyNumberFormat="1" applyFont="1" applyFill="1" applyBorder="1" applyAlignment="1">
      <alignment horizontal="left" vertical="top"/>
    </xf>
    <xf numFmtId="49" fontId="6" fillId="0" borderId="2" xfId="0" applyNumberFormat="1" applyFont="1" applyFill="1" applyBorder="1" applyAlignment="1">
      <alignment vertical="top" wrapText="1"/>
    </xf>
    <xf numFmtId="14" fontId="6" fillId="0" borderId="2" xfId="0" applyNumberFormat="1" applyFont="1" applyFill="1" applyBorder="1" applyAlignment="1">
      <alignment horizontal="center" vertical="top" wrapText="1"/>
    </xf>
    <xf numFmtId="167" fontId="6" fillId="0" borderId="2" xfId="3" applyNumberFormat="1" applyFont="1" applyFill="1" applyBorder="1" applyAlignment="1">
      <alignment horizontal="center" vertical="top"/>
    </xf>
    <xf numFmtId="0" fontId="6" fillId="0" borderId="2" xfId="0" applyNumberFormat="1" applyFont="1" applyFill="1" applyBorder="1" applyAlignment="1">
      <alignment horizontal="center" vertical="top" wrapText="1"/>
    </xf>
    <xf numFmtId="0" fontId="6" fillId="0" borderId="18" xfId="0" applyFont="1" applyFill="1" applyBorder="1" applyAlignment="1">
      <alignment horizontal="center" vertical="top" wrapText="1"/>
    </xf>
    <xf numFmtId="0" fontId="6" fillId="0" borderId="2" xfId="0" applyNumberFormat="1" applyFont="1" applyFill="1" applyBorder="1" applyAlignment="1">
      <alignment horizontal="left" vertical="top" wrapText="1"/>
    </xf>
    <xf numFmtId="0" fontId="9" fillId="0" borderId="2" xfId="0" applyFont="1" applyFill="1" applyBorder="1" applyAlignment="1">
      <alignment horizontal="center" vertical="top"/>
    </xf>
    <xf numFmtId="14" fontId="9" fillId="0" borderId="2" xfId="0" applyNumberFormat="1" applyFont="1" applyFill="1" applyBorder="1" applyAlignment="1">
      <alignment horizontal="center" vertical="top"/>
    </xf>
    <xf numFmtId="14" fontId="11" fillId="0" borderId="2" xfId="0" applyNumberFormat="1" applyFont="1" applyFill="1" applyBorder="1" applyAlignment="1">
      <alignment horizontal="center" vertical="top"/>
    </xf>
    <xf numFmtId="0" fontId="6" fillId="0" borderId="2" xfId="0" applyFont="1" applyFill="1" applyBorder="1" applyAlignment="1">
      <alignment horizontal="center" vertical="top" wrapText="1"/>
    </xf>
    <xf numFmtId="0" fontId="18" fillId="0" borderId="3" xfId="0" applyNumberFormat="1" applyFont="1" applyFill="1" applyBorder="1" applyAlignment="1">
      <alignment horizontal="left" vertical="top"/>
    </xf>
    <xf numFmtId="49" fontId="11" fillId="0" borderId="3" xfId="0" applyNumberFormat="1" applyFont="1" applyFill="1" applyBorder="1" applyAlignment="1">
      <alignment horizontal="left" vertical="top"/>
    </xf>
    <xf numFmtId="14" fontId="9" fillId="0" borderId="2" xfId="0" applyNumberFormat="1" applyFont="1" applyFill="1" applyBorder="1" applyAlignment="1">
      <alignment horizontal="left" vertical="top"/>
    </xf>
    <xf numFmtId="14" fontId="9" fillId="0" borderId="2" xfId="0" applyNumberFormat="1" applyFont="1" applyFill="1" applyBorder="1" applyAlignment="1">
      <alignment horizontal="left" vertical="top" wrapText="1"/>
    </xf>
    <xf numFmtId="0" fontId="6" fillId="0" borderId="0" xfId="0" applyFont="1" applyAlignment="1">
      <alignment horizontal="left" vertical="top" wrapText="1"/>
    </xf>
    <xf numFmtId="49" fontId="6" fillId="0" borderId="20" xfId="0" applyNumberFormat="1" applyFont="1" applyFill="1" applyBorder="1" applyAlignment="1">
      <alignment vertical="top"/>
    </xf>
    <xf numFmtId="14" fontId="6" fillId="0" borderId="18" xfId="0" applyNumberFormat="1" applyFont="1" applyFill="1" applyBorder="1" applyAlignment="1">
      <alignment horizontal="center" vertical="top" wrapText="1"/>
    </xf>
    <xf numFmtId="14" fontId="6" fillId="0" borderId="16" xfId="0" applyNumberFormat="1" applyFont="1" applyFill="1" applyBorder="1" applyAlignment="1">
      <alignment horizontal="center" vertical="top" wrapText="1"/>
    </xf>
    <xf numFmtId="14" fontId="6" fillId="0" borderId="17" xfId="0" applyNumberFormat="1" applyFont="1" applyFill="1" applyBorder="1" applyAlignment="1">
      <alignment horizontal="center" vertical="top" wrapText="1"/>
    </xf>
    <xf numFmtId="14" fontId="6" fillId="0" borderId="18" xfId="0" applyNumberFormat="1" applyFont="1" applyFill="1" applyBorder="1" applyAlignment="1">
      <alignment vertical="top"/>
    </xf>
    <xf numFmtId="0" fontId="17" fillId="0" borderId="16" xfId="0" applyFont="1" applyBorder="1" applyAlignment="1">
      <alignment vertical="top"/>
    </xf>
    <xf numFmtId="0" fontId="17" fillId="0" borderId="17" xfId="0" applyFont="1" applyBorder="1" applyAlignment="1">
      <alignment vertical="top"/>
    </xf>
    <xf numFmtId="14" fontId="6" fillId="0" borderId="18" xfId="0" applyNumberFormat="1" applyFont="1" applyFill="1" applyBorder="1" applyAlignment="1">
      <alignment vertical="top" wrapText="1"/>
    </xf>
    <xf numFmtId="0" fontId="17" fillId="0" borderId="16" xfId="0" applyFont="1" applyBorder="1" applyAlignment="1">
      <alignment vertical="top" wrapText="1"/>
    </xf>
    <xf numFmtId="0" fontId="17" fillId="0" borderId="17" xfId="0" applyFont="1" applyBorder="1" applyAlignment="1">
      <alignment vertical="top" wrapText="1"/>
    </xf>
    <xf numFmtId="0" fontId="6" fillId="0" borderId="18" xfId="0" applyFont="1" applyFill="1" applyBorder="1" applyAlignment="1">
      <alignment vertical="top" wrapText="1"/>
    </xf>
    <xf numFmtId="0" fontId="6" fillId="0" borderId="16" xfId="0" applyFont="1" applyFill="1" applyBorder="1" applyAlignment="1">
      <alignment vertical="top" wrapText="1"/>
    </xf>
    <xf numFmtId="0" fontId="6" fillId="0" borderId="17" xfId="0" applyFont="1" applyFill="1" applyBorder="1" applyAlignment="1">
      <alignment vertical="top" wrapText="1"/>
    </xf>
    <xf numFmtId="49" fontId="6" fillId="0" borderId="20" xfId="0" applyNumberFormat="1" applyFont="1" applyFill="1" applyBorder="1" applyAlignment="1">
      <alignment horizontal="center" vertical="top"/>
    </xf>
    <xf numFmtId="49" fontId="6" fillId="0" borderId="21" xfId="0" applyNumberFormat="1" applyFont="1" applyFill="1" applyBorder="1" applyAlignment="1">
      <alignment horizontal="center" vertical="top"/>
    </xf>
    <xf numFmtId="49" fontId="6" fillId="0" borderId="22" xfId="0" applyNumberFormat="1" applyFont="1" applyFill="1" applyBorder="1" applyAlignment="1">
      <alignment horizontal="center" vertical="top"/>
    </xf>
    <xf numFmtId="0" fontId="6" fillId="0" borderId="18" xfId="0" applyFont="1" applyBorder="1" applyAlignment="1">
      <alignment horizontal="left" vertical="center" wrapText="1"/>
    </xf>
    <xf numFmtId="0" fontId="6" fillId="0" borderId="16" xfId="0" applyFont="1" applyBorder="1" applyAlignment="1">
      <alignment horizontal="left" vertical="center" wrapText="1"/>
    </xf>
    <xf numFmtId="0" fontId="6" fillId="0" borderId="17" xfId="0" applyFont="1" applyBorder="1" applyAlignment="1">
      <alignment horizontal="left" vertical="center" wrapText="1"/>
    </xf>
    <xf numFmtId="0" fontId="6" fillId="0" borderId="18" xfId="0" applyFont="1" applyBorder="1" applyAlignment="1">
      <alignment vertical="center" wrapText="1"/>
    </xf>
    <xf numFmtId="0" fontId="6" fillId="0" borderId="16" xfId="0" applyFont="1" applyBorder="1" applyAlignment="1">
      <alignment vertical="center" wrapText="1"/>
    </xf>
    <xf numFmtId="0" fontId="6" fillId="0" borderId="17" xfId="0" applyFont="1" applyBorder="1" applyAlignment="1">
      <alignment vertical="center" wrapText="1"/>
    </xf>
    <xf numFmtId="0" fontId="6" fillId="0" borderId="20" xfId="0" applyNumberFormat="1" applyFont="1" applyFill="1" applyBorder="1" applyAlignment="1">
      <alignment horizontal="center" vertical="top"/>
    </xf>
    <xf numFmtId="0" fontId="6" fillId="0" borderId="21" xfId="0" applyNumberFormat="1" applyFont="1" applyFill="1" applyBorder="1" applyAlignment="1">
      <alignment horizontal="center" vertical="top"/>
    </xf>
    <xf numFmtId="0" fontId="6" fillId="0" borderId="22" xfId="0" applyNumberFormat="1" applyFont="1" applyFill="1" applyBorder="1" applyAlignment="1">
      <alignment horizontal="center" vertical="top"/>
    </xf>
    <xf numFmtId="14" fontId="7" fillId="0" borderId="18" xfId="0" applyNumberFormat="1" applyFont="1" applyFill="1" applyBorder="1" applyAlignment="1">
      <alignment vertical="top" wrapText="1"/>
    </xf>
    <xf numFmtId="14" fontId="7" fillId="0" borderId="18" xfId="0" applyNumberFormat="1" applyFont="1" applyFill="1" applyBorder="1" applyAlignment="1">
      <alignment horizontal="left" vertical="top" wrapText="1"/>
    </xf>
    <xf numFmtId="0" fontId="7" fillId="0" borderId="16" xfId="0" applyFont="1" applyBorder="1" applyAlignment="1">
      <alignment horizontal="left" vertical="top" wrapText="1"/>
    </xf>
    <xf numFmtId="0" fontId="7" fillId="0" borderId="17" xfId="0" applyFont="1" applyBorder="1" applyAlignment="1">
      <alignment horizontal="left" vertical="top" wrapText="1"/>
    </xf>
    <xf numFmtId="0" fontId="17" fillId="0" borderId="16" xfId="0" applyFont="1" applyBorder="1" applyAlignment="1">
      <alignment horizontal="left" vertical="top" wrapText="1"/>
    </xf>
    <xf numFmtId="0" fontId="17" fillId="0" borderId="17" xfId="0" applyFont="1" applyBorder="1" applyAlignment="1">
      <alignment horizontal="left" vertical="top" wrapText="1"/>
    </xf>
    <xf numFmtId="0" fontId="8" fillId="10" borderId="2" xfId="0" applyNumberFormat="1" applyFont="1" applyFill="1" applyBorder="1" applyAlignment="1">
      <alignment horizontal="left" vertical="center" wrapText="1"/>
    </xf>
    <xf numFmtId="49" fontId="6" fillId="0" borderId="20" xfId="0" applyNumberFormat="1" applyFont="1" applyFill="1" applyBorder="1" applyAlignment="1">
      <alignment horizontal="left" vertical="top"/>
    </xf>
    <xf numFmtId="49" fontId="6" fillId="0" borderId="21" xfId="0" applyNumberFormat="1" applyFont="1" applyFill="1" applyBorder="1" applyAlignment="1">
      <alignment horizontal="left" vertical="top"/>
    </xf>
    <xf numFmtId="49" fontId="6" fillId="0" borderId="22" xfId="0" applyNumberFormat="1" applyFont="1" applyFill="1" applyBorder="1" applyAlignment="1">
      <alignment horizontal="left" vertical="top"/>
    </xf>
    <xf numFmtId="14" fontId="11" fillId="0" borderId="18" xfId="0" applyNumberFormat="1" applyFont="1" applyFill="1" applyBorder="1" applyAlignment="1">
      <alignment vertical="top"/>
    </xf>
    <xf numFmtId="14" fontId="11" fillId="0" borderId="16" xfId="0" applyNumberFormat="1" applyFont="1" applyFill="1" applyBorder="1" applyAlignment="1">
      <alignment vertical="top"/>
    </xf>
    <xf numFmtId="14" fontId="11" fillId="0" borderId="17" xfId="0" applyNumberFormat="1" applyFont="1" applyFill="1" applyBorder="1" applyAlignment="1">
      <alignment vertical="top"/>
    </xf>
    <xf numFmtId="14" fontId="11" fillId="0" borderId="18" xfId="0" applyNumberFormat="1" applyFont="1" applyFill="1" applyBorder="1" applyAlignment="1">
      <alignment horizontal="center" vertical="top"/>
    </xf>
    <xf numFmtId="14" fontId="11" fillId="0" borderId="16" xfId="0" applyNumberFormat="1" applyFont="1" applyFill="1" applyBorder="1" applyAlignment="1">
      <alignment horizontal="center" vertical="top"/>
    </xf>
    <xf numFmtId="14" fontId="11" fillId="0" borderId="17" xfId="0" applyNumberFormat="1" applyFont="1" applyFill="1" applyBorder="1" applyAlignment="1">
      <alignment horizontal="center" vertical="top"/>
    </xf>
    <xf numFmtId="14" fontId="11" fillId="0" borderId="18" xfId="0" applyNumberFormat="1" applyFont="1" applyFill="1" applyBorder="1" applyAlignment="1">
      <alignment horizontal="left" vertical="top" wrapText="1"/>
    </xf>
    <xf numFmtId="14" fontId="11" fillId="0" borderId="16" xfId="0" applyNumberFormat="1" applyFont="1" applyFill="1" applyBorder="1" applyAlignment="1">
      <alignment horizontal="left" vertical="top" wrapText="1"/>
    </xf>
    <xf numFmtId="14" fontId="11" fillId="0" borderId="17" xfId="0" applyNumberFormat="1" applyFont="1" applyFill="1" applyBorder="1" applyAlignment="1">
      <alignment horizontal="left" vertical="top" wrapText="1"/>
    </xf>
    <xf numFmtId="0" fontId="8" fillId="10" borderId="9" xfId="0" applyNumberFormat="1" applyFont="1" applyFill="1" applyBorder="1" applyAlignment="1">
      <alignment horizontal="left" vertical="center" wrapText="1"/>
    </xf>
    <xf numFmtId="0" fontId="8" fillId="10" borderId="10" xfId="0" applyNumberFormat="1" applyFont="1" applyFill="1" applyBorder="1" applyAlignment="1">
      <alignment horizontal="left" vertical="center" wrapText="1"/>
    </xf>
    <xf numFmtId="0" fontId="8" fillId="10" borderId="12" xfId="0" applyNumberFormat="1" applyFont="1" applyFill="1" applyBorder="1" applyAlignment="1">
      <alignment horizontal="left" vertical="center" wrapText="1"/>
    </xf>
    <xf numFmtId="0" fontId="8" fillId="10" borderId="18" xfId="0" applyNumberFormat="1" applyFont="1" applyFill="1" applyBorder="1" applyAlignment="1">
      <alignment horizontal="left" vertical="center" wrapText="1"/>
    </xf>
    <xf numFmtId="0" fontId="11" fillId="0" borderId="20" xfId="0" applyNumberFormat="1" applyFont="1" applyFill="1" applyBorder="1" applyAlignment="1">
      <alignment horizontal="left" vertical="top"/>
    </xf>
    <xf numFmtId="0" fontId="11" fillId="0" borderId="21" xfId="0" applyNumberFormat="1" applyFont="1" applyFill="1" applyBorder="1" applyAlignment="1">
      <alignment horizontal="left" vertical="top"/>
    </xf>
    <xf numFmtId="0" fontId="11" fillId="0" borderId="22" xfId="0" applyNumberFormat="1" applyFont="1" applyFill="1" applyBorder="1" applyAlignment="1">
      <alignment horizontal="left" vertical="top"/>
    </xf>
    <xf numFmtId="14" fontId="9" fillId="0" borderId="18" xfId="0" applyNumberFormat="1" applyFont="1" applyFill="1" applyBorder="1" applyAlignment="1">
      <alignment vertical="top"/>
    </xf>
    <xf numFmtId="14" fontId="9" fillId="0" borderId="16" xfId="0" applyNumberFormat="1" applyFont="1" applyFill="1" applyBorder="1" applyAlignment="1">
      <alignment vertical="top"/>
    </xf>
    <xf numFmtId="14" fontId="9" fillId="0" borderId="17" xfId="0" applyNumberFormat="1" applyFont="1" applyFill="1" applyBorder="1" applyAlignment="1">
      <alignment vertical="top"/>
    </xf>
    <xf numFmtId="14" fontId="9" fillId="0" borderId="18" xfId="0" applyNumberFormat="1" applyFont="1" applyFill="1" applyBorder="1" applyAlignment="1">
      <alignment horizontal="center" vertical="top" wrapText="1"/>
    </xf>
    <xf numFmtId="14" fontId="9" fillId="0" borderId="16" xfId="0" applyNumberFormat="1" applyFont="1" applyFill="1" applyBorder="1" applyAlignment="1">
      <alignment horizontal="center" vertical="top" wrapText="1"/>
    </xf>
    <xf numFmtId="14" fontId="9" fillId="0" borderId="17" xfId="0" applyNumberFormat="1" applyFont="1" applyFill="1" applyBorder="1" applyAlignment="1">
      <alignment horizontal="center" vertical="top" wrapText="1"/>
    </xf>
    <xf numFmtId="49" fontId="6" fillId="0" borderId="18" xfId="0" applyNumberFormat="1" applyFont="1" applyFill="1" applyBorder="1" applyAlignment="1">
      <alignment horizontal="left" vertical="center" wrapText="1"/>
    </xf>
    <xf numFmtId="49" fontId="6" fillId="0" borderId="16" xfId="0" applyNumberFormat="1" applyFont="1" applyFill="1" applyBorder="1" applyAlignment="1">
      <alignment horizontal="left" vertical="center" wrapText="1"/>
    </xf>
    <xf numFmtId="49" fontId="6" fillId="0" borderId="17" xfId="0" applyNumberFormat="1" applyFont="1" applyFill="1" applyBorder="1" applyAlignment="1">
      <alignment horizontal="left" vertical="center" wrapText="1"/>
    </xf>
    <xf numFmtId="49" fontId="6" fillId="0" borderId="18" xfId="0" applyNumberFormat="1" applyFont="1" applyFill="1" applyBorder="1" applyAlignment="1">
      <alignment horizontal="left" vertical="top" wrapText="1"/>
    </xf>
    <xf numFmtId="49" fontId="6" fillId="0" borderId="16" xfId="0" applyNumberFormat="1" applyFont="1" applyFill="1" applyBorder="1" applyAlignment="1">
      <alignment horizontal="left" vertical="top" wrapText="1"/>
    </xf>
    <xf numFmtId="16" fontId="11" fillId="0" borderId="20" xfId="0" applyNumberFormat="1" applyFont="1" applyFill="1" applyBorder="1" applyAlignment="1">
      <alignment horizontal="left" vertical="top"/>
    </xf>
    <xf numFmtId="16" fontId="11" fillId="0" borderId="21" xfId="0" applyNumberFormat="1" applyFont="1" applyFill="1" applyBorder="1" applyAlignment="1">
      <alignment horizontal="left" vertical="top"/>
    </xf>
    <xf numFmtId="16" fontId="11" fillId="0" borderId="22" xfId="0" applyNumberFormat="1" applyFont="1" applyFill="1" applyBorder="1" applyAlignment="1">
      <alignment horizontal="left" vertical="top"/>
    </xf>
    <xf numFmtId="14" fontId="6" fillId="0" borderId="18" xfId="0" applyNumberFormat="1" applyFont="1" applyFill="1" applyBorder="1" applyAlignment="1">
      <alignment horizontal="left" vertical="top" wrapText="1"/>
    </xf>
    <xf numFmtId="14" fontId="6" fillId="0" borderId="16" xfId="0" applyNumberFormat="1" applyFont="1" applyFill="1" applyBorder="1" applyAlignment="1">
      <alignment horizontal="left" vertical="top" wrapText="1"/>
    </xf>
    <xf numFmtId="14" fontId="6" fillId="0" borderId="17" xfId="0" applyNumberFormat="1" applyFont="1" applyFill="1" applyBorder="1" applyAlignment="1">
      <alignment horizontal="left" vertical="top" wrapText="1"/>
    </xf>
    <xf numFmtId="0" fontId="12" fillId="9" borderId="3" xfId="0" applyNumberFormat="1" applyFont="1" applyFill="1" applyBorder="1" applyAlignment="1">
      <alignment horizontal="left" vertical="top" wrapText="1"/>
    </xf>
    <xf numFmtId="0" fontId="12" fillId="9" borderId="2" xfId="0" applyNumberFormat="1" applyFont="1" applyFill="1" applyBorder="1" applyAlignment="1">
      <alignment horizontal="left" vertical="top" wrapText="1"/>
    </xf>
    <xf numFmtId="0" fontId="11" fillId="0" borderId="20" xfId="0" applyNumberFormat="1" applyFont="1" applyFill="1" applyBorder="1" applyAlignment="1">
      <alignment horizontal="center" vertical="top"/>
    </xf>
    <xf numFmtId="0" fontId="11" fillId="0" borderId="21" xfId="0" applyNumberFormat="1" applyFont="1" applyFill="1" applyBorder="1" applyAlignment="1">
      <alignment horizontal="center" vertical="top"/>
    </xf>
    <xf numFmtId="0" fontId="11" fillId="0" borderId="22" xfId="0" applyNumberFormat="1" applyFont="1" applyFill="1" applyBorder="1" applyAlignment="1">
      <alignment horizontal="center" vertical="top"/>
    </xf>
    <xf numFmtId="14" fontId="6" fillId="0" borderId="18" xfId="0" applyNumberFormat="1" applyFont="1" applyFill="1" applyBorder="1" applyAlignment="1">
      <alignment vertical="center" wrapText="1"/>
    </xf>
    <xf numFmtId="14" fontId="6" fillId="0" borderId="16" xfId="0" applyNumberFormat="1" applyFont="1" applyFill="1" applyBorder="1" applyAlignment="1">
      <alignment vertical="center" wrapText="1"/>
    </xf>
    <xf numFmtId="14" fontId="6" fillId="0" borderId="17" xfId="0" applyNumberFormat="1" applyFont="1" applyFill="1" applyBorder="1" applyAlignment="1">
      <alignment vertical="center" wrapText="1"/>
    </xf>
    <xf numFmtId="14" fontId="6" fillId="0" borderId="16" xfId="0" applyNumberFormat="1" applyFont="1" applyFill="1" applyBorder="1" applyAlignment="1">
      <alignment vertical="top" wrapText="1"/>
    </xf>
    <xf numFmtId="14" fontId="6" fillId="0" borderId="17" xfId="0" applyNumberFormat="1" applyFont="1" applyFill="1" applyBorder="1" applyAlignment="1">
      <alignment vertical="top" wrapText="1"/>
    </xf>
    <xf numFmtId="0" fontId="9" fillId="0" borderId="18" xfId="0" applyFont="1" applyFill="1" applyBorder="1" applyAlignment="1">
      <alignment horizontal="center" vertical="top" wrapText="1"/>
    </xf>
    <xf numFmtId="0" fontId="9" fillId="0" borderId="16" xfId="0" applyFont="1" applyFill="1" applyBorder="1" applyAlignment="1">
      <alignment horizontal="center" vertical="top" wrapText="1"/>
    </xf>
    <xf numFmtId="0" fontId="9" fillId="0" borderId="17" xfId="0" applyFont="1" applyFill="1" applyBorder="1" applyAlignment="1">
      <alignment horizontal="center" vertical="top" wrapText="1"/>
    </xf>
    <xf numFmtId="0" fontId="8" fillId="0" borderId="3" xfId="0" applyNumberFormat="1" applyFont="1" applyFill="1" applyBorder="1" applyAlignment="1">
      <alignment horizontal="left" vertical="top" wrapText="1"/>
    </xf>
    <xf numFmtId="0" fontId="8" fillId="0" borderId="2" xfId="0" applyNumberFormat="1" applyFont="1" applyFill="1" applyBorder="1" applyAlignment="1">
      <alignment horizontal="left" vertical="top" wrapText="1"/>
    </xf>
    <xf numFmtId="0" fontId="8" fillId="9" borderId="3" xfId="0" applyNumberFormat="1" applyFont="1" applyFill="1" applyBorder="1" applyAlignment="1">
      <alignment horizontal="left" vertical="top" wrapText="1"/>
    </xf>
    <xf numFmtId="0" fontId="8" fillId="9" borderId="2" xfId="0" applyNumberFormat="1" applyFont="1" applyFill="1" applyBorder="1" applyAlignment="1">
      <alignment horizontal="left" vertical="top" wrapText="1"/>
    </xf>
    <xf numFmtId="0" fontId="8" fillId="9" borderId="17" xfId="0" applyNumberFormat="1" applyFont="1" applyFill="1" applyBorder="1" applyAlignment="1">
      <alignment horizontal="left" vertical="top" wrapText="1"/>
    </xf>
    <xf numFmtId="0" fontId="6" fillId="0" borderId="18" xfId="0" applyFont="1" applyFill="1" applyBorder="1" applyAlignment="1">
      <alignment horizontal="left" vertical="top"/>
    </xf>
    <xf numFmtId="0" fontId="6" fillId="0" borderId="16" xfId="0" applyFont="1" applyFill="1" applyBorder="1" applyAlignment="1">
      <alignment horizontal="left" vertical="top"/>
    </xf>
    <xf numFmtId="0" fontId="6" fillId="0" borderId="33" xfId="0" applyFont="1" applyFill="1" applyBorder="1" applyAlignment="1">
      <alignment vertical="top" wrapText="1"/>
    </xf>
    <xf numFmtId="0" fontId="12" fillId="9" borderId="17" xfId="0" applyNumberFormat="1" applyFont="1" applyFill="1" applyBorder="1" applyAlignment="1">
      <alignment horizontal="left" vertical="top" wrapText="1"/>
    </xf>
    <xf numFmtId="0" fontId="9" fillId="0" borderId="18" xfId="0" applyFont="1" applyFill="1" applyBorder="1" applyAlignment="1">
      <alignment vertical="top"/>
    </xf>
    <xf numFmtId="0" fontId="9" fillId="0" borderId="16" xfId="0" applyFont="1" applyFill="1" applyBorder="1" applyAlignment="1">
      <alignment vertical="top"/>
    </xf>
    <xf numFmtId="0" fontId="9" fillId="0" borderId="17" xfId="0" applyFont="1" applyFill="1" applyBorder="1" applyAlignment="1">
      <alignment vertical="top"/>
    </xf>
    <xf numFmtId="0" fontId="11" fillId="0" borderId="23" xfId="0" applyNumberFormat="1" applyFont="1" applyFill="1" applyBorder="1" applyAlignment="1">
      <alignment horizontal="center" vertical="top"/>
    </xf>
    <xf numFmtId="0" fontId="11" fillId="0" borderId="27" xfId="0" applyNumberFormat="1" applyFont="1" applyFill="1" applyBorder="1" applyAlignment="1">
      <alignment horizontal="center" vertical="top"/>
    </xf>
    <xf numFmtId="14" fontId="6" fillId="0" borderId="25" xfId="0" applyNumberFormat="1" applyFont="1" applyFill="1" applyBorder="1" applyAlignment="1">
      <alignment vertical="top" wrapText="1"/>
    </xf>
    <xf numFmtId="14" fontId="6" fillId="0" borderId="26" xfId="0" applyNumberFormat="1" applyFont="1" applyFill="1" applyBorder="1" applyAlignment="1">
      <alignment vertical="top" wrapText="1"/>
    </xf>
    <xf numFmtId="0" fontId="9" fillId="0" borderId="16" xfId="0" applyFont="1" applyFill="1" applyBorder="1" applyAlignment="1">
      <alignment vertical="top" wrapText="1"/>
    </xf>
    <xf numFmtId="0" fontId="9" fillId="0" borderId="17" xfId="0" applyFont="1" applyFill="1" applyBorder="1" applyAlignment="1">
      <alignment vertical="top" wrapText="1"/>
    </xf>
    <xf numFmtId="0" fontId="6" fillId="0" borderId="21" xfId="0" applyFont="1" applyBorder="1" applyAlignment="1">
      <alignment horizontal="left" vertical="top"/>
    </xf>
    <xf numFmtId="0" fontId="6" fillId="0" borderId="22" xfId="0" applyFont="1" applyBorder="1" applyAlignment="1">
      <alignment horizontal="left" vertical="top"/>
    </xf>
    <xf numFmtId="0" fontId="6" fillId="0" borderId="16" xfId="0" applyFont="1" applyBorder="1" applyAlignment="1">
      <alignment vertical="top" wrapText="1"/>
    </xf>
    <xf numFmtId="0" fontId="6" fillId="0" borderId="17" xfId="0" applyFont="1" applyBorder="1" applyAlignment="1">
      <alignment vertical="top" wrapText="1"/>
    </xf>
    <xf numFmtId="14" fontId="9" fillId="0" borderId="18" xfId="0" applyNumberFormat="1" applyFont="1" applyFill="1" applyBorder="1" applyAlignment="1">
      <alignment horizontal="left" vertical="top" wrapText="1"/>
    </xf>
    <xf numFmtId="14" fontId="9" fillId="0" borderId="16" xfId="0" applyNumberFormat="1" applyFont="1" applyFill="1" applyBorder="1" applyAlignment="1">
      <alignment horizontal="left" vertical="top" wrapText="1"/>
    </xf>
    <xf numFmtId="14" fontId="9" fillId="0" borderId="17" xfId="0" applyNumberFormat="1" applyFont="1" applyFill="1" applyBorder="1" applyAlignment="1">
      <alignment horizontal="left" vertical="top" wrapText="1"/>
    </xf>
    <xf numFmtId="0" fontId="6" fillId="0" borderId="21" xfId="0" applyFont="1" applyBorder="1"/>
    <xf numFmtId="0" fontId="6" fillId="0" borderId="22" xfId="0" applyFont="1" applyBorder="1"/>
    <xf numFmtId="14" fontId="6" fillId="0" borderId="24" xfId="0" applyNumberFormat="1" applyFont="1" applyFill="1" applyBorder="1" applyAlignment="1">
      <alignment vertical="top" wrapText="1"/>
    </xf>
    <xf numFmtId="0" fontId="6" fillId="0" borderId="18" xfId="0" applyNumberFormat="1" applyFont="1" applyFill="1" applyBorder="1" applyAlignment="1">
      <alignment vertical="center" wrapText="1"/>
    </xf>
    <xf numFmtId="0" fontId="6" fillId="0" borderId="16" xfId="0" applyNumberFormat="1" applyFont="1" applyFill="1" applyBorder="1" applyAlignment="1">
      <alignment vertical="center" wrapText="1"/>
    </xf>
    <xf numFmtId="0" fontId="6" fillId="0" borderId="17" xfId="0" applyNumberFormat="1" applyFont="1" applyFill="1" applyBorder="1" applyAlignment="1">
      <alignment vertical="center" wrapText="1"/>
    </xf>
    <xf numFmtId="0" fontId="6" fillId="0" borderId="21" xfId="0" applyFont="1" applyBorder="1" applyAlignment="1">
      <alignment horizontal="center" vertical="top"/>
    </xf>
    <xf numFmtId="0" fontId="6" fillId="0" borderId="22" xfId="0" applyFont="1" applyBorder="1" applyAlignment="1">
      <alignment horizontal="center" vertical="top"/>
    </xf>
    <xf numFmtId="0" fontId="6" fillId="0" borderId="16" xfId="0" applyFont="1" applyBorder="1" applyAlignment="1">
      <alignment horizontal="center" vertical="top" wrapText="1"/>
    </xf>
    <xf numFmtId="0" fontId="6" fillId="0" borderId="17" xfId="0" applyFont="1" applyBorder="1" applyAlignment="1">
      <alignment horizontal="center" vertical="top" wrapText="1"/>
    </xf>
    <xf numFmtId="0" fontId="7" fillId="7" borderId="18" xfId="0" applyFont="1" applyFill="1" applyBorder="1" applyAlignment="1">
      <alignment vertical="top" wrapText="1"/>
    </xf>
    <xf numFmtId="0" fontId="9" fillId="7" borderId="16" xfId="0" applyFont="1" applyFill="1" applyBorder="1" applyAlignment="1">
      <alignment vertical="top" wrapText="1"/>
    </xf>
    <xf numFmtId="0" fontId="9" fillId="7" borderId="17" xfId="0" applyFont="1" applyFill="1" applyBorder="1" applyAlignment="1">
      <alignment vertical="top" wrapText="1"/>
    </xf>
    <xf numFmtId="0" fontId="6" fillId="0" borderId="18" xfId="0" applyFont="1" applyBorder="1" applyAlignment="1">
      <alignment vertical="top" wrapText="1"/>
    </xf>
    <xf numFmtId="0" fontId="12" fillId="9" borderId="19" xfId="0" applyNumberFormat="1" applyFont="1" applyFill="1" applyBorder="1" applyAlignment="1">
      <alignment horizontal="left" vertical="top" wrapText="1"/>
    </xf>
    <xf numFmtId="0" fontId="12" fillId="9" borderId="10" xfId="0" applyNumberFormat="1" applyFont="1" applyFill="1" applyBorder="1" applyAlignment="1">
      <alignment horizontal="left" vertical="top" wrapText="1"/>
    </xf>
    <xf numFmtId="0" fontId="12" fillId="9" borderId="12" xfId="0" applyNumberFormat="1" applyFont="1" applyFill="1" applyBorder="1" applyAlignment="1">
      <alignment horizontal="left" vertical="top" wrapText="1"/>
    </xf>
    <xf numFmtId="0" fontId="8" fillId="0" borderId="19" xfId="0" applyNumberFormat="1" applyFont="1" applyFill="1" applyBorder="1" applyAlignment="1">
      <alignment horizontal="left" vertical="top" wrapText="1"/>
    </xf>
    <xf numFmtId="0" fontId="8" fillId="0" borderId="10" xfId="0" applyNumberFormat="1" applyFont="1" applyFill="1" applyBorder="1" applyAlignment="1">
      <alignment horizontal="left" vertical="top" wrapText="1"/>
    </xf>
    <xf numFmtId="0" fontId="8" fillId="0" borderId="12" xfId="0" applyNumberFormat="1" applyFont="1" applyFill="1" applyBorder="1" applyAlignment="1">
      <alignment horizontal="left" vertical="top" wrapText="1"/>
    </xf>
    <xf numFmtId="0" fontId="18" fillId="0" borderId="20" xfId="0" applyNumberFormat="1" applyFont="1" applyFill="1" applyBorder="1" applyAlignment="1">
      <alignment horizontal="left" vertical="top"/>
    </xf>
    <xf numFmtId="0" fontId="0" fillId="0" borderId="21" xfId="0" applyBorder="1" applyAlignment="1">
      <alignment horizontal="left" vertical="top"/>
    </xf>
    <xf numFmtId="0" fontId="0" fillId="0" borderId="22" xfId="0" applyBorder="1" applyAlignment="1">
      <alignment horizontal="left" vertical="top"/>
    </xf>
    <xf numFmtId="0" fontId="19" fillId="0" borderId="16" xfId="0" applyFont="1" applyBorder="1" applyAlignment="1">
      <alignment horizontal="left" vertical="top" wrapText="1"/>
    </xf>
    <xf numFmtId="0" fontId="19" fillId="0" borderId="17" xfId="0" applyFont="1" applyBorder="1" applyAlignment="1">
      <alignment horizontal="left" vertical="top" wrapText="1"/>
    </xf>
    <xf numFmtId="0" fontId="6" fillId="0" borderId="16" xfId="0" applyFont="1" applyBorder="1" applyAlignment="1">
      <alignment horizontal="left" vertical="top" wrapText="1"/>
    </xf>
    <xf numFmtId="0" fontId="6" fillId="0" borderId="17" xfId="0" applyFont="1" applyBorder="1" applyAlignment="1">
      <alignment horizontal="left" vertical="top" wrapText="1"/>
    </xf>
    <xf numFmtId="49" fontId="6" fillId="0" borderId="15" xfId="0" applyNumberFormat="1" applyFont="1" applyFill="1" applyBorder="1" applyAlignment="1">
      <alignment horizontal="center" vertical="center" wrapText="1"/>
    </xf>
    <xf numFmtId="49" fontId="6" fillId="0" borderId="3" xfId="0" applyNumberFormat="1" applyFont="1" applyFill="1" applyBorder="1" applyAlignment="1">
      <alignment horizontal="center" vertical="center" wrapText="1"/>
    </xf>
    <xf numFmtId="165" fontId="6" fillId="0" borderId="2" xfId="0" applyNumberFormat="1" applyFont="1" applyFill="1" applyBorder="1" applyAlignment="1">
      <alignment horizontal="center" vertical="center" wrapText="1"/>
    </xf>
    <xf numFmtId="167" fontId="6" fillId="0" borderId="2" xfId="3" applyNumberFormat="1" applyFont="1" applyFill="1" applyBorder="1" applyAlignment="1">
      <alignment horizontal="center" vertical="center" wrapText="1"/>
    </xf>
    <xf numFmtId="166" fontId="6" fillId="0" borderId="13" xfId="0" applyNumberFormat="1" applyFont="1" applyFill="1" applyBorder="1" applyAlignment="1">
      <alignment horizontal="center" vertical="top" wrapText="1"/>
    </xf>
    <xf numFmtId="166" fontId="6" fillId="0" borderId="13" xfId="0" applyNumberFormat="1" applyFont="1" applyFill="1" applyBorder="1" applyAlignment="1">
      <alignment horizontal="center" vertical="top"/>
    </xf>
    <xf numFmtId="14" fontId="6" fillId="0" borderId="16" xfId="0" applyNumberFormat="1" applyFont="1" applyFill="1" applyBorder="1" applyAlignment="1">
      <alignment horizontal="center" vertical="top"/>
    </xf>
    <xf numFmtId="0" fontId="6" fillId="0" borderId="18" xfId="0" applyFont="1" applyFill="1" applyBorder="1" applyAlignment="1">
      <alignment vertical="center" wrapText="1"/>
    </xf>
    <xf numFmtId="0" fontId="6" fillId="0" borderId="17" xfId="0" applyFont="1" applyFill="1" applyBorder="1" applyAlignment="1">
      <alignment vertical="center" wrapText="1"/>
    </xf>
    <xf numFmtId="0" fontId="6" fillId="0" borderId="18" xfId="0" applyNumberFormat="1" applyFont="1" applyFill="1" applyBorder="1" applyAlignment="1" applyProtection="1">
      <alignment vertical="center" wrapText="1" shrinkToFit="1"/>
      <protection locked="0"/>
    </xf>
    <xf numFmtId="0" fontId="6" fillId="0" borderId="17" xfId="0" applyNumberFormat="1" applyFont="1" applyFill="1" applyBorder="1" applyAlignment="1" applyProtection="1">
      <alignment vertical="center" wrapText="1" shrinkToFit="1"/>
      <protection locked="0"/>
    </xf>
    <xf numFmtId="0" fontId="7" fillId="0" borderId="18" xfId="0" applyFont="1" applyFill="1" applyBorder="1" applyAlignment="1">
      <alignment vertical="top" wrapText="1"/>
    </xf>
    <xf numFmtId="0" fontId="7" fillId="0" borderId="17" xfId="0" applyFont="1" applyBorder="1" applyAlignment="1">
      <alignment vertical="top" wrapText="1"/>
    </xf>
    <xf numFmtId="14" fontId="7" fillId="0" borderId="18" xfId="0" applyNumberFormat="1" applyFont="1" applyFill="1" applyBorder="1" applyAlignment="1">
      <alignment horizontal="center" vertical="top" wrapText="1"/>
    </xf>
    <xf numFmtId="14" fontId="7" fillId="0" borderId="17" xfId="0" applyNumberFormat="1" applyFont="1" applyFill="1" applyBorder="1" applyAlignment="1">
      <alignment horizontal="center" vertical="top" wrapText="1"/>
    </xf>
    <xf numFmtId="167" fontId="6" fillId="0" borderId="0" xfId="3" applyNumberFormat="1" applyFont="1" applyAlignment="1">
      <alignment horizontal="center" vertical="center" wrapText="1"/>
    </xf>
    <xf numFmtId="167" fontId="6" fillId="0" borderId="0" xfId="3" applyNumberFormat="1" applyFont="1" applyAlignment="1">
      <alignment horizontal="center" vertical="center"/>
    </xf>
    <xf numFmtId="49" fontId="6" fillId="0" borderId="9" xfId="0" applyNumberFormat="1" applyFont="1" applyFill="1" applyBorder="1" applyAlignment="1">
      <alignment horizontal="center" vertical="center" wrapText="1"/>
    </xf>
    <xf numFmtId="49" fontId="6" fillId="0" borderId="10" xfId="0" applyNumberFormat="1" applyFont="1" applyFill="1" applyBorder="1" applyAlignment="1">
      <alignment horizontal="center" vertical="center" wrapText="1"/>
    </xf>
    <xf numFmtId="49" fontId="6" fillId="0" borderId="12" xfId="0" applyNumberFormat="1" applyFont="1" applyFill="1" applyBorder="1" applyAlignment="1">
      <alignment horizontal="center" vertical="center" wrapText="1"/>
    </xf>
    <xf numFmtId="0" fontId="4" fillId="0" borderId="0" xfId="0" applyNumberFormat="1" applyFont="1" applyAlignment="1">
      <alignment horizontal="center" vertical="top" wrapText="1"/>
    </xf>
    <xf numFmtId="167" fontId="6" fillId="0" borderId="13" xfId="3" applyNumberFormat="1" applyFont="1" applyFill="1" applyBorder="1" applyAlignment="1">
      <alignment horizontal="center" vertical="center" wrapText="1"/>
    </xf>
    <xf numFmtId="167" fontId="6" fillId="0" borderId="14" xfId="3" applyNumberFormat="1" applyFont="1" applyFill="1" applyBorder="1" applyAlignment="1">
      <alignment horizontal="center" vertical="center" wrapText="1"/>
    </xf>
    <xf numFmtId="167" fontId="6" fillId="0" borderId="5" xfId="3" applyNumberFormat="1" applyFont="1" applyFill="1" applyBorder="1" applyAlignment="1">
      <alignment horizontal="center" vertical="center" wrapText="1"/>
    </xf>
    <xf numFmtId="0" fontId="6" fillId="0" borderId="13" xfId="0" applyNumberFormat="1" applyFont="1" applyFill="1" applyBorder="1" applyAlignment="1">
      <alignment horizontal="center" vertical="center" wrapText="1"/>
    </xf>
    <xf numFmtId="0" fontId="6" fillId="0" borderId="2" xfId="0" applyNumberFormat="1" applyFont="1" applyFill="1" applyBorder="1" applyAlignment="1">
      <alignment horizontal="center" vertical="center" wrapText="1"/>
    </xf>
    <xf numFmtId="165" fontId="6" fillId="0" borderId="13" xfId="0" applyNumberFormat="1" applyFont="1" applyFill="1" applyBorder="1" applyAlignment="1">
      <alignment horizontal="center" vertical="center" wrapText="1"/>
    </xf>
    <xf numFmtId="165" fontId="6" fillId="0" borderId="18" xfId="0" applyNumberFormat="1" applyFont="1" applyFill="1" applyBorder="1" applyAlignment="1">
      <alignment horizontal="center" vertical="center" wrapText="1"/>
    </xf>
    <xf numFmtId="165" fontId="6" fillId="0" borderId="16" xfId="0" applyNumberFormat="1" applyFont="1" applyFill="1" applyBorder="1" applyAlignment="1">
      <alignment horizontal="center" vertical="center" wrapText="1"/>
    </xf>
    <xf numFmtId="165" fontId="6" fillId="0" borderId="17" xfId="0" applyNumberFormat="1" applyFont="1" applyFill="1" applyBorder="1" applyAlignment="1">
      <alignment horizontal="center" vertical="center" wrapText="1"/>
    </xf>
    <xf numFmtId="49" fontId="6" fillId="0" borderId="11" xfId="0" applyNumberFormat="1" applyFont="1" applyFill="1" applyBorder="1" applyAlignment="1">
      <alignment horizontal="center" vertical="center" wrapText="1"/>
    </xf>
    <xf numFmtId="0" fontId="13" fillId="0" borderId="3" xfId="0" applyNumberFormat="1" applyFont="1" applyFill="1" applyBorder="1" applyAlignment="1">
      <alignment horizontal="left" vertical="top" wrapText="1"/>
    </xf>
    <xf numFmtId="0" fontId="13" fillId="0" borderId="2" xfId="0" applyNumberFormat="1" applyFont="1" applyFill="1" applyBorder="1" applyAlignment="1">
      <alignment horizontal="left" vertical="top" wrapText="1"/>
    </xf>
    <xf numFmtId="0" fontId="13" fillId="9" borderId="3" xfId="0" applyNumberFormat="1" applyFont="1" applyFill="1" applyBorder="1" applyAlignment="1">
      <alignment horizontal="left" vertical="top" wrapText="1"/>
    </xf>
    <xf numFmtId="0" fontId="13" fillId="9" borderId="2" xfId="0" applyNumberFormat="1" applyFont="1" applyFill="1" applyBorder="1" applyAlignment="1">
      <alignment horizontal="left" vertical="top" wrapText="1"/>
    </xf>
    <xf numFmtId="0" fontId="12" fillId="0" borderId="3" xfId="0" applyNumberFormat="1" applyFont="1" applyFill="1" applyBorder="1" applyAlignment="1">
      <alignment horizontal="left" vertical="top" wrapText="1"/>
    </xf>
    <xf numFmtId="0" fontId="12" fillId="0" borderId="2" xfId="0" applyNumberFormat="1" applyFont="1" applyFill="1" applyBorder="1" applyAlignment="1">
      <alignment horizontal="left" vertical="top" wrapText="1"/>
    </xf>
    <xf numFmtId="0" fontId="6" fillId="0" borderId="16" xfId="0" applyFont="1" applyFill="1" applyBorder="1" applyAlignment="1">
      <alignment vertical="top"/>
    </xf>
    <xf numFmtId="11" fontId="6" fillId="0" borderId="18" xfId="0" applyNumberFormat="1" applyFont="1" applyFill="1" applyBorder="1" applyAlignment="1">
      <alignment vertical="center" wrapText="1"/>
    </xf>
    <xf numFmtId="11" fontId="6" fillId="0" borderId="16" xfId="0" applyNumberFormat="1" applyFont="1" applyFill="1" applyBorder="1" applyAlignment="1">
      <alignment vertical="center" wrapText="1"/>
    </xf>
    <xf numFmtId="11" fontId="6" fillId="0" borderId="17" xfId="0" applyNumberFormat="1" applyFont="1" applyFill="1" applyBorder="1" applyAlignment="1">
      <alignment vertical="center" wrapText="1"/>
    </xf>
    <xf numFmtId="49" fontId="6" fillId="0" borderId="18" xfId="0" applyNumberFormat="1" applyFont="1" applyFill="1" applyBorder="1" applyAlignment="1">
      <alignment horizontal="center" vertical="center" wrapText="1"/>
    </xf>
    <xf numFmtId="49" fontId="6" fillId="0" borderId="16" xfId="0" applyNumberFormat="1" applyFont="1" applyFill="1" applyBorder="1" applyAlignment="1">
      <alignment horizontal="center" vertical="center" wrapText="1"/>
    </xf>
    <xf numFmtId="49" fontId="6" fillId="0" borderId="17" xfId="0" applyNumberFormat="1" applyFont="1" applyFill="1" applyBorder="1" applyAlignment="1">
      <alignment horizontal="center" vertical="center" wrapText="1"/>
    </xf>
    <xf numFmtId="49" fontId="6" fillId="0" borderId="18" xfId="0" applyNumberFormat="1" applyFont="1" applyBorder="1" applyAlignment="1">
      <alignment vertical="center" wrapText="1"/>
    </xf>
    <xf numFmtId="49" fontId="6" fillId="0" borderId="16" xfId="0" applyNumberFormat="1" applyFont="1" applyBorder="1" applyAlignment="1">
      <alignment vertical="center" wrapText="1"/>
    </xf>
    <xf numFmtId="49" fontId="6" fillId="0" borderId="17" xfId="0" applyNumberFormat="1" applyFont="1" applyBorder="1" applyAlignment="1">
      <alignment vertical="center" wrapText="1"/>
    </xf>
    <xf numFmtId="14" fontId="6" fillId="0" borderId="18" xfId="0" applyNumberFormat="1" applyFont="1" applyFill="1" applyBorder="1" applyAlignment="1">
      <alignment horizontal="center" vertical="center" wrapText="1"/>
    </xf>
    <xf numFmtId="14" fontId="6" fillId="0" borderId="16" xfId="0" applyNumberFormat="1" applyFont="1" applyFill="1" applyBorder="1" applyAlignment="1">
      <alignment horizontal="center" vertical="center" wrapText="1"/>
    </xf>
    <xf numFmtId="14" fontId="6" fillId="0" borderId="17" xfId="0" applyNumberFormat="1" applyFont="1" applyFill="1" applyBorder="1" applyAlignment="1">
      <alignment horizontal="center" vertical="center" wrapText="1"/>
    </xf>
    <xf numFmtId="49" fontId="6" fillId="0" borderId="18" xfId="0" applyNumberFormat="1" applyFont="1" applyFill="1" applyBorder="1" applyAlignment="1">
      <alignment vertical="top" wrapText="1"/>
    </xf>
    <xf numFmtId="49" fontId="6" fillId="0" borderId="17" xfId="0" applyNumberFormat="1" applyFont="1" applyFill="1" applyBorder="1" applyAlignment="1">
      <alignment vertical="top" wrapText="1"/>
    </xf>
    <xf numFmtId="14" fontId="6" fillId="0" borderId="17" xfId="0" applyNumberFormat="1" applyFont="1" applyFill="1" applyBorder="1" applyAlignment="1">
      <alignment horizontal="center" vertical="center"/>
    </xf>
    <xf numFmtId="0" fontId="6" fillId="0" borderId="18" xfId="0" applyNumberFormat="1" applyFont="1" applyFill="1" applyBorder="1" applyAlignment="1" applyProtection="1">
      <alignment vertical="top" wrapText="1" shrinkToFit="1"/>
      <protection locked="0"/>
    </xf>
    <xf numFmtId="0" fontId="6" fillId="0" borderId="17" xfId="0" applyFont="1" applyBorder="1" applyAlignment="1">
      <alignment vertical="top" wrapText="1" shrinkToFit="1"/>
    </xf>
    <xf numFmtId="169" fontId="11" fillId="0" borderId="18" xfId="0" applyNumberFormat="1" applyFont="1" applyFill="1" applyBorder="1" applyAlignment="1" applyProtection="1">
      <alignment vertical="top" wrapText="1"/>
      <protection locked="0"/>
    </xf>
    <xf numFmtId="0" fontId="6" fillId="0" borderId="17" xfId="0" applyFont="1" applyBorder="1" applyAlignment="1">
      <alignment vertical="top"/>
    </xf>
    <xf numFmtId="169" fontId="11" fillId="0" borderId="18" xfId="0" applyNumberFormat="1" applyFont="1" applyFill="1" applyBorder="1" applyAlignment="1" applyProtection="1">
      <alignment horizontal="left" vertical="top" wrapText="1"/>
      <protection locked="0"/>
    </xf>
    <xf numFmtId="0" fontId="7" fillId="0" borderId="16" xfId="0" applyFont="1" applyBorder="1" applyAlignment="1">
      <alignment vertical="top" wrapText="1"/>
    </xf>
    <xf numFmtId="0" fontId="6" fillId="0" borderId="18" xfId="0" applyNumberFormat="1" applyFont="1" applyFill="1" applyBorder="1" applyAlignment="1">
      <alignment vertical="top" wrapText="1"/>
    </xf>
    <xf numFmtId="0" fontId="6" fillId="0" borderId="17" xfId="0" applyNumberFormat="1" applyFont="1" applyFill="1" applyBorder="1" applyAlignment="1">
      <alignment vertical="top" wrapText="1"/>
    </xf>
    <xf numFmtId="0" fontId="6" fillId="0" borderId="16" xfId="0" applyNumberFormat="1" applyFont="1" applyFill="1" applyBorder="1" applyAlignment="1">
      <alignment vertical="top" wrapText="1"/>
    </xf>
    <xf numFmtId="49" fontId="6" fillId="0" borderId="17" xfId="0" applyNumberFormat="1" applyFont="1" applyFill="1" applyBorder="1" applyAlignment="1">
      <alignment horizontal="left" vertical="top" wrapText="1"/>
    </xf>
    <xf numFmtId="49" fontId="6" fillId="0" borderId="18" xfId="0" applyNumberFormat="1" applyFont="1" applyFill="1" applyBorder="1" applyAlignment="1">
      <alignment horizontal="center" vertical="top" wrapText="1"/>
    </xf>
    <xf numFmtId="49" fontId="6" fillId="0" borderId="16" xfId="0" applyNumberFormat="1" applyFont="1" applyFill="1" applyBorder="1" applyAlignment="1">
      <alignment horizontal="center" vertical="top" wrapText="1"/>
    </xf>
    <xf numFmtId="49" fontId="6" fillId="0" borderId="17" xfId="0" applyNumberFormat="1" applyFont="1" applyFill="1" applyBorder="1" applyAlignment="1">
      <alignment horizontal="center" vertical="top" wrapText="1"/>
    </xf>
    <xf numFmtId="0" fontId="6" fillId="0" borderId="17" xfId="0" applyFont="1" applyBorder="1" applyAlignment="1">
      <alignment horizontal="center" vertical="top"/>
    </xf>
    <xf numFmtId="0" fontId="7" fillId="0" borderId="17" xfId="0" applyFont="1" applyFill="1" applyBorder="1" applyAlignment="1">
      <alignment vertical="top" wrapText="1"/>
    </xf>
    <xf numFmtId="14" fontId="7" fillId="0" borderId="17" xfId="0" applyNumberFormat="1" applyFont="1" applyFill="1" applyBorder="1" applyAlignment="1">
      <alignment horizontal="left" vertical="top" wrapText="1"/>
    </xf>
    <xf numFmtId="0" fontId="6" fillId="0" borderId="16" xfId="0" applyFont="1" applyBorder="1" applyAlignment="1">
      <alignment vertical="top"/>
    </xf>
    <xf numFmtId="0" fontId="6" fillId="0" borderId="16" xfId="0" applyFont="1" applyBorder="1" applyAlignment="1">
      <alignment horizontal="center" vertical="top"/>
    </xf>
    <xf numFmtId="49" fontId="6" fillId="0" borderId="18" xfId="0" applyNumberFormat="1" applyFont="1" applyFill="1" applyBorder="1" applyAlignment="1">
      <alignment vertical="center" wrapText="1"/>
    </xf>
    <xf numFmtId="49" fontId="8" fillId="0" borderId="3" xfId="0" applyNumberFormat="1" applyFont="1" applyFill="1" applyBorder="1" applyAlignment="1">
      <alignment horizontal="left" vertical="top" wrapText="1"/>
    </xf>
    <xf numFmtId="49" fontId="8" fillId="0" borderId="2" xfId="0" applyNumberFormat="1" applyFont="1" applyFill="1" applyBorder="1" applyAlignment="1">
      <alignment horizontal="left" vertical="top" wrapText="1"/>
    </xf>
    <xf numFmtId="0" fontId="6" fillId="0" borderId="17" xfId="0" applyNumberFormat="1" applyFont="1" applyBorder="1" applyAlignment="1">
      <alignment vertical="top" wrapText="1"/>
    </xf>
    <xf numFmtId="0" fontId="6" fillId="0" borderId="2" xfId="0" applyNumberFormat="1" applyFont="1" applyFill="1" applyBorder="1" applyAlignment="1">
      <alignment vertical="top" wrapText="1"/>
    </xf>
    <xf numFmtId="0" fontId="6" fillId="0" borderId="2" xfId="0" applyNumberFormat="1" applyFont="1" applyBorder="1" applyAlignment="1">
      <alignment vertical="top" wrapText="1"/>
    </xf>
    <xf numFmtId="49" fontId="6" fillId="0" borderId="2" xfId="0" applyNumberFormat="1" applyFont="1" applyFill="1" applyBorder="1" applyAlignment="1">
      <alignment horizontal="left" vertical="top" wrapText="1"/>
    </xf>
    <xf numFmtId="0" fontId="6" fillId="0" borderId="2" xfId="0" applyFont="1" applyBorder="1" applyAlignment="1">
      <alignment horizontal="left" vertical="top" wrapText="1"/>
    </xf>
    <xf numFmtId="49" fontId="6" fillId="0" borderId="2" xfId="0" applyNumberFormat="1" applyFont="1" applyFill="1" applyBorder="1" applyAlignment="1">
      <alignment horizontal="center" vertical="top" wrapText="1"/>
    </xf>
    <xf numFmtId="0" fontId="6" fillId="0" borderId="2" xfId="0" applyFont="1" applyBorder="1" applyAlignment="1">
      <alignment horizontal="center" vertical="top" wrapText="1"/>
    </xf>
    <xf numFmtId="49" fontId="6" fillId="0" borderId="2" xfId="0" applyNumberFormat="1" applyFont="1" applyFill="1" applyBorder="1" applyAlignment="1">
      <alignment vertical="center" wrapText="1"/>
    </xf>
    <xf numFmtId="0" fontId="6" fillId="0" borderId="2" xfId="0" applyFont="1" applyBorder="1" applyAlignment="1">
      <alignment vertical="center"/>
    </xf>
    <xf numFmtId="0" fontId="6" fillId="0" borderId="16" xfId="0" applyNumberFormat="1" applyFont="1" applyBorder="1" applyAlignment="1">
      <alignment vertical="top" wrapText="1"/>
    </xf>
    <xf numFmtId="49" fontId="6" fillId="0" borderId="3" xfId="0" applyNumberFormat="1" applyFont="1" applyFill="1" applyBorder="1" applyAlignment="1">
      <alignment horizontal="left" vertical="top"/>
    </xf>
    <xf numFmtId="0" fontId="6" fillId="0" borderId="3" xfId="0" applyFont="1" applyBorder="1" applyAlignment="1"/>
    <xf numFmtId="0" fontId="6" fillId="0" borderId="20" xfId="0" applyFont="1" applyFill="1" applyBorder="1" applyAlignment="1"/>
    <xf numFmtId="0" fontId="6" fillId="0" borderId="21" xfId="0" applyFont="1" applyBorder="1" applyAlignment="1"/>
    <xf numFmtId="0" fontId="6" fillId="0" borderId="22" xfId="0" applyFont="1" applyBorder="1" applyAlignment="1"/>
    <xf numFmtId="0" fontId="6" fillId="0" borderId="2" xfId="0" applyFont="1" applyFill="1" applyBorder="1" applyAlignment="1">
      <alignment vertical="center"/>
    </xf>
    <xf numFmtId="49" fontId="8" fillId="10" borderId="2" xfId="0" applyNumberFormat="1" applyFont="1" applyFill="1" applyBorder="1" applyAlignment="1">
      <alignment horizontal="left" vertical="center" wrapText="1"/>
    </xf>
    <xf numFmtId="0" fontId="6" fillId="7" borderId="18" xfId="0" applyNumberFormat="1" applyFont="1" applyFill="1" applyBorder="1" applyAlignment="1">
      <alignment vertical="top" wrapText="1"/>
    </xf>
    <xf numFmtId="0" fontId="6" fillId="7" borderId="16" xfId="0" applyNumberFormat="1" applyFont="1" applyFill="1" applyBorder="1" applyAlignment="1">
      <alignment vertical="top" wrapText="1"/>
    </xf>
    <xf numFmtId="0" fontId="6" fillId="7" borderId="17" xfId="0" applyNumberFormat="1" applyFont="1" applyFill="1" applyBorder="1" applyAlignment="1">
      <alignment vertical="top" wrapText="1"/>
    </xf>
    <xf numFmtId="49" fontId="6" fillId="7" borderId="18" xfId="0" applyNumberFormat="1" applyFont="1" applyFill="1" applyBorder="1" applyAlignment="1">
      <alignment horizontal="left" vertical="top" wrapText="1"/>
    </xf>
    <xf numFmtId="0" fontId="6" fillId="7" borderId="16" xfId="0" applyFont="1" applyFill="1" applyBorder="1" applyAlignment="1">
      <alignment horizontal="left" vertical="top" wrapText="1"/>
    </xf>
    <xf numFmtId="0" fontId="6" fillId="7" borderId="17" xfId="0" applyFont="1" applyFill="1" applyBorder="1" applyAlignment="1">
      <alignment horizontal="left" vertical="top" wrapText="1"/>
    </xf>
    <xf numFmtId="49" fontId="6" fillId="0" borderId="3" xfId="0" applyNumberFormat="1" applyFont="1" applyFill="1" applyBorder="1" applyAlignment="1">
      <alignment horizontal="center" vertical="top"/>
    </xf>
    <xf numFmtId="49" fontId="6" fillId="0" borderId="3" xfId="0" applyNumberFormat="1" applyFont="1" applyFill="1" applyBorder="1" applyAlignment="1">
      <alignment vertical="top"/>
    </xf>
    <xf numFmtId="0" fontId="6" fillId="0" borderId="3" xfId="0" applyFont="1" applyBorder="1" applyAlignment="1">
      <alignment vertical="top"/>
    </xf>
    <xf numFmtId="167" fontId="6" fillId="7" borderId="2" xfId="3" applyNumberFormat="1" applyFont="1" applyFill="1" applyBorder="1" applyAlignment="1">
      <alignment horizontal="center" vertical="top"/>
    </xf>
    <xf numFmtId="167" fontId="6" fillId="7" borderId="5" xfId="3" applyNumberFormat="1" applyFont="1" applyFill="1" applyBorder="1" applyAlignment="1">
      <alignment horizontal="center" vertical="top"/>
    </xf>
    <xf numFmtId="0" fontId="6" fillId="7" borderId="2" xfId="0" applyFont="1" applyFill="1" applyBorder="1" applyAlignment="1">
      <alignment vertical="top" wrapText="1"/>
    </xf>
    <xf numFmtId="0" fontId="9" fillId="7" borderId="2" xfId="0" applyFont="1" applyFill="1" applyBorder="1" applyAlignment="1">
      <alignment horizontal="center" vertical="top"/>
    </xf>
    <xf numFmtId="0" fontId="9" fillId="7" borderId="2" xfId="0" applyFont="1" applyFill="1" applyBorder="1" applyAlignment="1">
      <alignment horizontal="center" vertical="top" wrapText="1"/>
    </xf>
    <xf numFmtId="14" fontId="6" fillId="7" borderId="2" xfId="0" applyNumberFormat="1" applyFont="1" applyFill="1" applyBorder="1" applyAlignment="1">
      <alignment horizontal="center" vertical="top" wrapText="1"/>
    </xf>
    <xf numFmtId="49" fontId="6" fillId="7" borderId="3" xfId="0" applyNumberFormat="1" applyFont="1" applyFill="1" applyBorder="1" applyAlignment="1">
      <alignment horizontal="center" vertical="top"/>
    </xf>
    <xf numFmtId="49" fontId="6" fillId="7" borderId="2" xfId="0" applyNumberFormat="1" applyFont="1" applyFill="1" applyBorder="1" applyAlignment="1">
      <alignment horizontal="center" vertical="top" wrapText="1"/>
    </xf>
    <xf numFmtId="14" fontId="6" fillId="7" borderId="2" xfId="0" applyNumberFormat="1" applyFont="1" applyFill="1" applyBorder="1" applyAlignment="1">
      <alignment vertical="top" wrapText="1"/>
    </xf>
    <xf numFmtId="0" fontId="9" fillId="0" borderId="2" xfId="0" applyFont="1" applyFill="1" applyBorder="1" applyAlignment="1">
      <alignment horizontal="center" vertical="top" wrapText="1"/>
    </xf>
    <xf numFmtId="0" fontId="6" fillId="0" borderId="2" xfId="0" applyNumberFormat="1" applyFont="1" applyFill="1" applyBorder="1" applyAlignment="1">
      <alignment vertical="center" wrapText="1"/>
    </xf>
    <xf numFmtId="0" fontId="9" fillId="7" borderId="2" xfId="0" applyFont="1" applyFill="1" applyBorder="1" applyAlignment="1">
      <alignment vertical="top"/>
    </xf>
    <xf numFmtId="49" fontId="6" fillId="7" borderId="2" xfId="0" applyNumberFormat="1" applyFont="1" applyFill="1" applyBorder="1" applyAlignment="1">
      <alignment vertical="top" wrapText="1"/>
    </xf>
    <xf numFmtId="0" fontId="6" fillId="7" borderId="9" xfId="0" applyNumberFormat="1" applyFont="1" applyFill="1" applyBorder="1" applyAlignment="1">
      <alignment horizontal="center" vertical="top" wrapText="1"/>
    </xf>
    <xf numFmtId="0" fontId="6" fillId="7" borderId="2" xfId="0" applyNumberFormat="1" applyFont="1" applyFill="1" applyBorder="1" applyAlignment="1">
      <alignment horizontal="center" vertical="top" wrapText="1"/>
    </xf>
    <xf numFmtId="0" fontId="6" fillId="7" borderId="18" xfId="0" applyFont="1" applyFill="1" applyBorder="1" applyAlignment="1">
      <alignment horizontal="center" vertical="top" wrapText="1"/>
    </xf>
    <xf numFmtId="0" fontId="6" fillId="7" borderId="16" xfId="0" applyFont="1" applyFill="1" applyBorder="1" applyAlignment="1">
      <alignment horizontal="center" vertical="top" wrapText="1"/>
    </xf>
    <xf numFmtId="0" fontId="9" fillId="7" borderId="12" xfId="0" applyFont="1" applyFill="1" applyBorder="1" applyAlignment="1">
      <alignment horizontal="center" vertical="top" wrapText="1"/>
    </xf>
    <xf numFmtId="0" fontId="11" fillId="0" borderId="3" xfId="0" applyNumberFormat="1" applyFont="1" applyFill="1" applyBorder="1" applyAlignment="1">
      <alignment horizontal="center" vertical="top"/>
    </xf>
    <xf numFmtId="14" fontId="9" fillId="0" borderId="18" xfId="0" applyNumberFormat="1" applyFont="1" applyFill="1" applyBorder="1" applyAlignment="1">
      <alignment horizontal="center" vertical="top"/>
    </xf>
    <xf numFmtId="14" fontId="9" fillId="0" borderId="16" xfId="0" applyNumberFormat="1" applyFont="1" applyFill="1" applyBorder="1" applyAlignment="1">
      <alignment horizontal="center" vertical="top"/>
    </xf>
    <xf numFmtId="14" fontId="9" fillId="0" borderId="17" xfId="0" applyNumberFormat="1" applyFont="1" applyFill="1" applyBorder="1" applyAlignment="1">
      <alignment horizontal="center" vertical="top"/>
    </xf>
    <xf numFmtId="14" fontId="9" fillId="0" borderId="2" xfId="0" applyNumberFormat="1" applyFont="1" applyFill="1" applyBorder="1" applyAlignment="1">
      <alignment horizontal="center" vertical="top" wrapText="1"/>
    </xf>
    <xf numFmtId="0" fontId="6" fillId="0" borderId="2" xfId="0" applyFont="1" applyFill="1" applyBorder="1" applyAlignment="1">
      <alignment vertical="top" wrapText="1"/>
    </xf>
    <xf numFmtId="14" fontId="6" fillId="0" borderId="2" xfId="0" applyNumberFormat="1" applyFont="1" applyFill="1" applyBorder="1" applyAlignment="1">
      <alignment horizontal="left" vertical="top" wrapText="1"/>
    </xf>
    <xf numFmtId="0" fontId="11" fillId="0" borderId="3" xfId="0" applyNumberFormat="1" applyFont="1" applyFill="1" applyBorder="1" applyAlignment="1">
      <alignment horizontal="left" vertical="top"/>
    </xf>
    <xf numFmtId="49" fontId="6" fillId="0" borderId="2" xfId="0" applyNumberFormat="1" applyFont="1" applyFill="1" applyBorder="1" applyAlignment="1">
      <alignment vertical="top" wrapText="1"/>
    </xf>
    <xf numFmtId="0" fontId="11" fillId="7" borderId="3" xfId="0" applyNumberFormat="1" applyFont="1" applyFill="1" applyBorder="1" applyAlignment="1">
      <alignment horizontal="center" vertical="top"/>
    </xf>
    <xf numFmtId="49" fontId="6" fillId="7" borderId="2" xfId="0" applyNumberFormat="1" applyFont="1" applyFill="1" applyBorder="1" applyAlignment="1" applyProtection="1">
      <alignment vertical="center" wrapText="1"/>
    </xf>
    <xf numFmtId="0" fontId="6" fillId="7" borderId="2" xfId="0" applyNumberFormat="1" applyFont="1" applyFill="1" applyBorder="1" applyAlignment="1">
      <alignment vertical="top" wrapText="1"/>
    </xf>
    <xf numFmtId="14" fontId="9" fillId="7" borderId="2" xfId="0" applyNumberFormat="1" applyFont="1" applyFill="1" applyBorder="1" applyAlignment="1">
      <alignment horizontal="center" vertical="top" wrapText="1"/>
    </xf>
    <xf numFmtId="49" fontId="6" fillId="7" borderId="2" xfId="0" applyNumberFormat="1" applyFont="1" applyFill="1" applyBorder="1" applyAlignment="1" applyProtection="1">
      <alignment vertical="top" wrapText="1"/>
    </xf>
    <xf numFmtId="49" fontId="6" fillId="7" borderId="9" xfId="0" applyNumberFormat="1" applyFont="1" applyFill="1" applyBorder="1" applyAlignment="1">
      <alignment horizontal="center" vertical="top" wrapText="1"/>
    </xf>
    <xf numFmtId="14" fontId="9" fillId="7" borderId="12" xfId="0" applyNumberFormat="1" applyFont="1" applyFill="1" applyBorder="1" applyAlignment="1">
      <alignment horizontal="center" vertical="top" wrapText="1"/>
    </xf>
    <xf numFmtId="0" fontId="11" fillId="7" borderId="20" xfId="0" applyNumberFormat="1" applyFont="1" applyFill="1" applyBorder="1" applyAlignment="1">
      <alignment horizontal="center" vertical="top"/>
    </xf>
    <xf numFmtId="0" fontId="11" fillId="7" borderId="21" xfId="0" applyNumberFormat="1" applyFont="1" applyFill="1" applyBorder="1" applyAlignment="1">
      <alignment horizontal="center" vertical="top"/>
    </xf>
    <xf numFmtId="0" fontId="11" fillId="7" borderId="22" xfId="0" applyNumberFormat="1" applyFont="1" applyFill="1" applyBorder="1" applyAlignment="1">
      <alignment horizontal="center" vertical="top"/>
    </xf>
    <xf numFmtId="49" fontId="6" fillId="7" borderId="18" xfId="0" applyNumberFormat="1" applyFont="1" applyFill="1" applyBorder="1" applyAlignment="1" applyProtection="1">
      <alignment vertical="center" wrapText="1"/>
    </xf>
    <xf numFmtId="49" fontId="6" fillId="7" borderId="16" xfId="0" applyNumberFormat="1" applyFont="1" applyFill="1" applyBorder="1" applyAlignment="1" applyProtection="1">
      <alignment vertical="center" wrapText="1"/>
    </xf>
    <xf numFmtId="49" fontId="6" fillId="7" borderId="17" xfId="0" applyNumberFormat="1" applyFont="1" applyFill="1" applyBorder="1" applyAlignment="1" applyProtection="1">
      <alignment vertical="center" wrapText="1"/>
    </xf>
    <xf numFmtId="14" fontId="6" fillId="0" borderId="2" xfId="0" applyNumberFormat="1" applyFont="1" applyFill="1" applyBorder="1" applyAlignment="1">
      <alignment horizontal="center" vertical="top" wrapText="1"/>
    </xf>
    <xf numFmtId="14" fontId="6" fillId="7" borderId="18" xfId="0" applyNumberFormat="1" applyFont="1" applyFill="1" applyBorder="1" applyAlignment="1">
      <alignment horizontal="center" vertical="top" wrapText="1"/>
    </xf>
    <xf numFmtId="0" fontId="6" fillId="7" borderId="2" xfId="0" applyFont="1" applyFill="1" applyBorder="1" applyAlignment="1">
      <alignment horizontal="left" wrapText="1"/>
    </xf>
    <xf numFmtId="170" fontId="6" fillId="0" borderId="18" xfId="0" applyNumberFormat="1" applyFont="1" applyFill="1" applyBorder="1" applyAlignment="1">
      <alignment vertical="top" wrapText="1"/>
    </xf>
    <xf numFmtId="170" fontId="6" fillId="0" borderId="17" xfId="0" applyNumberFormat="1" applyFont="1" applyFill="1" applyBorder="1" applyAlignment="1">
      <alignment vertical="top" wrapText="1"/>
    </xf>
    <xf numFmtId="0" fontId="6" fillId="7" borderId="18" xfId="0" applyFont="1" applyFill="1" applyBorder="1" applyAlignment="1">
      <alignment vertical="top" wrapText="1"/>
    </xf>
    <xf numFmtId="0" fontId="6" fillId="7" borderId="16" xfId="0" applyFont="1" applyFill="1" applyBorder="1" applyAlignment="1">
      <alignment vertical="top" wrapText="1"/>
    </xf>
    <xf numFmtId="14" fontId="9" fillId="7" borderId="18" xfId="0" applyNumberFormat="1" applyFont="1" applyFill="1" applyBorder="1" applyAlignment="1">
      <alignment horizontal="center" vertical="top"/>
    </xf>
    <xf numFmtId="14" fontId="9" fillId="7" borderId="16" xfId="0" applyNumberFormat="1" applyFont="1" applyFill="1" applyBorder="1" applyAlignment="1">
      <alignment horizontal="center" vertical="top"/>
    </xf>
    <xf numFmtId="0" fontId="6" fillId="7" borderId="2" xfId="0" applyFont="1" applyFill="1" applyBorder="1" applyAlignment="1">
      <alignment horizontal="center" vertical="top" wrapText="1"/>
    </xf>
    <xf numFmtId="14" fontId="9" fillId="0" borderId="10" xfId="0" applyNumberFormat="1" applyFont="1" applyFill="1" applyBorder="1" applyAlignment="1">
      <alignment horizontal="center" vertical="top" wrapText="1"/>
    </xf>
    <xf numFmtId="14" fontId="9" fillId="0" borderId="9" xfId="0" applyNumberFormat="1" applyFont="1" applyFill="1" applyBorder="1" applyAlignment="1">
      <alignment horizontal="center" vertical="top" wrapText="1"/>
    </xf>
    <xf numFmtId="0" fontId="8" fillId="7" borderId="3" xfId="0" applyNumberFormat="1" applyFont="1" applyFill="1" applyBorder="1" applyAlignment="1">
      <alignment horizontal="left" vertical="top" wrapText="1"/>
    </xf>
    <xf numFmtId="0" fontId="8" fillId="7" borderId="2" xfId="0" applyNumberFormat="1" applyFont="1" applyFill="1" applyBorder="1" applyAlignment="1">
      <alignment horizontal="left" vertical="top" wrapText="1"/>
    </xf>
    <xf numFmtId="0" fontId="6" fillId="7" borderId="2" xfId="0" applyNumberFormat="1" applyFont="1" applyFill="1" applyBorder="1" applyAlignment="1">
      <alignment horizontal="left" vertical="top" wrapText="1"/>
    </xf>
    <xf numFmtId="167" fontId="6" fillId="7" borderId="31" xfId="3" applyNumberFormat="1" applyFont="1" applyFill="1" applyBorder="1" applyAlignment="1">
      <alignment horizontal="center" vertical="top"/>
    </xf>
    <xf numFmtId="167" fontId="6" fillId="7" borderId="34" xfId="3" applyNumberFormat="1" applyFont="1" applyFill="1" applyBorder="1" applyAlignment="1">
      <alignment horizontal="center" vertical="top"/>
    </xf>
    <xf numFmtId="167" fontId="6" fillId="0" borderId="18" xfId="3" applyNumberFormat="1" applyFont="1" applyFill="1" applyBorder="1" applyAlignment="1">
      <alignment horizontal="center" vertical="top"/>
    </xf>
    <xf numFmtId="167" fontId="6" fillId="0" borderId="17" xfId="3" applyNumberFormat="1" applyFont="1" applyFill="1" applyBorder="1" applyAlignment="1">
      <alignment horizontal="center" vertical="top"/>
    </xf>
    <xf numFmtId="167" fontId="6" fillId="7" borderId="18" xfId="3" applyNumberFormat="1" applyFont="1" applyFill="1" applyBorder="1" applyAlignment="1">
      <alignment horizontal="center" vertical="top"/>
    </xf>
    <xf numFmtId="167" fontId="6" fillId="7" borderId="17" xfId="3" applyNumberFormat="1" applyFont="1" applyFill="1" applyBorder="1" applyAlignment="1">
      <alignment horizontal="center" vertical="top"/>
    </xf>
    <xf numFmtId="167" fontId="6" fillId="0" borderId="2" xfId="3" applyNumberFormat="1" applyFont="1" applyFill="1" applyBorder="1" applyAlignment="1">
      <alignment horizontal="center" vertical="top"/>
    </xf>
    <xf numFmtId="167" fontId="6" fillId="0" borderId="5" xfId="3" applyNumberFormat="1" applyFont="1" applyFill="1" applyBorder="1" applyAlignment="1">
      <alignment horizontal="center" vertical="top"/>
    </xf>
    <xf numFmtId="167" fontId="6" fillId="0" borderId="31" xfId="3" applyNumberFormat="1" applyFont="1" applyFill="1" applyBorder="1" applyAlignment="1">
      <alignment horizontal="center" vertical="top"/>
    </xf>
    <xf numFmtId="167" fontId="6" fillId="0" borderId="34" xfId="3" applyNumberFormat="1" applyFont="1" applyFill="1" applyBorder="1" applyAlignment="1">
      <alignment horizontal="center" vertical="top"/>
    </xf>
    <xf numFmtId="14" fontId="9" fillId="0" borderId="12" xfId="0" applyNumberFormat="1" applyFont="1" applyFill="1" applyBorder="1" applyAlignment="1">
      <alignment horizontal="center" vertical="top" wrapText="1"/>
    </xf>
    <xf numFmtId="14" fontId="6" fillId="7" borderId="12" xfId="0" applyNumberFormat="1" applyFont="1" applyFill="1" applyBorder="1" applyAlignment="1">
      <alignment horizontal="center" vertical="top" wrapText="1"/>
    </xf>
    <xf numFmtId="0" fontId="6" fillId="7" borderId="2" xfId="0" applyNumberFormat="1" applyFont="1" applyFill="1" applyBorder="1" applyAlignment="1">
      <alignment vertical="center" wrapText="1"/>
    </xf>
    <xf numFmtId="0" fontId="6" fillId="7" borderId="2" xfId="0" applyFont="1" applyFill="1" applyBorder="1" applyAlignment="1">
      <alignment horizontal="center"/>
    </xf>
    <xf numFmtId="49" fontId="6" fillId="0" borderId="32" xfId="0" applyNumberFormat="1" applyFont="1" applyFill="1" applyBorder="1" applyAlignment="1">
      <alignment horizontal="center" vertical="top" wrapText="1"/>
    </xf>
    <xf numFmtId="14" fontId="9" fillId="0" borderId="24" xfId="0" applyNumberFormat="1" applyFont="1" applyFill="1" applyBorder="1" applyAlignment="1">
      <alignment horizontal="center" vertical="top" wrapText="1"/>
    </xf>
    <xf numFmtId="49" fontId="6" fillId="7" borderId="18" xfId="0" applyNumberFormat="1" applyFont="1" applyFill="1" applyBorder="1" applyAlignment="1" applyProtection="1">
      <alignment vertical="top" wrapText="1"/>
    </xf>
    <xf numFmtId="49" fontId="6" fillId="7" borderId="17" xfId="0" applyNumberFormat="1" applyFont="1" applyFill="1" applyBorder="1" applyAlignment="1" applyProtection="1">
      <alignment vertical="top" wrapText="1"/>
    </xf>
    <xf numFmtId="14" fontId="9" fillId="7" borderId="2" xfId="0" applyNumberFormat="1" applyFont="1" applyFill="1" applyBorder="1" applyAlignment="1">
      <alignment horizontal="center" vertical="top"/>
    </xf>
    <xf numFmtId="0" fontId="6" fillId="7" borderId="2" xfId="0" applyFont="1" applyFill="1" applyBorder="1" applyAlignment="1">
      <alignment horizontal="left" vertical="top" wrapText="1"/>
    </xf>
    <xf numFmtId="0" fontId="6" fillId="7" borderId="18" xfId="0" applyNumberFormat="1" applyFont="1" applyFill="1" applyBorder="1" applyAlignment="1">
      <alignment vertical="center" wrapText="1"/>
    </xf>
    <xf numFmtId="0" fontId="6" fillId="7" borderId="17" xfId="0" applyNumberFormat="1" applyFont="1" applyFill="1" applyBorder="1" applyAlignment="1">
      <alignment vertical="center" wrapText="1"/>
    </xf>
    <xf numFmtId="14" fontId="9" fillId="7" borderId="18" xfId="0" applyNumberFormat="1" applyFont="1" applyFill="1" applyBorder="1" applyAlignment="1">
      <alignment horizontal="center" vertical="top" wrapText="1"/>
    </xf>
    <xf numFmtId="14" fontId="9" fillId="0" borderId="2" xfId="0" applyNumberFormat="1" applyFont="1" applyFill="1" applyBorder="1" applyAlignment="1">
      <alignment vertical="top"/>
    </xf>
    <xf numFmtId="14" fontId="9" fillId="7" borderId="16" xfId="0" applyNumberFormat="1" applyFont="1" applyFill="1" applyBorder="1" applyAlignment="1">
      <alignment horizontal="center" vertical="top" wrapText="1"/>
    </xf>
    <xf numFmtId="14" fontId="9" fillId="7" borderId="17" xfId="0" applyNumberFormat="1" applyFont="1" applyFill="1" applyBorder="1" applyAlignment="1">
      <alignment horizontal="center" vertical="top" wrapText="1"/>
    </xf>
    <xf numFmtId="49" fontId="6" fillId="0" borderId="18" xfId="0" applyNumberFormat="1" applyFont="1" applyFill="1" applyBorder="1" applyAlignment="1" applyProtection="1">
      <alignment vertical="top" wrapText="1"/>
    </xf>
    <xf numFmtId="49" fontId="6" fillId="0" borderId="17" xfId="0" applyNumberFormat="1" applyFont="1" applyFill="1" applyBorder="1" applyAlignment="1" applyProtection="1">
      <alignment vertical="top" wrapText="1"/>
    </xf>
    <xf numFmtId="0" fontId="8" fillId="9" borderId="19" xfId="0" applyNumberFormat="1" applyFont="1" applyFill="1" applyBorder="1" applyAlignment="1">
      <alignment horizontal="left" vertical="top" wrapText="1"/>
    </xf>
    <xf numFmtId="0" fontId="8" fillId="9" borderId="10" xfId="0" applyNumberFormat="1" applyFont="1" applyFill="1" applyBorder="1" applyAlignment="1">
      <alignment horizontal="left" vertical="top" wrapText="1"/>
    </xf>
    <xf numFmtId="0" fontId="8" fillId="9" borderId="12" xfId="0" applyNumberFormat="1" applyFont="1" applyFill="1" applyBorder="1" applyAlignment="1">
      <alignment horizontal="left" vertical="top" wrapText="1"/>
    </xf>
    <xf numFmtId="0" fontId="6" fillId="0" borderId="9" xfId="0" applyNumberFormat="1" applyFont="1" applyFill="1" applyBorder="1" applyAlignment="1">
      <alignment horizontal="center" vertical="top" wrapText="1"/>
    </xf>
    <xf numFmtId="0" fontId="6" fillId="0" borderId="2" xfId="0" applyNumberFormat="1" applyFont="1" applyFill="1" applyBorder="1" applyAlignment="1">
      <alignment horizontal="center" vertical="top" wrapText="1"/>
    </xf>
    <xf numFmtId="49" fontId="6" fillId="0" borderId="9" xfId="0" applyNumberFormat="1" applyFont="1" applyFill="1" applyBorder="1" applyAlignment="1">
      <alignment horizontal="center" vertical="top" wrapText="1"/>
    </xf>
    <xf numFmtId="49" fontId="6" fillId="0" borderId="10" xfId="0" applyNumberFormat="1" applyFont="1" applyFill="1" applyBorder="1" applyAlignment="1">
      <alignment horizontal="center" vertical="top" wrapText="1"/>
    </xf>
    <xf numFmtId="0" fontId="8" fillId="0" borderId="0" xfId="0" applyNumberFormat="1" applyFont="1" applyAlignment="1">
      <alignment horizontal="center" vertical="top" wrapText="1"/>
    </xf>
    <xf numFmtId="0" fontId="11" fillId="0" borderId="3" xfId="0" applyNumberFormat="1" applyFont="1" applyFill="1" applyBorder="1" applyAlignment="1">
      <alignment horizontal="left" vertical="top" wrapText="1"/>
    </xf>
    <xf numFmtId="0" fontId="6" fillId="0" borderId="2" xfId="0" applyNumberFormat="1" applyFont="1" applyFill="1" applyBorder="1" applyAlignment="1">
      <alignment horizontal="left" vertical="top" wrapText="1"/>
    </xf>
    <xf numFmtId="14" fontId="7" fillId="0" borderId="16" xfId="0" applyNumberFormat="1" applyFont="1" applyFill="1" applyBorder="1" applyAlignment="1">
      <alignment vertical="top" wrapText="1"/>
    </xf>
    <xf numFmtId="14" fontId="7" fillId="0" borderId="17" xfId="0" applyNumberFormat="1" applyFont="1" applyFill="1" applyBorder="1" applyAlignment="1">
      <alignment vertical="top" wrapText="1"/>
    </xf>
    <xf numFmtId="0" fontId="6" fillId="0" borderId="18" xfId="0" applyNumberFormat="1" applyFont="1" applyFill="1" applyBorder="1" applyAlignment="1">
      <alignment horizontal="center" vertical="top" wrapText="1"/>
    </xf>
    <xf numFmtId="0" fontId="6" fillId="0" borderId="17" xfId="0" applyNumberFormat="1" applyFont="1" applyFill="1" applyBorder="1" applyAlignment="1">
      <alignment horizontal="center" vertical="top" wrapText="1"/>
    </xf>
    <xf numFmtId="49" fontId="8" fillId="0" borderId="18" xfId="0" applyNumberFormat="1" applyFont="1" applyFill="1" applyBorder="1" applyAlignment="1">
      <alignment horizontal="center" vertical="top" wrapText="1"/>
    </xf>
    <xf numFmtId="14" fontId="8" fillId="0" borderId="18" xfId="0" applyNumberFormat="1" applyFont="1" applyFill="1" applyBorder="1" applyAlignment="1">
      <alignment horizontal="center" vertical="top" wrapText="1"/>
    </xf>
    <xf numFmtId="49" fontId="8" fillId="0" borderId="3" xfId="0" applyNumberFormat="1" applyFont="1" applyFill="1" applyBorder="1" applyAlignment="1">
      <alignment horizontal="left" vertical="top"/>
    </xf>
    <xf numFmtId="0" fontId="10" fillId="0" borderId="2" xfId="0" applyFont="1" applyFill="1" applyBorder="1" applyAlignment="1">
      <alignment horizontal="center" vertical="top"/>
    </xf>
    <xf numFmtId="0" fontId="6" fillId="0" borderId="2" xfId="0" applyFont="1" applyBorder="1" applyAlignment="1">
      <alignment horizontal="center" vertical="top"/>
    </xf>
    <xf numFmtId="0" fontId="10" fillId="0" borderId="18" xfId="0" applyFont="1" applyFill="1" applyBorder="1" applyAlignment="1">
      <alignment horizontal="center" vertical="top" wrapText="1"/>
    </xf>
    <xf numFmtId="49" fontId="6" fillId="0" borderId="3" xfId="0" applyNumberFormat="1" applyFont="1" applyFill="1" applyBorder="1" applyAlignment="1">
      <alignment horizontal="left" vertical="top" wrapText="1"/>
    </xf>
    <xf numFmtId="49" fontId="6" fillId="0" borderId="44" xfId="0" applyNumberFormat="1" applyFont="1" applyFill="1" applyBorder="1" applyAlignment="1">
      <alignment horizontal="left" vertical="top"/>
    </xf>
    <xf numFmtId="49" fontId="6" fillId="0" borderId="23" xfId="0" applyNumberFormat="1" applyFont="1" applyFill="1" applyBorder="1" applyAlignment="1">
      <alignment horizontal="left" vertical="top"/>
    </xf>
    <xf numFmtId="49" fontId="6" fillId="0" borderId="27" xfId="0" applyNumberFormat="1" applyFont="1" applyFill="1" applyBorder="1" applyAlignment="1">
      <alignment horizontal="left" vertical="top"/>
    </xf>
    <xf numFmtId="0" fontId="6" fillId="0" borderId="18" xfId="0" applyNumberFormat="1" applyFont="1" applyFill="1" applyBorder="1" applyAlignment="1">
      <alignment horizontal="left" vertical="top" wrapText="1"/>
    </xf>
    <xf numFmtId="0" fontId="6" fillId="0" borderId="16" xfId="0" applyNumberFormat="1" applyFont="1" applyFill="1" applyBorder="1" applyAlignment="1">
      <alignment horizontal="left" vertical="top" wrapText="1"/>
    </xf>
    <xf numFmtId="0" fontId="6" fillId="0" borderId="17" xfId="0" applyNumberFormat="1" applyFont="1" applyFill="1" applyBorder="1" applyAlignment="1">
      <alignment horizontal="left" vertical="top" wrapText="1"/>
    </xf>
    <xf numFmtId="0" fontId="9" fillId="0" borderId="18" xfId="0" applyFont="1" applyFill="1" applyBorder="1" applyAlignment="1">
      <alignment horizontal="center" vertical="top"/>
    </xf>
    <xf numFmtId="0" fontId="9" fillId="0" borderId="16" xfId="0" applyFont="1" applyFill="1" applyBorder="1" applyAlignment="1">
      <alignment horizontal="center" vertical="top"/>
    </xf>
    <xf numFmtId="0" fontId="9" fillId="0" borderId="17" xfId="0" applyFont="1" applyFill="1" applyBorder="1" applyAlignment="1">
      <alignment horizontal="center" vertical="top"/>
    </xf>
    <xf numFmtId="170" fontId="11" fillId="0" borderId="18" xfId="0" applyNumberFormat="1" applyFont="1" applyFill="1" applyBorder="1" applyAlignment="1">
      <alignment vertical="top" wrapText="1"/>
    </xf>
    <xf numFmtId="170" fontId="11" fillId="0" borderId="16" xfId="0" applyNumberFormat="1" applyFont="1" applyFill="1" applyBorder="1" applyAlignment="1">
      <alignment vertical="top" wrapText="1"/>
    </xf>
    <xf numFmtId="170" fontId="11" fillId="0" borderId="17" xfId="0" applyNumberFormat="1" applyFont="1" applyFill="1" applyBorder="1" applyAlignment="1">
      <alignment vertical="top" wrapText="1"/>
    </xf>
    <xf numFmtId="167" fontId="6" fillId="0" borderId="18" xfId="4" applyNumberFormat="1" applyFont="1" applyFill="1" applyBorder="1" applyAlignment="1">
      <alignment horizontal="right" vertical="top"/>
    </xf>
    <xf numFmtId="0" fontId="6" fillId="0" borderId="17" xfId="0" applyFont="1" applyBorder="1" applyAlignment="1">
      <alignment horizontal="right" vertical="top"/>
    </xf>
    <xf numFmtId="167" fontId="6" fillId="0" borderId="31" xfId="4" applyNumberFormat="1" applyFont="1" applyFill="1" applyBorder="1" applyAlignment="1">
      <alignment horizontal="right" vertical="top"/>
    </xf>
    <xf numFmtId="167" fontId="6" fillId="0" borderId="34" xfId="4" applyNumberFormat="1" applyFont="1" applyFill="1" applyBorder="1" applyAlignment="1">
      <alignment horizontal="right" vertical="top"/>
    </xf>
    <xf numFmtId="167" fontId="6" fillId="0" borderId="17" xfId="4" applyNumberFormat="1" applyFont="1" applyFill="1" applyBorder="1" applyAlignment="1">
      <alignment horizontal="right" vertical="top"/>
    </xf>
    <xf numFmtId="14" fontId="8" fillId="0" borderId="17" xfId="0" applyNumberFormat="1" applyFont="1" applyFill="1" applyBorder="1" applyAlignment="1">
      <alignment horizontal="center" vertical="top" wrapText="1"/>
    </xf>
    <xf numFmtId="167" fontId="6" fillId="0" borderId="17" xfId="4" applyNumberFormat="1" applyFont="1" applyBorder="1" applyAlignment="1">
      <alignment horizontal="right" vertical="top"/>
    </xf>
    <xf numFmtId="0" fontId="9" fillId="0" borderId="2" xfId="0" applyFont="1" applyFill="1" applyBorder="1" applyAlignment="1">
      <alignment horizontal="center" vertical="top"/>
    </xf>
    <xf numFmtId="14" fontId="10" fillId="0" borderId="18" xfId="0" applyNumberFormat="1" applyFont="1" applyFill="1" applyBorder="1" applyAlignment="1">
      <alignment horizontal="center" vertical="top"/>
    </xf>
    <xf numFmtId="0" fontId="6" fillId="0" borderId="32" xfId="0" applyNumberFormat="1" applyFont="1" applyFill="1" applyBorder="1" applyAlignment="1">
      <alignment horizontal="center" vertical="top" wrapText="1"/>
    </xf>
    <xf numFmtId="0" fontId="6" fillId="0" borderId="36" xfId="0" applyNumberFormat="1" applyFont="1" applyFill="1" applyBorder="1" applyAlignment="1">
      <alignment horizontal="center" vertical="top" wrapText="1"/>
    </xf>
    <xf numFmtId="0" fontId="9" fillId="0" borderId="24" xfId="0" applyFont="1" applyFill="1" applyBorder="1" applyAlignment="1">
      <alignment horizontal="center" vertical="top" wrapText="1"/>
    </xf>
    <xf numFmtId="0" fontId="9" fillId="0" borderId="26" xfId="0" applyFont="1" applyFill="1" applyBorder="1" applyAlignment="1">
      <alignment horizontal="center" vertical="top" wrapText="1"/>
    </xf>
    <xf numFmtId="170" fontId="7" fillId="0" borderId="18" xfId="0" applyNumberFormat="1" applyFont="1" applyFill="1" applyBorder="1" applyAlignment="1">
      <alignment horizontal="left" vertical="top" wrapText="1"/>
    </xf>
    <xf numFmtId="0" fontId="6" fillId="0" borderId="16" xfId="0" applyFont="1" applyBorder="1" applyAlignment="1">
      <alignment horizontal="left" wrapText="1"/>
    </xf>
    <xf numFmtId="0" fontId="6" fillId="0" borderId="17" xfId="0" applyFont="1" applyBorder="1" applyAlignment="1">
      <alignment horizontal="left" wrapText="1"/>
    </xf>
    <xf numFmtId="14" fontId="9" fillId="0" borderId="9" xfId="0" applyNumberFormat="1" applyFont="1" applyFill="1" applyBorder="1" applyAlignment="1">
      <alignment horizontal="center" vertical="top"/>
    </xf>
    <xf numFmtId="0" fontId="6" fillId="0" borderId="12" xfId="0" applyFont="1" applyBorder="1" applyAlignment="1">
      <alignment horizontal="center" vertical="top"/>
    </xf>
    <xf numFmtId="0" fontId="6" fillId="0" borderId="17" xfId="0" applyFont="1" applyFill="1" applyBorder="1" applyAlignment="1">
      <alignment horizontal="right" vertical="top"/>
    </xf>
    <xf numFmtId="0" fontId="6" fillId="0" borderId="17" xfId="0" applyFont="1" applyBorder="1" applyAlignment="1">
      <alignment wrapText="1"/>
    </xf>
    <xf numFmtId="167" fontId="6" fillId="0" borderId="18" xfId="4" applyNumberFormat="1" applyFont="1" applyFill="1" applyBorder="1" applyAlignment="1">
      <alignment horizontal="center" vertical="top"/>
    </xf>
    <xf numFmtId="167" fontId="6" fillId="0" borderId="17" xfId="4" applyNumberFormat="1" applyFont="1" applyFill="1" applyBorder="1" applyAlignment="1">
      <alignment horizontal="center" vertical="top"/>
    </xf>
    <xf numFmtId="167" fontId="6" fillId="0" borderId="31" xfId="4" applyNumberFormat="1" applyFont="1" applyFill="1" applyBorder="1" applyAlignment="1">
      <alignment horizontal="center" vertical="top"/>
    </xf>
    <xf numFmtId="167" fontId="6" fillId="0" borderId="34" xfId="4" applyNumberFormat="1" applyFont="1" applyFill="1" applyBorder="1" applyAlignment="1">
      <alignment horizontal="center" vertical="top"/>
    </xf>
    <xf numFmtId="167" fontId="6" fillId="0" borderId="16" xfId="4" applyNumberFormat="1" applyFont="1" applyFill="1" applyBorder="1" applyAlignment="1">
      <alignment horizontal="right" vertical="top"/>
    </xf>
    <xf numFmtId="167" fontId="8" fillId="0" borderId="18" xfId="4" applyNumberFormat="1" applyFont="1" applyFill="1" applyBorder="1" applyAlignment="1">
      <alignment horizontal="right" vertical="top"/>
    </xf>
    <xf numFmtId="167" fontId="8" fillId="0" borderId="16" xfId="4" applyNumberFormat="1" applyFont="1" applyFill="1" applyBorder="1" applyAlignment="1">
      <alignment horizontal="right" vertical="top"/>
    </xf>
    <xf numFmtId="167" fontId="8" fillId="0" borderId="17" xfId="4" applyNumberFormat="1" applyFont="1" applyFill="1" applyBorder="1" applyAlignment="1">
      <alignment horizontal="right" vertical="top"/>
    </xf>
    <xf numFmtId="167" fontId="8" fillId="0" borderId="31" xfId="4" applyNumberFormat="1" applyFont="1" applyFill="1" applyBorder="1" applyAlignment="1">
      <alignment horizontal="right" vertical="top"/>
    </xf>
    <xf numFmtId="167" fontId="8" fillId="0" borderId="39" xfId="4" applyNumberFormat="1" applyFont="1" applyFill="1" applyBorder="1" applyAlignment="1">
      <alignment horizontal="right" vertical="top"/>
    </xf>
    <xf numFmtId="167" fontId="8" fillId="0" borderId="34" xfId="4" applyNumberFormat="1" applyFont="1" applyFill="1" applyBorder="1" applyAlignment="1">
      <alignment horizontal="right" vertical="top"/>
    </xf>
    <xf numFmtId="14" fontId="9" fillId="0" borderId="26" xfId="0" applyNumberFormat="1" applyFont="1" applyFill="1" applyBorder="1" applyAlignment="1">
      <alignment horizontal="center" vertical="top" wrapText="1"/>
    </xf>
    <xf numFmtId="0" fontId="6" fillId="0" borderId="18" xfId="0" applyFont="1" applyFill="1" applyBorder="1" applyAlignment="1">
      <alignment horizontal="center" vertical="top" wrapText="1"/>
    </xf>
    <xf numFmtId="0" fontId="6" fillId="0" borderId="17" xfId="0" applyFont="1" applyFill="1" applyBorder="1" applyAlignment="1">
      <alignment horizontal="center" vertical="top" wrapText="1"/>
    </xf>
    <xf numFmtId="14" fontId="9" fillId="0" borderId="2" xfId="0" applyNumberFormat="1" applyFont="1" applyFill="1" applyBorder="1" applyAlignment="1">
      <alignment horizontal="center" vertical="top"/>
    </xf>
    <xf numFmtId="14" fontId="11" fillId="0" borderId="2" xfId="0" applyNumberFormat="1" applyFont="1" applyFill="1" applyBorder="1" applyAlignment="1">
      <alignment horizontal="center" vertical="top"/>
    </xf>
    <xf numFmtId="49" fontId="11" fillId="0" borderId="18" xfId="0" applyNumberFormat="1" applyFont="1" applyFill="1" applyBorder="1" applyAlignment="1">
      <alignment horizontal="left" vertical="top" wrapText="1"/>
    </xf>
    <xf numFmtId="49" fontId="11" fillId="0" borderId="17" xfId="0" applyNumberFormat="1" applyFont="1" applyFill="1" applyBorder="1" applyAlignment="1">
      <alignment horizontal="left" vertical="top" wrapText="1"/>
    </xf>
    <xf numFmtId="49" fontId="11" fillId="0" borderId="18" xfId="0" applyNumberFormat="1" applyFont="1" applyFill="1" applyBorder="1" applyAlignment="1">
      <alignment horizontal="center" vertical="top" wrapText="1"/>
    </xf>
    <xf numFmtId="49" fontId="11" fillId="0" borderId="17" xfId="0" applyNumberFormat="1" applyFont="1" applyFill="1" applyBorder="1" applyAlignment="1">
      <alignment horizontal="center" vertical="top" wrapText="1"/>
    </xf>
    <xf numFmtId="0" fontId="11" fillId="0" borderId="18" xfId="0" applyNumberFormat="1" applyFont="1" applyFill="1" applyBorder="1" applyAlignment="1">
      <alignment horizontal="center" vertical="top" wrapText="1"/>
    </xf>
    <xf numFmtId="0" fontId="11" fillId="0" borderId="17" xfId="0" applyNumberFormat="1" applyFont="1" applyFill="1" applyBorder="1" applyAlignment="1">
      <alignment horizontal="center" vertical="top" wrapText="1"/>
    </xf>
    <xf numFmtId="167" fontId="6" fillId="0" borderId="18" xfId="3" applyNumberFormat="1" applyFont="1" applyFill="1" applyBorder="1" applyAlignment="1">
      <alignment horizontal="right" vertical="top"/>
    </xf>
    <xf numFmtId="167" fontId="6" fillId="0" borderId="16" xfId="3" applyNumberFormat="1" applyFont="1" applyFill="1" applyBorder="1" applyAlignment="1">
      <alignment horizontal="right" vertical="top"/>
    </xf>
    <xf numFmtId="167" fontId="6" fillId="0" borderId="17" xfId="3" applyNumberFormat="1" applyFont="1" applyFill="1" applyBorder="1" applyAlignment="1">
      <alignment horizontal="right" vertical="top"/>
    </xf>
    <xf numFmtId="167" fontId="6" fillId="0" borderId="31" xfId="3" applyNumberFormat="1" applyFont="1" applyFill="1" applyBorder="1" applyAlignment="1">
      <alignment horizontal="right" vertical="top"/>
    </xf>
    <xf numFmtId="167" fontId="6" fillId="0" borderId="39" xfId="3" applyNumberFormat="1" applyFont="1" applyFill="1" applyBorder="1" applyAlignment="1">
      <alignment horizontal="right" vertical="top"/>
    </xf>
    <xf numFmtId="167" fontId="6" fillId="0" borderId="34" xfId="3" applyNumberFormat="1" applyFont="1" applyFill="1" applyBorder="1" applyAlignment="1">
      <alignment horizontal="right" vertical="top"/>
    </xf>
    <xf numFmtId="0" fontId="6" fillId="0" borderId="16" xfId="0" applyNumberFormat="1" applyFont="1" applyFill="1" applyBorder="1" applyAlignment="1">
      <alignment horizontal="center" vertical="top" wrapText="1"/>
    </xf>
    <xf numFmtId="0" fontId="6" fillId="0" borderId="18" xfId="0" applyFont="1" applyFill="1" applyBorder="1" applyAlignment="1">
      <alignment horizontal="left" vertical="top" wrapText="1"/>
    </xf>
    <xf numFmtId="0" fontId="6" fillId="0" borderId="16" xfId="0" applyFont="1" applyFill="1" applyBorder="1" applyAlignment="1">
      <alignment horizontal="left" vertical="top" wrapText="1"/>
    </xf>
    <xf numFmtId="0" fontId="6" fillId="0" borderId="45" xfId="0" applyFont="1" applyFill="1" applyBorder="1" applyAlignment="1">
      <alignment horizontal="left" vertical="top" wrapText="1"/>
    </xf>
    <xf numFmtId="0" fontId="8" fillId="10" borderId="9" xfId="0" applyNumberFormat="1" applyFont="1" applyFill="1" applyBorder="1" applyAlignment="1">
      <alignment horizontal="left" vertical="top" wrapText="1"/>
    </xf>
    <xf numFmtId="0" fontId="8" fillId="10" borderId="10" xfId="0" applyNumberFormat="1" applyFont="1" applyFill="1" applyBorder="1" applyAlignment="1">
      <alignment horizontal="left" vertical="top" wrapText="1"/>
    </xf>
    <xf numFmtId="0" fontId="8" fillId="10" borderId="12" xfId="0" applyNumberFormat="1" applyFont="1" applyFill="1" applyBorder="1" applyAlignment="1">
      <alignment horizontal="left" vertical="top" wrapText="1"/>
    </xf>
    <xf numFmtId="16" fontId="11" fillId="0" borderId="3" xfId="0" applyNumberFormat="1" applyFont="1" applyFill="1" applyBorder="1" applyAlignment="1">
      <alignment horizontal="left" vertical="top" wrapText="1"/>
    </xf>
    <xf numFmtId="14" fontId="7" fillId="0" borderId="16" xfId="0" applyNumberFormat="1" applyFont="1" applyFill="1" applyBorder="1" applyAlignment="1">
      <alignment horizontal="left" vertical="top" wrapText="1"/>
    </xf>
    <xf numFmtId="0" fontId="6" fillId="0" borderId="33" xfId="0" applyNumberFormat="1" applyFont="1" applyFill="1" applyBorder="1" applyAlignment="1">
      <alignment horizontal="center" vertical="top" wrapText="1"/>
    </xf>
    <xf numFmtId="0" fontId="6" fillId="0" borderId="2" xfId="0" applyFont="1" applyFill="1" applyBorder="1" applyAlignment="1">
      <alignment horizontal="center" vertical="top" wrapText="1"/>
    </xf>
    <xf numFmtId="49" fontId="6" fillId="0" borderId="32" xfId="0" applyNumberFormat="1" applyFont="1" applyFill="1" applyBorder="1" applyAlignment="1">
      <alignment horizontal="left" vertical="top"/>
    </xf>
    <xf numFmtId="49" fontId="6" fillId="0" borderId="33" xfId="0" applyNumberFormat="1" applyFont="1" applyFill="1" applyBorder="1" applyAlignment="1">
      <alignment horizontal="left" vertical="top"/>
    </xf>
    <xf numFmtId="49" fontId="6" fillId="0" borderId="36" xfId="0" applyNumberFormat="1" applyFont="1" applyFill="1" applyBorder="1" applyAlignment="1">
      <alignment horizontal="left" vertical="top"/>
    </xf>
    <xf numFmtId="49" fontId="8" fillId="0" borderId="18" xfId="0" applyNumberFormat="1" applyFont="1" applyFill="1" applyBorder="1" applyAlignment="1">
      <alignment horizontal="left" vertical="top" wrapText="1"/>
    </xf>
    <xf numFmtId="0" fontId="8" fillId="0" borderId="18" xfId="0" applyNumberFormat="1" applyFont="1" applyFill="1" applyBorder="1" applyAlignment="1">
      <alignment horizontal="center" vertical="top" wrapText="1"/>
    </xf>
    <xf numFmtId="0" fontId="6" fillId="0" borderId="16" xfId="0" applyFont="1" applyBorder="1" applyAlignment="1"/>
    <xf numFmtId="0" fontId="6" fillId="0" borderId="17" xfId="0" applyFont="1" applyBorder="1" applyAlignment="1"/>
    <xf numFmtId="0" fontId="8" fillId="0" borderId="17" xfId="0" applyNumberFormat="1" applyFont="1" applyFill="1" applyBorder="1" applyAlignment="1">
      <alignment horizontal="center" vertical="top" wrapText="1"/>
    </xf>
    <xf numFmtId="170" fontId="11" fillId="0" borderId="18" xfId="0" applyNumberFormat="1" applyFont="1" applyFill="1" applyBorder="1" applyAlignment="1">
      <alignment horizontal="left" vertical="top" wrapText="1"/>
    </xf>
    <xf numFmtId="0" fontId="6" fillId="0" borderId="17" xfId="0" applyFont="1" applyBorder="1" applyAlignment="1">
      <alignment horizontal="left"/>
    </xf>
    <xf numFmtId="49" fontId="8" fillId="0" borderId="17" xfId="0" applyNumberFormat="1" applyFont="1" applyFill="1" applyBorder="1" applyAlignment="1">
      <alignment horizontal="left" vertical="top" wrapText="1"/>
    </xf>
    <xf numFmtId="170" fontId="7" fillId="0" borderId="2" xfId="0" applyNumberFormat="1" applyFont="1" applyFill="1" applyBorder="1" applyAlignment="1">
      <alignment vertical="top" wrapText="1"/>
    </xf>
    <xf numFmtId="0" fontId="6" fillId="0" borderId="2" xfId="0" applyFont="1" applyBorder="1" applyAlignment="1">
      <alignment wrapText="1"/>
    </xf>
    <xf numFmtId="0" fontId="10" fillId="0" borderId="18" xfId="0" applyFont="1" applyFill="1" applyBorder="1" applyAlignment="1">
      <alignment horizontal="center" vertical="top"/>
    </xf>
    <xf numFmtId="0" fontId="10" fillId="0" borderId="17" xfId="0" applyFont="1" applyFill="1" applyBorder="1" applyAlignment="1">
      <alignment horizontal="center" vertical="top"/>
    </xf>
    <xf numFmtId="0" fontId="10" fillId="0" borderId="17" xfId="0" applyFont="1" applyFill="1" applyBorder="1" applyAlignment="1">
      <alignment horizontal="center" vertical="top" wrapText="1"/>
    </xf>
    <xf numFmtId="0" fontId="6" fillId="0" borderId="3" xfId="0" applyFont="1" applyBorder="1" applyAlignment="1">
      <alignment horizontal="left" vertical="top"/>
    </xf>
    <xf numFmtId="0" fontId="7" fillId="0" borderId="2" xfId="0" applyFont="1" applyFill="1" applyBorder="1" applyAlignment="1">
      <alignment horizontal="center" vertical="top" wrapText="1"/>
    </xf>
    <xf numFmtId="0" fontId="9" fillId="0" borderId="24" xfId="0" applyFont="1" applyFill="1" applyBorder="1" applyAlignment="1">
      <alignment horizontal="center" vertical="top"/>
    </xf>
    <xf numFmtId="0" fontId="9" fillId="0" borderId="25" xfId="0" applyFont="1" applyFill="1" applyBorder="1" applyAlignment="1">
      <alignment horizontal="center" vertical="top"/>
    </xf>
    <xf numFmtId="0" fontId="9" fillId="0" borderId="26" xfId="0" applyFont="1" applyFill="1" applyBorder="1" applyAlignment="1">
      <alignment horizontal="center" vertical="top"/>
    </xf>
    <xf numFmtId="167" fontId="6" fillId="0" borderId="39" xfId="4" applyNumberFormat="1" applyFont="1" applyFill="1" applyBorder="1" applyAlignment="1">
      <alignment horizontal="right" vertical="top"/>
    </xf>
  </cellXfs>
  <cellStyles count="5">
    <cellStyle name="Normal_TMP_2" xfId="1"/>
    <cellStyle name="Обычный" xfId="0" builtinId="0"/>
    <cellStyle name="Стиль 1" xfId="2"/>
    <cellStyle name="Финансовый" xfId="3" builtinId="3"/>
    <cellStyle name="Финансовый 2" xfId="4"/>
  </cellStyles>
  <dxfs count="0"/>
  <tableStyles count="0" defaultTableStyle="TableStyleMedium9" defaultPivotStyle="PivotStyleLight16"/>
  <colors>
    <mruColors>
      <color rgb="FFBDC3E5"/>
      <color rgb="FFAFB6DF"/>
      <color rgb="FFABB2DD"/>
      <color rgb="FFB3D9FF"/>
      <color rgb="FFCDD1EB"/>
      <color rgb="FFBBC0E3"/>
      <color rgb="FF73ADBF"/>
    </mruColors>
  </colors>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codeName="lstData1">
    <pageSetUpPr fitToPage="1"/>
  </sheetPr>
  <dimension ref="A1:W1012"/>
  <sheetViews>
    <sheetView view="pageBreakPreview" zoomScale="75" zoomScaleSheetLayoutView="75" workbookViewId="0">
      <selection activeCell="J344" sqref="J344:J363"/>
    </sheetView>
  </sheetViews>
  <sheetFormatPr defaultRowHeight="15.75"/>
  <cols>
    <col min="1" max="1" width="8.140625" style="27" customWidth="1"/>
    <col min="2" max="2" width="60.28515625" style="292" customWidth="1"/>
    <col min="3" max="3" width="31.7109375" style="360" customWidth="1"/>
    <col min="4" max="4" width="9.7109375" style="30" customWidth="1"/>
    <col min="5" max="6" width="4.5703125" style="28" customWidth="1"/>
    <col min="7" max="7" width="14.85546875" style="569" customWidth="1"/>
    <col min="8" max="8" width="6.7109375" style="28" customWidth="1"/>
    <col min="9" max="9" width="38.28515625" style="322" customWidth="1"/>
    <col min="10" max="10" width="14.42578125" style="29" customWidth="1"/>
    <col min="11" max="11" width="13.42578125" style="30" customWidth="1"/>
    <col min="12" max="12" width="16.140625" style="32" customWidth="1"/>
    <col min="13" max="13" width="15.140625" style="32" customWidth="1"/>
    <col min="14" max="14" width="17.140625" style="32" customWidth="1"/>
    <col min="15" max="16" width="16.5703125" style="32" bestFit="1" customWidth="1"/>
    <col min="17" max="17" width="12.85546875" style="32" customWidth="1"/>
    <col min="18" max="19" width="16.5703125" style="32" bestFit="1" customWidth="1"/>
    <col min="20" max="20" width="12.7109375" style="32" customWidth="1"/>
    <col min="21" max="21" width="16.85546875" style="32" bestFit="1" customWidth="1"/>
    <col min="22" max="22" width="16.5703125" style="32" bestFit="1" customWidth="1"/>
    <col min="23" max="23" width="14.85546875" style="32" customWidth="1"/>
    <col min="24" max="16384" width="9.140625" style="33"/>
  </cols>
  <sheetData>
    <row r="1" spans="1:23" ht="15" customHeight="1">
      <c r="P1" s="827" t="s">
        <v>1432</v>
      </c>
      <c r="Q1" s="828"/>
      <c r="R1" s="828"/>
      <c r="S1" s="828"/>
      <c r="T1" s="828"/>
      <c r="U1" s="828"/>
      <c r="V1" s="828"/>
      <c r="W1" s="828"/>
    </row>
    <row r="2" spans="1:23" ht="50.25" customHeight="1">
      <c r="P2" s="828"/>
      <c r="Q2" s="828"/>
      <c r="R2" s="828"/>
      <c r="S2" s="828"/>
      <c r="T2" s="828"/>
      <c r="U2" s="828"/>
      <c r="V2" s="828"/>
      <c r="W2" s="828"/>
    </row>
    <row r="3" spans="1:23" ht="90.75" customHeight="1">
      <c r="A3" s="50"/>
      <c r="B3" s="832" t="s">
        <v>1431</v>
      </c>
      <c r="C3" s="832"/>
      <c r="D3" s="832"/>
      <c r="E3" s="832"/>
      <c r="F3" s="832"/>
      <c r="G3" s="832"/>
      <c r="H3" s="832"/>
      <c r="I3" s="832"/>
      <c r="J3" s="832"/>
      <c r="K3" s="832"/>
      <c r="L3" s="832"/>
      <c r="M3" s="832"/>
      <c r="N3" s="832"/>
      <c r="O3" s="832"/>
      <c r="P3" s="832"/>
      <c r="Q3" s="832"/>
      <c r="R3" s="832"/>
      <c r="S3" s="832"/>
      <c r="T3" s="832"/>
      <c r="U3" s="832"/>
      <c r="V3" s="832"/>
    </row>
    <row r="4" spans="1:23" ht="16.5" thickBot="1">
      <c r="B4" s="293"/>
      <c r="E4" s="34"/>
      <c r="F4" s="34"/>
      <c r="G4" s="570"/>
      <c r="H4" s="34"/>
    </row>
    <row r="5" spans="1:23">
      <c r="A5" s="812" t="s">
        <v>0</v>
      </c>
      <c r="B5" s="836" t="s">
        <v>28</v>
      </c>
      <c r="C5" s="838" t="s">
        <v>64</v>
      </c>
      <c r="D5" s="838" t="s">
        <v>65</v>
      </c>
      <c r="E5" s="816" t="s">
        <v>25</v>
      </c>
      <c r="F5" s="817"/>
      <c r="G5" s="817"/>
      <c r="H5" s="817"/>
      <c r="I5" s="838" t="s">
        <v>31</v>
      </c>
      <c r="J5" s="838" t="s">
        <v>1</v>
      </c>
      <c r="K5" s="838" t="s">
        <v>29</v>
      </c>
      <c r="L5" s="833" t="s">
        <v>2</v>
      </c>
      <c r="M5" s="833"/>
      <c r="N5" s="833"/>
      <c r="O5" s="833"/>
      <c r="P5" s="833"/>
      <c r="Q5" s="833"/>
      <c r="R5" s="833"/>
      <c r="S5" s="833"/>
      <c r="T5" s="833"/>
      <c r="U5" s="833"/>
      <c r="V5" s="833"/>
      <c r="W5" s="834"/>
    </row>
    <row r="6" spans="1:23" ht="60.75" customHeight="1">
      <c r="A6" s="813"/>
      <c r="B6" s="837"/>
      <c r="C6" s="814"/>
      <c r="D6" s="814"/>
      <c r="E6" s="814" t="s">
        <v>3</v>
      </c>
      <c r="F6" s="814" t="s">
        <v>4</v>
      </c>
      <c r="G6" s="839" t="s">
        <v>5</v>
      </c>
      <c r="H6" s="814" t="s">
        <v>6</v>
      </c>
      <c r="I6" s="814"/>
      <c r="J6" s="814"/>
      <c r="K6" s="814"/>
      <c r="L6" s="815"/>
      <c r="M6" s="815"/>
      <c r="N6" s="815"/>
      <c r="O6" s="815"/>
      <c r="P6" s="815"/>
      <c r="Q6" s="815"/>
      <c r="R6" s="815"/>
      <c r="S6" s="815"/>
      <c r="T6" s="815"/>
      <c r="U6" s="815"/>
      <c r="V6" s="815"/>
      <c r="W6" s="835"/>
    </row>
    <row r="7" spans="1:23" ht="68.25" customHeight="1">
      <c r="A7" s="813"/>
      <c r="B7" s="837"/>
      <c r="C7" s="814"/>
      <c r="D7" s="814"/>
      <c r="E7" s="814"/>
      <c r="F7" s="814"/>
      <c r="G7" s="840"/>
      <c r="H7" s="814"/>
      <c r="I7" s="814"/>
      <c r="J7" s="814"/>
      <c r="K7" s="814"/>
      <c r="L7" s="815" t="s">
        <v>99</v>
      </c>
      <c r="M7" s="815" t="s">
        <v>1588</v>
      </c>
      <c r="N7" s="815" t="s">
        <v>101</v>
      </c>
      <c r="O7" s="815" t="s">
        <v>102</v>
      </c>
      <c r="P7" s="815"/>
      <c r="Q7" s="815"/>
      <c r="R7" s="815" t="s">
        <v>103</v>
      </c>
      <c r="S7" s="815"/>
      <c r="T7" s="815"/>
      <c r="U7" s="815" t="s">
        <v>104</v>
      </c>
      <c r="V7" s="815"/>
      <c r="W7" s="835"/>
    </row>
    <row r="8" spans="1:23" s="35" customFormat="1">
      <c r="A8" s="813"/>
      <c r="B8" s="837"/>
      <c r="C8" s="814"/>
      <c r="D8" s="814"/>
      <c r="E8" s="814"/>
      <c r="F8" s="814"/>
      <c r="G8" s="841"/>
      <c r="H8" s="814"/>
      <c r="I8" s="814"/>
      <c r="J8" s="814"/>
      <c r="K8" s="814"/>
      <c r="L8" s="815"/>
      <c r="M8" s="815"/>
      <c r="N8" s="815"/>
      <c r="O8" s="505" t="s">
        <v>30</v>
      </c>
      <c r="P8" s="505" t="s">
        <v>7</v>
      </c>
      <c r="Q8" s="505" t="s">
        <v>8</v>
      </c>
      <c r="R8" s="505" t="s">
        <v>30</v>
      </c>
      <c r="S8" s="505" t="s">
        <v>7</v>
      </c>
      <c r="T8" s="505" t="s">
        <v>8</v>
      </c>
      <c r="U8" s="505" t="s">
        <v>30</v>
      </c>
      <c r="V8" s="505" t="s">
        <v>7</v>
      </c>
      <c r="W8" s="506" t="s">
        <v>8</v>
      </c>
    </row>
    <row r="9" spans="1:23" s="35" customFormat="1">
      <c r="A9" s="508" t="s">
        <v>26</v>
      </c>
      <c r="B9" s="507">
        <v>2</v>
      </c>
      <c r="C9" s="54" t="s">
        <v>62</v>
      </c>
      <c r="D9" s="54" t="s">
        <v>63</v>
      </c>
      <c r="E9" s="54" t="s">
        <v>53</v>
      </c>
      <c r="F9" s="54" t="s">
        <v>54</v>
      </c>
      <c r="G9" s="488" t="s">
        <v>55</v>
      </c>
      <c r="H9" s="54" t="s">
        <v>27</v>
      </c>
      <c r="I9" s="54" t="s">
        <v>56</v>
      </c>
      <c r="J9" s="54" t="s">
        <v>91</v>
      </c>
      <c r="K9" s="54" t="s">
        <v>92</v>
      </c>
      <c r="L9" s="54" t="s">
        <v>93</v>
      </c>
      <c r="M9" s="54" t="s">
        <v>94</v>
      </c>
      <c r="N9" s="54" t="s">
        <v>95</v>
      </c>
      <c r="O9" s="829" t="s">
        <v>96</v>
      </c>
      <c r="P9" s="830"/>
      <c r="Q9" s="831"/>
      <c r="R9" s="829" t="s">
        <v>97</v>
      </c>
      <c r="S9" s="830"/>
      <c r="T9" s="831"/>
      <c r="U9" s="829" t="s">
        <v>98</v>
      </c>
      <c r="V9" s="830"/>
      <c r="W9" s="842"/>
    </row>
    <row r="10" spans="1:23" s="36" customFormat="1" ht="0.75" customHeight="1">
      <c r="A10" s="591"/>
      <c r="B10" s="294"/>
      <c r="C10" s="323"/>
      <c r="D10" s="55"/>
      <c r="E10" s="55"/>
      <c r="F10" s="55"/>
      <c r="G10" s="323"/>
      <c r="H10" s="55"/>
      <c r="I10" s="323"/>
      <c r="J10" s="55"/>
      <c r="K10" s="55"/>
      <c r="L10" s="56">
        <v>2770211.9</v>
      </c>
      <c r="M10" s="57">
        <v>3215414.2</v>
      </c>
      <c r="N10" s="57">
        <v>1736171.8</v>
      </c>
      <c r="O10" s="57">
        <v>2637307.1</v>
      </c>
      <c r="P10" s="57">
        <v>2583221.1</v>
      </c>
      <c r="Q10" s="57">
        <v>54086</v>
      </c>
      <c r="R10" s="57">
        <v>2524216.4</v>
      </c>
      <c r="S10" s="57">
        <v>2506102.1</v>
      </c>
      <c r="T10" s="57">
        <v>18114.3</v>
      </c>
      <c r="U10" s="57">
        <v>2488165.7999999998</v>
      </c>
      <c r="V10" s="57">
        <v>2479571.7999999998</v>
      </c>
      <c r="W10" s="592">
        <v>8594</v>
      </c>
    </row>
    <row r="11" spans="1:23" s="37" customFormat="1" ht="18" customHeight="1">
      <c r="A11" s="58"/>
      <c r="B11" s="1" t="s">
        <v>164</v>
      </c>
      <c r="C11" s="324"/>
      <c r="D11" s="60"/>
      <c r="E11" s="60"/>
      <c r="F11" s="60"/>
      <c r="G11" s="324"/>
      <c r="H11" s="60"/>
      <c r="I11" s="324"/>
      <c r="J11" s="60"/>
      <c r="K11" s="60"/>
      <c r="L11" s="16">
        <f t="shared" ref="L11:W11" si="0">L35+L60+L85+L109+L134+L156+L182+L207+L228+L245+L263+L283+L291+L366+L544+L582+L14+L663+L844+L857</f>
        <v>1754187.9100000001</v>
      </c>
      <c r="M11" s="16">
        <f t="shared" si="0"/>
        <v>2118352.2199999997</v>
      </c>
      <c r="N11" s="16">
        <f t="shared" si="0"/>
        <v>1091297.0981299998</v>
      </c>
      <c r="O11" s="16">
        <f t="shared" si="0"/>
        <v>1474321.6600000001</v>
      </c>
      <c r="P11" s="16">
        <f t="shared" si="0"/>
        <v>1428395.16</v>
      </c>
      <c r="Q11" s="16">
        <f t="shared" si="0"/>
        <v>45926.5</v>
      </c>
      <c r="R11" s="16">
        <f t="shared" si="0"/>
        <v>1358004.7000000002</v>
      </c>
      <c r="S11" s="16">
        <f t="shared" si="0"/>
        <v>1348520.7000000002</v>
      </c>
      <c r="T11" s="16">
        <f t="shared" si="0"/>
        <v>9484</v>
      </c>
      <c r="U11" s="16">
        <f t="shared" si="0"/>
        <v>1210148.3799999999</v>
      </c>
      <c r="V11" s="16">
        <f t="shared" si="0"/>
        <v>1210148.3799999999</v>
      </c>
      <c r="W11" s="593">
        <f t="shared" si="0"/>
        <v>0</v>
      </c>
    </row>
    <row r="12" spans="1:23" s="36" customFormat="1" hidden="1">
      <c r="A12" s="594"/>
      <c r="B12" s="295"/>
      <c r="C12" s="323"/>
      <c r="D12" s="55"/>
      <c r="E12" s="55"/>
      <c r="F12" s="55"/>
      <c r="G12" s="323"/>
      <c r="H12" s="55"/>
      <c r="I12" s="323"/>
      <c r="J12" s="55"/>
      <c r="K12" s="55"/>
      <c r="L12" s="61">
        <f>L11+'Таблица 2'!L10</f>
        <v>2770211.8500000006</v>
      </c>
      <c r="M12" s="61">
        <f>M11+'Таблица 2'!M10</f>
        <v>3215414.2199999997</v>
      </c>
      <c r="N12" s="61">
        <f>N11+'Таблица 2'!N10</f>
        <v>1736171.8081299998</v>
      </c>
      <c r="O12" s="61">
        <f>O11+'Таблица 2'!O10</f>
        <v>2637307.0600000005</v>
      </c>
      <c r="P12" s="61">
        <f>P11+'Таблица 2'!P10</f>
        <v>2583221.06</v>
      </c>
      <c r="Q12" s="61">
        <f>Q11+'Таблица 2'!Q10</f>
        <v>54086</v>
      </c>
      <c r="R12" s="61">
        <f>R11+'Таблица 2'!R10</f>
        <v>2524216.3800000004</v>
      </c>
      <c r="S12" s="61">
        <f>S11+'Таблица 2'!S10</f>
        <v>2506102.08</v>
      </c>
      <c r="T12" s="61">
        <f>T11+'Таблица 2'!T10</f>
        <v>18114.3</v>
      </c>
      <c r="U12" s="61">
        <f>U11+'Таблица 2'!U10</f>
        <v>2488165.7800000003</v>
      </c>
      <c r="V12" s="61">
        <f>V11+'Таблица 2'!V10</f>
        <v>2479571.7800000003</v>
      </c>
      <c r="W12" s="595">
        <f>W11+'Таблица 2'!W10</f>
        <v>8594</v>
      </c>
    </row>
    <row r="13" spans="1:23" s="37" customFormat="1" hidden="1">
      <c r="A13" s="596"/>
      <c r="B13" s="296"/>
      <c r="C13" s="325"/>
      <c r="D13" s="63"/>
      <c r="E13" s="63"/>
      <c r="F13" s="63"/>
      <c r="G13" s="325"/>
      <c r="H13" s="63"/>
      <c r="I13" s="325"/>
      <c r="J13" s="63"/>
      <c r="K13" s="63"/>
      <c r="L13" s="63"/>
      <c r="M13" s="63"/>
      <c r="N13" s="63"/>
      <c r="O13" s="64"/>
      <c r="P13" s="65"/>
      <c r="Q13" s="62"/>
      <c r="R13" s="64"/>
      <c r="S13" s="65"/>
      <c r="T13" s="62"/>
      <c r="U13" s="64"/>
      <c r="V13" s="65"/>
      <c r="W13" s="597"/>
    </row>
    <row r="14" spans="1:23" s="37" customFormat="1" ht="31.5">
      <c r="A14" s="58" t="s">
        <v>828</v>
      </c>
      <c r="B14" s="297" t="s">
        <v>829</v>
      </c>
      <c r="C14" s="324"/>
      <c r="D14" s="60"/>
      <c r="E14" s="60"/>
      <c r="F14" s="60"/>
      <c r="G14" s="324"/>
      <c r="H14" s="60"/>
      <c r="I14" s="324"/>
      <c r="J14" s="60"/>
      <c r="K14" s="60" t="s">
        <v>66</v>
      </c>
      <c r="L14" s="16">
        <f>SUM(L15,L23,L28,L30,L32)</f>
        <v>25889.3</v>
      </c>
      <c r="M14" s="16">
        <f t="shared" ref="M14:W14" si="1">SUM(M15,M23,M28,M30,M32)</f>
        <v>28136.700000000004</v>
      </c>
      <c r="N14" s="16">
        <f t="shared" si="1"/>
        <v>14471.499999999998</v>
      </c>
      <c r="O14" s="16">
        <f t="shared" si="1"/>
        <v>37669.699999999997</v>
      </c>
      <c r="P14" s="16">
        <f t="shared" si="1"/>
        <v>37669.699999999997</v>
      </c>
      <c r="Q14" s="16">
        <f t="shared" si="1"/>
        <v>0</v>
      </c>
      <c r="R14" s="16">
        <f t="shared" si="1"/>
        <v>33998.800000000003</v>
      </c>
      <c r="S14" s="16">
        <f t="shared" si="1"/>
        <v>33998.800000000003</v>
      </c>
      <c r="T14" s="16">
        <f t="shared" si="1"/>
        <v>0</v>
      </c>
      <c r="U14" s="16">
        <f t="shared" si="1"/>
        <v>34633.5</v>
      </c>
      <c r="V14" s="16">
        <f t="shared" si="1"/>
        <v>34633.5</v>
      </c>
      <c r="W14" s="593">
        <f t="shared" si="1"/>
        <v>0</v>
      </c>
    </row>
    <row r="15" spans="1:23" s="242" customFormat="1" ht="38.450000000000003" customHeight="1">
      <c r="A15" s="240" t="s">
        <v>9</v>
      </c>
      <c r="B15" s="710" t="s">
        <v>72</v>
      </c>
      <c r="C15" s="710"/>
      <c r="D15" s="710"/>
      <c r="E15" s="710"/>
      <c r="F15" s="710"/>
      <c r="G15" s="710"/>
      <c r="H15" s="710"/>
      <c r="I15" s="710"/>
      <c r="J15" s="710"/>
      <c r="K15" s="710"/>
      <c r="L15" s="241">
        <f>SUM(L16,L20)</f>
        <v>19248</v>
      </c>
      <c r="M15" s="241">
        <f t="shared" ref="M15:W15" si="2">SUM(M16,M20)</f>
        <v>20829.600000000002</v>
      </c>
      <c r="N15" s="241">
        <f t="shared" si="2"/>
        <v>12462.499999999998</v>
      </c>
      <c r="O15" s="241">
        <f t="shared" si="2"/>
        <v>19944.399999999998</v>
      </c>
      <c r="P15" s="241">
        <f t="shared" si="2"/>
        <v>19944.399999999998</v>
      </c>
      <c r="Q15" s="241">
        <f t="shared" si="2"/>
        <v>0</v>
      </c>
      <c r="R15" s="241">
        <f t="shared" si="2"/>
        <v>19945.3</v>
      </c>
      <c r="S15" s="241">
        <f t="shared" si="2"/>
        <v>19945.3</v>
      </c>
      <c r="T15" s="241">
        <f t="shared" si="2"/>
        <v>0</v>
      </c>
      <c r="U15" s="241">
        <f t="shared" si="2"/>
        <v>20341.800000000003</v>
      </c>
      <c r="V15" s="241">
        <f t="shared" si="2"/>
        <v>20341.800000000003</v>
      </c>
      <c r="W15" s="254">
        <f t="shared" si="2"/>
        <v>0</v>
      </c>
    </row>
    <row r="16" spans="1:23" s="263" customFormat="1" ht="19.899999999999999" customHeight="1">
      <c r="A16" s="598" t="s">
        <v>58</v>
      </c>
      <c r="B16" s="298"/>
      <c r="C16" s="361"/>
      <c r="D16" s="259"/>
      <c r="E16" s="257"/>
      <c r="F16" s="257"/>
      <c r="G16" s="571"/>
      <c r="H16" s="257"/>
      <c r="I16" s="326"/>
      <c r="J16" s="258"/>
      <c r="K16" s="259"/>
      <c r="L16" s="261">
        <f>L17+L18+L19</f>
        <v>17273.400000000001</v>
      </c>
      <c r="M16" s="261">
        <f>M17+M18+M19</f>
        <v>17557.600000000002</v>
      </c>
      <c r="N16" s="261">
        <f>N17+N18+N19</f>
        <v>11093.599999999999</v>
      </c>
      <c r="O16" s="261">
        <f t="shared" ref="O16:W16" si="3">SUM(O17:O19)</f>
        <v>16672.399999999998</v>
      </c>
      <c r="P16" s="261">
        <f t="shared" si="3"/>
        <v>16672.399999999998</v>
      </c>
      <c r="Q16" s="261">
        <f t="shared" si="3"/>
        <v>0</v>
      </c>
      <c r="R16" s="261">
        <f t="shared" si="3"/>
        <v>16673.3</v>
      </c>
      <c r="S16" s="261">
        <f t="shared" si="3"/>
        <v>16673.3</v>
      </c>
      <c r="T16" s="261">
        <f t="shared" si="3"/>
        <v>0</v>
      </c>
      <c r="U16" s="261">
        <f t="shared" si="3"/>
        <v>16742.600000000002</v>
      </c>
      <c r="V16" s="261">
        <f t="shared" si="3"/>
        <v>16742.600000000002</v>
      </c>
      <c r="W16" s="262">
        <f t="shared" si="3"/>
        <v>0</v>
      </c>
    </row>
    <row r="17" spans="1:23" ht="63" customHeight="1">
      <c r="A17" s="533" t="s">
        <v>10</v>
      </c>
      <c r="B17" s="451" t="s">
        <v>73</v>
      </c>
      <c r="C17" s="9"/>
      <c r="D17" s="455"/>
      <c r="E17" s="419" t="s">
        <v>118</v>
      </c>
      <c r="F17" s="419" t="s">
        <v>492</v>
      </c>
      <c r="G17" s="103" t="s">
        <v>830</v>
      </c>
      <c r="H17" s="417">
        <v>100</v>
      </c>
      <c r="I17" s="689" t="s">
        <v>1441</v>
      </c>
      <c r="J17" s="455"/>
      <c r="K17" s="455"/>
      <c r="L17" s="318">
        <v>16570.400000000001</v>
      </c>
      <c r="M17" s="318">
        <v>16801.900000000001</v>
      </c>
      <c r="N17" s="318">
        <v>10768.8</v>
      </c>
      <c r="O17" s="25">
        <f>SUM(P17:Q17)</f>
        <v>15990.5</v>
      </c>
      <c r="P17" s="25">
        <v>15990.5</v>
      </c>
      <c r="Q17" s="25"/>
      <c r="R17" s="25">
        <f>SUM(S17:T17)</f>
        <v>15990.5</v>
      </c>
      <c r="S17" s="25">
        <v>15990.5</v>
      </c>
      <c r="T17" s="25"/>
      <c r="U17" s="25">
        <f>SUM(V17:W17)</f>
        <v>15992.7</v>
      </c>
      <c r="V17" s="25">
        <v>15992.7</v>
      </c>
      <c r="W17" s="15"/>
    </row>
    <row r="18" spans="1:23" ht="43.9" customHeight="1">
      <c r="A18" s="533" t="s">
        <v>11</v>
      </c>
      <c r="B18" s="451" t="s">
        <v>74</v>
      </c>
      <c r="C18" s="328"/>
      <c r="D18" s="478"/>
      <c r="E18" s="419" t="s">
        <v>118</v>
      </c>
      <c r="F18" s="419" t="s">
        <v>492</v>
      </c>
      <c r="G18" s="103" t="s">
        <v>831</v>
      </c>
      <c r="H18" s="417">
        <v>200</v>
      </c>
      <c r="I18" s="690"/>
      <c r="J18" s="541"/>
      <c r="K18" s="478"/>
      <c r="L18" s="319">
        <v>681.7</v>
      </c>
      <c r="M18" s="319">
        <v>728.7</v>
      </c>
      <c r="N18" s="319">
        <v>308.5</v>
      </c>
      <c r="O18" s="25">
        <f>SUM(P18:Q18)</f>
        <v>657.6</v>
      </c>
      <c r="P18" s="25">
        <v>657.6</v>
      </c>
      <c r="Q18" s="25"/>
      <c r="R18" s="25">
        <f>SUM(S18:T18)</f>
        <v>658.5</v>
      </c>
      <c r="S18" s="25">
        <v>658.5</v>
      </c>
      <c r="T18" s="25"/>
      <c r="U18" s="25">
        <f>SUM(V18:W18)</f>
        <v>723.2</v>
      </c>
      <c r="V18" s="25">
        <v>723.2</v>
      </c>
      <c r="W18" s="15"/>
    </row>
    <row r="19" spans="1:23" ht="167.25" customHeight="1">
      <c r="A19" s="533" t="s">
        <v>21</v>
      </c>
      <c r="B19" s="451" t="s">
        <v>32</v>
      </c>
      <c r="C19" s="328"/>
      <c r="D19" s="478"/>
      <c r="E19" s="419" t="s">
        <v>118</v>
      </c>
      <c r="F19" s="419" t="s">
        <v>492</v>
      </c>
      <c r="G19" s="103" t="s">
        <v>831</v>
      </c>
      <c r="H19" s="417">
        <v>800</v>
      </c>
      <c r="I19" s="691"/>
      <c r="J19" s="541"/>
      <c r="K19" s="478"/>
      <c r="L19" s="319">
        <v>21.3</v>
      </c>
      <c r="M19" s="319">
        <v>27</v>
      </c>
      <c r="N19" s="319">
        <v>16.3</v>
      </c>
      <c r="O19" s="25">
        <f>SUM(P19:Q19)</f>
        <v>24.3</v>
      </c>
      <c r="P19" s="25">
        <v>24.3</v>
      </c>
      <c r="Q19" s="25"/>
      <c r="R19" s="25">
        <f>SUM(S19:T19)</f>
        <v>24.3</v>
      </c>
      <c r="S19" s="25">
        <v>24.3</v>
      </c>
      <c r="T19" s="25"/>
      <c r="U19" s="25">
        <f>SUM(V19:W19)</f>
        <v>26.7</v>
      </c>
      <c r="V19" s="25">
        <v>26.7</v>
      </c>
      <c r="W19" s="15"/>
    </row>
    <row r="20" spans="1:23" s="263" customFormat="1" ht="39.75" customHeight="1">
      <c r="A20" s="762" t="s">
        <v>78</v>
      </c>
      <c r="B20" s="763"/>
      <c r="C20" s="763"/>
      <c r="D20" s="763"/>
      <c r="E20" s="763"/>
      <c r="F20" s="763"/>
      <c r="G20" s="763"/>
      <c r="H20" s="763"/>
      <c r="I20" s="763"/>
      <c r="J20" s="763"/>
      <c r="K20" s="763"/>
      <c r="L20" s="264">
        <f>SUM(L21)</f>
        <v>1974.6</v>
      </c>
      <c r="M20" s="264">
        <f t="shared" ref="M20:W20" si="4">SUM(M21)</f>
        <v>3272</v>
      </c>
      <c r="N20" s="264">
        <f t="shared" si="4"/>
        <v>1368.9</v>
      </c>
      <c r="O20" s="264">
        <f t="shared" si="4"/>
        <v>3272</v>
      </c>
      <c r="P20" s="264">
        <f t="shared" si="4"/>
        <v>3272</v>
      </c>
      <c r="Q20" s="264">
        <f t="shared" si="4"/>
        <v>0</v>
      </c>
      <c r="R20" s="264">
        <f t="shared" si="4"/>
        <v>3272</v>
      </c>
      <c r="S20" s="264">
        <f t="shared" si="4"/>
        <v>3272</v>
      </c>
      <c r="T20" s="264">
        <f t="shared" si="4"/>
        <v>0</v>
      </c>
      <c r="U20" s="264">
        <f t="shared" si="4"/>
        <v>3599.2</v>
      </c>
      <c r="V20" s="264">
        <f t="shared" si="4"/>
        <v>3599.2</v>
      </c>
      <c r="W20" s="265">
        <f t="shared" si="4"/>
        <v>0</v>
      </c>
    </row>
    <row r="21" spans="1:23" ht="39.75" customHeight="1">
      <c r="A21" s="533" t="s">
        <v>22</v>
      </c>
      <c r="B21" s="451" t="s">
        <v>106</v>
      </c>
      <c r="C21" s="328"/>
      <c r="D21" s="478"/>
      <c r="E21" s="398"/>
      <c r="F21" s="398"/>
      <c r="G21" s="492"/>
      <c r="H21" s="417">
        <v>200</v>
      </c>
      <c r="I21" s="821" t="s">
        <v>1669</v>
      </c>
      <c r="J21" s="541"/>
      <c r="K21" s="478"/>
      <c r="L21" s="25">
        <f>L22</f>
        <v>1974.6</v>
      </c>
      <c r="M21" s="25">
        <f>M22</f>
        <v>3272</v>
      </c>
      <c r="N21" s="25">
        <f>N22</f>
        <v>1368.9</v>
      </c>
      <c r="O21" s="25">
        <f t="shared" ref="O21:W21" si="5">SUM(O22:O22)</f>
        <v>3272</v>
      </c>
      <c r="P21" s="25">
        <f t="shared" si="5"/>
        <v>3272</v>
      </c>
      <c r="Q21" s="25">
        <f t="shared" si="5"/>
        <v>0</v>
      </c>
      <c r="R21" s="25">
        <f t="shared" si="5"/>
        <v>3272</v>
      </c>
      <c r="S21" s="25">
        <f t="shared" si="5"/>
        <v>3272</v>
      </c>
      <c r="T21" s="25">
        <f t="shared" si="5"/>
        <v>0</v>
      </c>
      <c r="U21" s="25">
        <f t="shared" si="5"/>
        <v>3599.2</v>
      </c>
      <c r="V21" s="25">
        <f t="shared" si="5"/>
        <v>3599.2</v>
      </c>
      <c r="W21" s="15">
        <f t="shared" si="5"/>
        <v>0</v>
      </c>
    </row>
    <row r="22" spans="1:23" ht="157.5" customHeight="1">
      <c r="A22" s="533" t="s">
        <v>43</v>
      </c>
      <c r="B22" s="299" t="s">
        <v>832</v>
      </c>
      <c r="C22" s="328"/>
      <c r="D22" s="478"/>
      <c r="E22" s="419" t="s">
        <v>119</v>
      </c>
      <c r="F22" s="419" t="s">
        <v>91</v>
      </c>
      <c r="G22" s="103" t="s">
        <v>833</v>
      </c>
      <c r="H22" s="417">
        <v>200</v>
      </c>
      <c r="I22" s="822"/>
      <c r="J22" s="541"/>
      <c r="K22" s="478"/>
      <c r="L22" s="25">
        <v>1974.6</v>
      </c>
      <c r="M22" s="25">
        <v>3272</v>
      </c>
      <c r="N22" s="25">
        <v>1368.9</v>
      </c>
      <c r="O22" s="25">
        <f>SUM(P22:Q22)</f>
        <v>3272</v>
      </c>
      <c r="P22" s="25">
        <v>3272</v>
      </c>
      <c r="Q22" s="25"/>
      <c r="R22" s="25">
        <f>SUM(S22:T22)</f>
        <v>3272</v>
      </c>
      <c r="S22" s="25">
        <v>3272</v>
      </c>
      <c r="T22" s="25"/>
      <c r="U22" s="25">
        <f>SUM(V22:W22)</f>
        <v>3599.2</v>
      </c>
      <c r="V22" s="25">
        <v>3599.2</v>
      </c>
      <c r="W22" s="15"/>
    </row>
    <row r="23" spans="1:23" s="251" customFormat="1" ht="21" customHeight="1">
      <c r="A23" s="240" t="s">
        <v>15</v>
      </c>
      <c r="B23" s="300" t="s">
        <v>16</v>
      </c>
      <c r="C23" s="362"/>
      <c r="D23" s="248"/>
      <c r="E23" s="246"/>
      <c r="F23" s="246"/>
      <c r="G23" s="300"/>
      <c r="H23" s="246">
        <v>300</v>
      </c>
      <c r="I23" s="329"/>
      <c r="J23" s="247"/>
      <c r="K23" s="248"/>
      <c r="L23" s="241">
        <f>SUM(L24)</f>
        <v>771.2</v>
      </c>
      <c r="M23" s="241">
        <f t="shared" ref="M23:V23" si="6">SUM(M24)</f>
        <v>830</v>
      </c>
      <c r="N23" s="241">
        <f t="shared" si="6"/>
        <v>501.20000000000005</v>
      </c>
      <c r="O23" s="241">
        <f t="shared" si="6"/>
        <v>563.79999999999995</v>
      </c>
      <c r="P23" s="241">
        <f t="shared" si="6"/>
        <v>563.79999999999995</v>
      </c>
      <c r="Q23" s="241">
        <f t="shared" si="6"/>
        <v>0</v>
      </c>
      <c r="R23" s="241">
        <f t="shared" si="6"/>
        <v>433.5</v>
      </c>
      <c r="S23" s="241">
        <f t="shared" si="6"/>
        <v>433.5</v>
      </c>
      <c r="T23" s="241">
        <f t="shared" si="6"/>
        <v>0</v>
      </c>
      <c r="U23" s="241">
        <f t="shared" si="6"/>
        <v>311.7</v>
      </c>
      <c r="V23" s="241">
        <f t="shared" si="6"/>
        <v>311.7</v>
      </c>
      <c r="W23" s="254">
        <f>SUM(W24)</f>
        <v>0</v>
      </c>
    </row>
    <row r="24" spans="1:23" s="272" customFormat="1" ht="45.6" customHeight="1">
      <c r="A24" s="266" t="s">
        <v>18</v>
      </c>
      <c r="B24" s="301" t="s">
        <v>48</v>
      </c>
      <c r="C24" s="363"/>
      <c r="D24" s="269"/>
      <c r="E24" s="415"/>
      <c r="F24" s="415"/>
      <c r="G24" s="572"/>
      <c r="H24" s="270">
        <v>320</v>
      </c>
      <c r="I24" s="330"/>
      <c r="J24" s="268"/>
      <c r="K24" s="269"/>
      <c r="L24" s="261">
        <f>L25+L26+L27</f>
        <v>771.2</v>
      </c>
      <c r="M24" s="261">
        <f>M25+M26+M27</f>
        <v>830</v>
      </c>
      <c r="N24" s="261">
        <f>N25+N26+N27</f>
        <v>501.20000000000005</v>
      </c>
      <c r="O24" s="261">
        <f t="shared" ref="O24:W24" si="7">SUM(O25:O27)</f>
        <v>563.79999999999995</v>
      </c>
      <c r="P24" s="261">
        <f t="shared" si="7"/>
        <v>563.79999999999995</v>
      </c>
      <c r="Q24" s="261">
        <f t="shared" si="7"/>
        <v>0</v>
      </c>
      <c r="R24" s="261">
        <f t="shared" si="7"/>
        <v>433.5</v>
      </c>
      <c r="S24" s="261">
        <f t="shared" si="7"/>
        <v>433.5</v>
      </c>
      <c r="T24" s="261">
        <f t="shared" si="7"/>
        <v>0</v>
      </c>
      <c r="U24" s="261">
        <f t="shared" si="7"/>
        <v>311.7</v>
      </c>
      <c r="V24" s="261">
        <f t="shared" si="7"/>
        <v>311.7</v>
      </c>
      <c r="W24" s="262">
        <f t="shared" si="7"/>
        <v>0</v>
      </c>
    </row>
    <row r="25" spans="1:23" s="40" customFormat="1" ht="47.25">
      <c r="A25" s="441" t="s">
        <v>12</v>
      </c>
      <c r="B25" s="302" t="s">
        <v>834</v>
      </c>
      <c r="C25" s="9"/>
      <c r="D25" s="455"/>
      <c r="E25" s="419" t="s">
        <v>91</v>
      </c>
      <c r="F25" s="419" t="s">
        <v>124</v>
      </c>
      <c r="G25" s="103" t="s">
        <v>835</v>
      </c>
      <c r="H25" s="417">
        <v>320</v>
      </c>
      <c r="I25" s="689" t="s">
        <v>1665</v>
      </c>
      <c r="J25" s="455"/>
      <c r="K25" s="455"/>
      <c r="L25" s="25">
        <v>270.2</v>
      </c>
      <c r="M25" s="25">
        <v>340</v>
      </c>
      <c r="N25" s="25">
        <v>243.8</v>
      </c>
      <c r="O25" s="25">
        <f>SUM(P25:Q25)</f>
        <v>320</v>
      </c>
      <c r="P25" s="25">
        <v>320</v>
      </c>
      <c r="Q25" s="25"/>
      <c r="R25" s="25">
        <f>SUM(S25:T25)</f>
        <v>300</v>
      </c>
      <c r="S25" s="25">
        <v>300</v>
      </c>
      <c r="T25" s="25"/>
      <c r="U25" s="25">
        <f>SUM(V25:W25)</f>
        <v>280</v>
      </c>
      <c r="V25" s="25">
        <v>280</v>
      </c>
      <c r="W25" s="15"/>
    </row>
    <row r="26" spans="1:23" s="40" customFormat="1" ht="47.25">
      <c r="A26" s="441" t="s">
        <v>13</v>
      </c>
      <c r="B26" s="302" t="s">
        <v>836</v>
      </c>
      <c r="C26" s="9"/>
      <c r="D26" s="455"/>
      <c r="E26" s="419" t="s">
        <v>91</v>
      </c>
      <c r="F26" s="419" t="s">
        <v>124</v>
      </c>
      <c r="G26" s="103" t="s">
        <v>837</v>
      </c>
      <c r="H26" s="417">
        <v>320</v>
      </c>
      <c r="I26" s="690"/>
      <c r="J26" s="14"/>
      <c r="K26" s="14"/>
      <c r="L26" s="321">
        <v>32.5</v>
      </c>
      <c r="M26" s="321">
        <v>30</v>
      </c>
      <c r="N26" s="321">
        <v>6.9</v>
      </c>
      <c r="O26" s="25"/>
      <c r="P26" s="25"/>
      <c r="Q26" s="25"/>
      <c r="R26" s="25"/>
      <c r="S26" s="25"/>
      <c r="T26" s="25"/>
      <c r="U26" s="25"/>
      <c r="V26" s="25"/>
      <c r="W26" s="15"/>
    </row>
    <row r="27" spans="1:23" s="40" customFormat="1" ht="189">
      <c r="A27" s="441" t="s">
        <v>838</v>
      </c>
      <c r="B27" s="303" t="s">
        <v>1589</v>
      </c>
      <c r="C27" s="9"/>
      <c r="D27" s="455"/>
      <c r="E27" s="419" t="s">
        <v>91</v>
      </c>
      <c r="F27" s="419" t="s">
        <v>124</v>
      </c>
      <c r="G27" s="103" t="s">
        <v>839</v>
      </c>
      <c r="H27" s="417">
        <v>320</v>
      </c>
      <c r="I27" s="691"/>
      <c r="J27" s="455"/>
      <c r="K27" s="455"/>
      <c r="L27" s="321">
        <v>468.5</v>
      </c>
      <c r="M27" s="321">
        <v>460</v>
      </c>
      <c r="N27" s="321">
        <v>250.5</v>
      </c>
      <c r="O27" s="25">
        <f>SUM(P27:Q27)</f>
        <v>243.8</v>
      </c>
      <c r="P27" s="25">
        <v>243.8</v>
      </c>
      <c r="Q27" s="25"/>
      <c r="R27" s="25">
        <f>SUM(S27:T27)</f>
        <v>133.5</v>
      </c>
      <c r="S27" s="25">
        <v>133.5</v>
      </c>
      <c r="T27" s="25"/>
      <c r="U27" s="25">
        <f>SUM(V27:W27)</f>
        <v>31.7</v>
      </c>
      <c r="V27" s="25">
        <v>31.7</v>
      </c>
      <c r="W27" s="15"/>
    </row>
    <row r="28" spans="1:23" s="251" customFormat="1" ht="21" customHeight="1">
      <c r="A28" s="240" t="s">
        <v>843</v>
      </c>
      <c r="B28" s="710" t="s">
        <v>844</v>
      </c>
      <c r="C28" s="710"/>
      <c r="D28" s="710"/>
      <c r="E28" s="710"/>
      <c r="F28" s="710"/>
      <c r="G28" s="710"/>
      <c r="H28" s="710"/>
      <c r="I28" s="710"/>
      <c r="J28" s="710"/>
      <c r="K28" s="710"/>
      <c r="L28" s="244">
        <f t="shared" ref="L28:W28" si="8">L29</f>
        <v>370.1</v>
      </c>
      <c r="M28" s="244">
        <f t="shared" si="8"/>
        <v>4359.7</v>
      </c>
      <c r="N28" s="244">
        <f t="shared" si="8"/>
        <v>1485.8</v>
      </c>
      <c r="O28" s="244">
        <f t="shared" si="8"/>
        <v>13561.5</v>
      </c>
      <c r="P28" s="244">
        <f t="shared" si="8"/>
        <v>13561.5</v>
      </c>
      <c r="Q28" s="244">
        <f t="shared" si="8"/>
        <v>0</v>
      </c>
      <c r="R28" s="244">
        <f t="shared" si="8"/>
        <v>10020</v>
      </c>
      <c r="S28" s="244">
        <f t="shared" si="8"/>
        <v>10020</v>
      </c>
      <c r="T28" s="244">
        <f t="shared" si="8"/>
        <v>0</v>
      </c>
      <c r="U28" s="244">
        <f t="shared" si="8"/>
        <v>10020</v>
      </c>
      <c r="V28" s="244">
        <f t="shared" si="8"/>
        <v>10020</v>
      </c>
      <c r="W28" s="245">
        <f t="shared" si="8"/>
        <v>0</v>
      </c>
    </row>
    <row r="29" spans="1:23" ht="141.75" customHeight="1">
      <c r="A29" s="533"/>
      <c r="B29" s="304" t="s">
        <v>845</v>
      </c>
      <c r="C29" s="509"/>
      <c r="D29" s="456"/>
      <c r="E29" s="432" t="s">
        <v>94</v>
      </c>
      <c r="F29" s="432" t="s">
        <v>118</v>
      </c>
      <c r="G29" s="457" t="s">
        <v>846</v>
      </c>
      <c r="H29" s="530">
        <v>730</v>
      </c>
      <c r="I29" s="550" t="s">
        <v>1675</v>
      </c>
      <c r="J29" s="550"/>
      <c r="K29" s="550"/>
      <c r="L29" s="42">
        <v>370.1</v>
      </c>
      <c r="M29" s="42">
        <v>4359.7</v>
      </c>
      <c r="N29" s="42">
        <v>1485.8</v>
      </c>
      <c r="O29" s="25">
        <f>SUM(P29:Q29)</f>
        <v>13561.5</v>
      </c>
      <c r="P29" s="25">
        <v>13561.5</v>
      </c>
      <c r="Q29" s="25"/>
      <c r="R29" s="25">
        <f>SUM(S29:T29)</f>
        <v>10020</v>
      </c>
      <c r="S29" s="25">
        <v>10020</v>
      </c>
      <c r="T29" s="25"/>
      <c r="U29" s="25">
        <f>SUM(V29:W29)</f>
        <v>10020</v>
      </c>
      <c r="V29" s="25">
        <v>10020</v>
      </c>
      <c r="W29" s="15"/>
    </row>
    <row r="30" spans="1:23" s="251" customFormat="1" ht="56.45" customHeight="1">
      <c r="A30" s="240" t="s">
        <v>24</v>
      </c>
      <c r="B30" s="723" t="s">
        <v>90</v>
      </c>
      <c r="C30" s="724"/>
      <c r="D30" s="724"/>
      <c r="E30" s="724"/>
      <c r="F30" s="724"/>
      <c r="G30" s="724"/>
      <c r="H30" s="724"/>
      <c r="I30" s="724"/>
      <c r="J30" s="724"/>
      <c r="K30" s="725"/>
      <c r="L30" s="244">
        <f>L31</f>
        <v>0</v>
      </c>
      <c r="M30" s="244">
        <f t="shared" ref="M30:W30" si="9">M31</f>
        <v>22</v>
      </c>
      <c r="N30" s="244">
        <f t="shared" si="9"/>
        <v>22</v>
      </c>
      <c r="O30" s="244">
        <f t="shared" si="9"/>
        <v>0</v>
      </c>
      <c r="P30" s="244">
        <f t="shared" si="9"/>
        <v>0</v>
      </c>
      <c r="Q30" s="244">
        <f t="shared" si="9"/>
        <v>0</v>
      </c>
      <c r="R30" s="244">
        <f t="shared" si="9"/>
        <v>0</v>
      </c>
      <c r="S30" s="244">
        <f t="shared" si="9"/>
        <v>0</v>
      </c>
      <c r="T30" s="244">
        <f t="shared" si="9"/>
        <v>0</v>
      </c>
      <c r="U30" s="244">
        <f t="shared" si="9"/>
        <v>0</v>
      </c>
      <c r="V30" s="244">
        <f t="shared" si="9"/>
        <v>0</v>
      </c>
      <c r="W30" s="245">
        <f t="shared" si="9"/>
        <v>0</v>
      </c>
    </row>
    <row r="31" spans="1:23" s="38" customFormat="1" ht="81" customHeight="1">
      <c r="A31" s="129"/>
      <c r="B31" s="305" t="s">
        <v>417</v>
      </c>
      <c r="C31" s="451"/>
      <c r="D31" s="396"/>
      <c r="E31" s="432" t="s">
        <v>118</v>
      </c>
      <c r="F31" s="432" t="s">
        <v>94</v>
      </c>
      <c r="G31" s="396">
        <v>7770226000</v>
      </c>
      <c r="H31" s="396">
        <v>830</v>
      </c>
      <c r="I31" s="550" t="s">
        <v>1673</v>
      </c>
      <c r="J31" s="396"/>
      <c r="K31" s="396"/>
      <c r="L31" s="192"/>
      <c r="M31" s="192">
        <v>22</v>
      </c>
      <c r="N31" s="192">
        <v>22</v>
      </c>
      <c r="O31" s="25">
        <f>SUM(P31:Q31)</f>
        <v>0</v>
      </c>
      <c r="P31" s="25"/>
      <c r="Q31" s="25"/>
      <c r="R31" s="25">
        <f>SUM(S31:T31)</f>
        <v>0</v>
      </c>
      <c r="S31" s="25"/>
      <c r="T31" s="25"/>
      <c r="U31" s="25">
        <f>SUM(V31:W31)</f>
        <v>0</v>
      </c>
      <c r="V31" s="25"/>
      <c r="W31" s="15"/>
    </row>
    <row r="32" spans="1:23" s="251" customFormat="1" ht="21" customHeight="1">
      <c r="A32" s="240" t="s">
        <v>57</v>
      </c>
      <c r="B32" s="710" t="s">
        <v>32</v>
      </c>
      <c r="C32" s="710"/>
      <c r="D32" s="710"/>
      <c r="E32" s="710"/>
      <c r="F32" s="710"/>
      <c r="G32" s="710"/>
      <c r="H32" s="710"/>
      <c r="I32" s="710"/>
      <c r="J32" s="710"/>
      <c r="K32" s="710"/>
      <c r="L32" s="244">
        <f>L33</f>
        <v>5500</v>
      </c>
      <c r="M32" s="244">
        <f t="shared" ref="M32:W32" si="10">M34</f>
        <v>2095.4</v>
      </c>
      <c r="N32" s="244">
        <f t="shared" si="10"/>
        <v>0</v>
      </c>
      <c r="O32" s="244">
        <f t="shared" si="10"/>
        <v>3600</v>
      </c>
      <c r="P32" s="244">
        <f t="shared" si="10"/>
        <v>3600</v>
      </c>
      <c r="Q32" s="244">
        <f t="shared" si="10"/>
        <v>0</v>
      </c>
      <c r="R32" s="244">
        <f t="shared" si="10"/>
        <v>3600</v>
      </c>
      <c r="S32" s="244">
        <f t="shared" si="10"/>
        <v>3600</v>
      </c>
      <c r="T32" s="244">
        <f t="shared" si="10"/>
        <v>0</v>
      </c>
      <c r="U32" s="244">
        <f t="shared" si="10"/>
        <v>3960</v>
      </c>
      <c r="V32" s="244">
        <f t="shared" si="10"/>
        <v>3960</v>
      </c>
      <c r="W32" s="245">
        <f t="shared" si="10"/>
        <v>0</v>
      </c>
    </row>
    <row r="33" spans="1:23" s="35" customFormat="1" ht="63" customHeight="1">
      <c r="A33" s="87"/>
      <c r="B33" s="302" t="s">
        <v>847</v>
      </c>
      <c r="C33" s="509"/>
      <c r="D33" s="456"/>
      <c r="E33" s="432" t="s">
        <v>118</v>
      </c>
      <c r="F33" s="432" t="s">
        <v>530</v>
      </c>
      <c r="G33" s="457" t="s">
        <v>848</v>
      </c>
      <c r="H33" s="530">
        <v>240</v>
      </c>
      <c r="I33" s="550" t="s">
        <v>1674</v>
      </c>
      <c r="J33" s="456"/>
      <c r="K33" s="456"/>
      <c r="L33" s="526">
        <v>5500</v>
      </c>
      <c r="M33" s="88"/>
      <c r="N33" s="88"/>
      <c r="O33" s="88"/>
      <c r="P33" s="88"/>
      <c r="Q33" s="88"/>
      <c r="R33" s="88"/>
      <c r="S33" s="88"/>
      <c r="T33" s="88"/>
      <c r="U33" s="88"/>
      <c r="V33" s="88"/>
      <c r="W33" s="89"/>
    </row>
    <row r="34" spans="1:23" s="43" customFormat="1" ht="78.75" customHeight="1">
      <c r="A34" s="533"/>
      <c r="B34" s="317" t="s">
        <v>849</v>
      </c>
      <c r="C34" s="550"/>
      <c r="D34" s="550"/>
      <c r="E34" s="432" t="s">
        <v>118</v>
      </c>
      <c r="F34" s="432" t="s">
        <v>92</v>
      </c>
      <c r="G34" s="457" t="s">
        <v>283</v>
      </c>
      <c r="H34" s="530">
        <v>870</v>
      </c>
      <c r="I34" s="550" t="s">
        <v>1673</v>
      </c>
      <c r="J34" s="550"/>
      <c r="K34" s="550"/>
      <c r="L34" s="41"/>
      <c r="M34" s="25">
        <v>2095.4</v>
      </c>
      <c r="N34" s="25"/>
      <c r="O34" s="25">
        <f>SUM(P34:Q34)</f>
        <v>3600</v>
      </c>
      <c r="P34" s="25">
        <v>3600</v>
      </c>
      <c r="Q34" s="25"/>
      <c r="R34" s="25">
        <f>SUM(S34:T34)</f>
        <v>3600</v>
      </c>
      <c r="S34" s="25">
        <v>3600</v>
      </c>
      <c r="T34" s="25"/>
      <c r="U34" s="25">
        <f>SUM(V34:W34)</f>
        <v>3960</v>
      </c>
      <c r="V34" s="25">
        <v>3960</v>
      </c>
      <c r="W34" s="15"/>
    </row>
    <row r="35" spans="1:23" s="37" customFormat="1" ht="47.25">
      <c r="A35" s="315" t="s">
        <v>163</v>
      </c>
      <c r="B35" s="306" t="s">
        <v>1590</v>
      </c>
      <c r="C35" s="324"/>
      <c r="D35" s="60"/>
      <c r="E35" s="60"/>
      <c r="F35" s="60"/>
      <c r="G35" s="324"/>
      <c r="H35" s="60"/>
      <c r="I35" s="324"/>
      <c r="J35" s="60"/>
      <c r="K35" s="60" t="s">
        <v>66</v>
      </c>
      <c r="L35" s="16">
        <f>SUM(L36)</f>
        <v>12195.3</v>
      </c>
      <c r="M35" s="316">
        <f t="shared" ref="M35:W35" si="11">SUM(M36)</f>
        <v>13943.7</v>
      </c>
      <c r="N35" s="316">
        <f t="shared" si="11"/>
        <v>6718.2000000000007</v>
      </c>
      <c r="O35" s="316">
        <f t="shared" si="11"/>
        <v>13438.199999999999</v>
      </c>
      <c r="P35" s="316">
        <f t="shared" si="11"/>
        <v>11451.3</v>
      </c>
      <c r="Q35" s="316">
        <f t="shared" si="11"/>
        <v>1986.9</v>
      </c>
      <c r="R35" s="316">
        <f t="shared" si="11"/>
        <v>11604.4</v>
      </c>
      <c r="S35" s="316">
        <f t="shared" si="11"/>
        <v>11604.4</v>
      </c>
      <c r="T35" s="316">
        <f t="shared" si="11"/>
        <v>0</v>
      </c>
      <c r="U35" s="316">
        <f t="shared" si="11"/>
        <v>11890.9</v>
      </c>
      <c r="V35" s="316">
        <f t="shared" si="11"/>
        <v>11890.9</v>
      </c>
      <c r="W35" s="599">
        <f t="shared" si="11"/>
        <v>0</v>
      </c>
    </row>
    <row r="36" spans="1:23" s="242" customFormat="1" ht="65.25" customHeight="1">
      <c r="A36" s="240" t="s">
        <v>9</v>
      </c>
      <c r="B36" s="710" t="s">
        <v>72</v>
      </c>
      <c r="C36" s="710"/>
      <c r="D36" s="710"/>
      <c r="E36" s="710"/>
      <c r="F36" s="710"/>
      <c r="G36" s="710"/>
      <c r="H36" s="710"/>
      <c r="I36" s="710"/>
      <c r="J36" s="710"/>
      <c r="K36" s="710"/>
      <c r="L36" s="241">
        <f t="shared" ref="L36:W36" si="12">SUM(L37,L41,L44)</f>
        <v>12195.3</v>
      </c>
      <c r="M36" s="241">
        <f t="shared" si="12"/>
        <v>13943.7</v>
      </c>
      <c r="N36" s="241">
        <f t="shared" si="12"/>
        <v>6718.2000000000007</v>
      </c>
      <c r="O36" s="241">
        <f t="shared" si="12"/>
        <v>13438.199999999999</v>
      </c>
      <c r="P36" s="241">
        <f t="shared" si="12"/>
        <v>11451.3</v>
      </c>
      <c r="Q36" s="241">
        <f t="shared" si="12"/>
        <v>1986.9</v>
      </c>
      <c r="R36" s="241">
        <f t="shared" si="12"/>
        <v>11604.4</v>
      </c>
      <c r="S36" s="241">
        <f t="shared" si="12"/>
        <v>11604.4</v>
      </c>
      <c r="T36" s="241">
        <f t="shared" si="12"/>
        <v>0</v>
      </c>
      <c r="U36" s="241">
        <f t="shared" si="12"/>
        <v>11890.9</v>
      </c>
      <c r="V36" s="241">
        <f t="shared" si="12"/>
        <v>11890.9</v>
      </c>
      <c r="W36" s="254">
        <f t="shared" si="12"/>
        <v>0</v>
      </c>
    </row>
    <row r="37" spans="1:23" s="263" customFormat="1" ht="19.899999999999999" customHeight="1">
      <c r="A37" s="266" t="s">
        <v>58</v>
      </c>
      <c r="B37" s="298"/>
      <c r="C37" s="361"/>
      <c r="D37" s="259"/>
      <c r="E37" s="257"/>
      <c r="F37" s="257"/>
      <c r="G37" s="571"/>
      <c r="H37" s="257"/>
      <c r="I37" s="326"/>
      <c r="J37" s="258"/>
      <c r="K37" s="259"/>
      <c r="L37" s="261">
        <f>SUM(L38:L40)</f>
        <v>4470</v>
      </c>
      <c r="M37" s="261">
        <f t="shared" ref="M37:V37" si="13">SUM(M38:M40)</f>
        <v>3434</v>
      </c>
      <c r="N37" s="261">
        <f t="shared" si="13"/>
        <v>2119.5</v>
      </c>
      <c r="O37" s="261">
        <f t="shared" si="13"/>
        <v>3672</v>
      </c>
      <c r="P37" s="261">
        <f t="shared" si="13"/>
        <v>3672</v>
      </c>
      <c r="Q37" s="261"/>
      <c r="R37" s="261">
        <f t="shared" si="13"/>
        <v>3690</v>
      </c>
      <c r="S37" s="261">
        <f t="shared" si="13"/>
        <v>3690</v>
      </c>
      <c r="T37" s="261"/>
      <c r="U37" s="261">
        <f t="shared" si="13"/>
        <v>3732.9</v>
      </c>
      <c r="V37" s="261">
        <f t="shared" si="13"/>
        <v>3732.9</v>
      </c>
      <c r="W37" s="262"/>
    </row>
    <row r="38" spans="1:23" ht="144.75" customHeight="1">
      <c r="A38" s="533" t="s">
        <v>10</v>
      </c>
      <c r="B38" s="451" t="s">
        <v>73</v>
      </c>
      <c r="C38" s="9"/>
      <c r="D38" s="455"/>
      <c r="E38" s="493" t="s">
        <v>118</v>
      </c>
      <c r="F38" s="493" t="s">
        <v>119</v>
      </c>
      <c r="G38" s="103" t="s">
        <v>120</v>
      </c>
      <c r="H38" s="417">
        <v>100</v>
      </c>
      <c r="I38" s="689" t="s">
        <v>1591</v>
      </c>
      <c r="J38" s="680" t="s">
        <v>116</v>
      </c>
      <c r="K38" s="680" t="s">
        <v>121</v>
      </c>
      <c r="L38" s="25">
        <v>3891.6</v>
      </c>
      <c r="M38" s="25">
        <v>2837</v>
      </c>
      <c r="N38" s="25">
        <v>1800.7</v>
      </c>
      <c r="O38" s="25">
        <v>3036.4</v>
      </c>
      <c r="P38" s="25">
        <v>3036.4</v>
      </c>
      <c r="Q38" s="25"/>
      <c r="R38" s="25">
        <f>SUM(S38:T38)</f>
        <v>3036.4</v>
      </c>
      <c r="S38" s="25">
        <v>3036.4</v>
      </c>
      <c r="T38" s="25"/>
      <c r="U38" s="25">
        <f>SUM(V38:W38)</f>
        <v>3036.4</v>
      </c>
      <c r="V38" s="25">
        <v>3036.4</v>
      </c>
      <c r="W38" s="15"/>
    </row>
    <row r="39" spans="1:23" ht="103.5" customHeight="1">
      <c r="A39" s="533" t="s">
        <v>11</v>
      </c>
      <c r="B39" s="451" t="s">
        <v>74</v>
      </c>
      <c r="C39" s="328"/>
      <c r="D39" s="478"/>
      <c r="E39" s="493" t="s">
        <v>118</v>
      </c>
      <c r="F39" s="493" t="s">
        <v>119</v>
      </c>
      <c r="G39" s="103" t="s">
        <v>120</v>
      </c>
      <c r="H39" s="417">
        <v>200</v>
      </c>
      <c r="I39" s="780"/>
      <c r="J39" s="793"/>
      <c r="K39" s="793"/>
      <c r="L39" s="25">
        <v>575.5</v>
      </c>
      <c r="M39" s="25">
        <v>589</v>
      </c>
      <c r="N39" s="25">
        <v>315.89999999999998</v>
      </c>
      <c r="O39" s="25">
        <f>SUM(P39:Q39)</f>
        <v>628.4</v>
      </c>
      <c r="P39" s="25">
        <v>628.4</v>
      </c>
      <c r="Q39" s="25"/>
      <c r="R39" s="25">
        <f>SUM(S39:T39)</f>
        <v>646.4</v>
      </c>
      <c r="S39" s="25">
        <v>646.4</v>
      </c>
      <c r="T39" s="25"/>
      <c r="U39" s="25">
        <f>SUM(V39:W39)</f>
        <v>688.6</v>
      </c>
      <c r="V39" s="25">
        <v>688.6</v>
      </c>
      <c r="W39" s="15"/>
    </row>
    <row r="40" spans="1:23" ht="264.75" customHeight="1">
      <c r="A40" s="533" t="s">
        <v>21</v>
      </c>
      <c r="B40" s="451" t="s">
        <v>117</v>
      </c>
      <c r="C40" s="328"/>
      <c r="D40" s="478"/>
      <c r="E40" s="493" t="s">
        <v>118</v>
      </c>
      <c r="F40" s="493" t="s">
        <v>119</v>
      </c>
      <c r="G40" s="103" t="s">
        <v>120</v>
      </c>
      <c r="H40" s="417">
        <v>800</v>
      </c>
      <c r="I40" s="781"/>
      <c r="J40" s="794"/>
      <c r="K40" s="794"/>
      <c r="L40" s="25">
        <v>2.9</v>
      </c>
      <c r="M40" s="25">
        <v>8</v>
      </c>
      <c r="N40" s="25">
        <v>2.9</v>
      </c>
      <c r="O40" s="25">
        <f>SUM(P40:Q40)</f>
        <v>7.2</v>
      </c>
      <c r="P40" s="25">
        <v>7.2</v>
      </c>
      <c r="Q40" s="25"/>
      <c r="R40" s="25">
        <f>SUM(S40:T40)</f>
        <v>7.2</v>
      </c>
      <c r="S40" s="25">
        <v>7.2</v>
      </c>
      <c r="T40" s="25"/>
      <c r="U40" s="25">
        <f>SUM(V40:W40)</f>
        <v>7.9</v>
      </c>
      <c r="V40" s="25">
        <v>7.9</v>
      </c>
      <c r="W40" s="15"/>
    </row>
    <row r="41" spans="1:23" s="263" customFormat="1" ht="36.6" customHeight="1">
      <c r="A41" s="747" t="s">
        <v>105</v>
      </c>
      <c r="B41" s="748"/>
      <c r="C41" s="748"/>
      <c r="D41" s="748"/>
      <c r="E41" s="748"/>
      <c r="F41" s="748"/>
      <c r="G41" s="748"/>
      <c r="H41" s="748"/>
      <c r="I41" s="748"/>
      <c r="J41" s="748"/>
      <c r="K41" s="748"/>
      <c r="L41" s="261">
        <f>SUM(L42)</f>
        <v>0</v>
      </c>
      <c r="M41" s="261">
        <f t="shared" ref="M41:W41" si="14">SUM(M42)</f>
        <v>10</v>
      </c>
      <c r="N41" s="261">
        <f t="shared" si="14"/>
        <v>10</v>
      </c>
      <c r="O41" s="261">
        <f t="shared" si="14"/>
        <v>9</v>
      </c>
      <c r="P41" s="261">
        <f t="shared" si="14"/>
        <v>0</v>
      </c>
      <c r="Q41" s="261">
        <f t="shared" si="14"/>
        <v>9</v>
      </c>
      <c r="R41" s="261">
        <f t="shared" si="14"/>
        <v>0</v>
      </c>
      <c r="S41" s="261">
        <f t="shared" si="14"/>
        <v>0</v>
      </c>
      <c r="T41" s="261">
        <f t="shared" si="14"/>
        <v>0</v>
      </c>
      <c r="U41" s="273">
        <f t="shared" ref="U41:U42" si="15">SUM(V41:W41)</f>
        <v>0</v>
      </c>
      <c r="V41" s="261">
        <f t="shared" si="14"/>
        <v>0</v>
      </c>
      <c r="W41" s="262">
        <f t="shared" si="14"/>
        <v>0</v>
      </c>
    </row>
    <row r="42" spans="1:23" ht="39.75" customHeight="1">
      <c r="A42" s="533" t="s">
        <v>13</v>
      </c>
      <c r="B42" s="451" t="s">
        <v>33</v>
      </c>
      <c r="C42" s="328"/>
      <c r="D42" s="478"/>
      <c r="E42" s="493" t="s">
        <v>118</v>
      </c>
      <c r="F42" s="493" t="s">
        <v>94</v>
      </c>
      <c r="G42" s="103" t="s">
        <v>122</v>
      </c>
      <c r="H42" s="417">
        <v>200</v>
      </c>
      <c r="I42" s="821" t="s">
        <v>1669</v>
      </c>
      <c r="J42" s="541"/>
      <c r="K42" s="478"/>
      <c r="L42" s="25">
        <f>SUM(L43:L43)</f>
        <v>0</v>
      </c>
      <c r="M42" s="25">
        <v>10</v>
      </c>
      <c r="N42" s="25">
        <f t="shared" ref="N42:T42" si="16">SUM(N43:N43)</f>
        <v>10</v>
      </c>
      <c r="O42" s="25">
        <f>SUM(P42:Q42)</f>
        <v>9</v>
      </c>
      <c r="P42" s="25">
        <f t="shared" si="16"/>
        <v>0</v>
      </c>
      <c r="Q42" s="25">
        <v>9</v>
      </c>
      <c r="R42" s="25">
        <f t="shared" si="16"/>
        <v>0</v>
      </c>
      <c r="S42" s="25">
        <f t="shared" si="16"/>
        <v>0</v>
      </c>
      <c r="T42" s="25">
        <f t="shared" si="16"/>
        <v>0</v>
      </c>
      <c r="U42" s="25">
        <f t="shared" si="15"/>
        <v>0</v>
      </c>
      <c r="V42" s="25">
        <f>SUM(V43:V43)</f>
        <v>0</v>
      </c>
      <c r="W42" s="15"/>
    </row>
    <row r="43" spans="1:23" ht="155.25" customHeight="1">
      <c r="A43" s="533" t="s">
        <v>50</v>
      </c>
      <c r="B43" s="451" t="s">
        <v>417</v>
      </c>
      <c r="C43" s="328"/>
      <c r="D43" s="478"/>
      <c r="E43" s="493" t="s">
        <v>118</v>
      </c>
      <c r="F43" s="493" t="s">
        <v>94</v>
      </c>
      <c r="G43" s="103" t="s">
        <v>122</v>
      </c>
      <c r="H43" s="417">
        <v>244</v>
      </c>
      <c r="I43" s="822"/>
      <c r="J43" s="541"/>
      <c r="K43" s="478"/>
      <c r="L43" s="25"/>
      <c r="M43" s="25">
        <v>10</v>
      </c>
      <c r="N43" s="25">
        <v>10</v>
      </c>
      <c r="O43" s="25">
        <f>SUM(P43:Q43)</f>
        <v>9</v>
      </c>
      <c r="P43" s="25"/>
      <c r="Q43" s="25">
        <v>9</v>
      </c>
      <c r="R43" s="25">
        <f>SUM(S43:T43)</f>
        <v>0</v>
      </c>
      <c r="S43" s="25"/>
      <c r="T43" s="25"/>
      <c r="U43" s="25">
        <f>SUM(V43:W43)</f>
        <v>0</v>
      </c>
      <c r="V43" s="25"/>
      <c r="W43" s="15"/>
    </row>
    <row r="44" spans="1:23" s="263" customFormat="1" ht="63.6" customHeight="1">
      <c r="A44" s="845" t="s">
        <v>80</v>
      </c>
      <c r="B44" s="846"/>
      <c r="C44" s="846"/>
      <c r="D44" s="846"/>
      <c r="E44" s="846"/>
      <c r="F44" s="846"/>
      <c r="G44" s="846"/>
      <c r="H44" s="846"/>
      <c r="I44" s="846"/>
      <c r="J44" s="846"/>
      <c r="K44" s="846"/>
      <c r="L44" s="274">
        <f>SUM(L45)</f>
        <v>7725.3</v>
      </c>
      <c r="M44" s="274">
        <f t="shared" ref="M44:W44" si="17">SUM(M45)</f>
        <v>10499.7</v>
      </c>
      <c r="N44" s="274">
        <f t="shared" si="17"/>
        <v>4588.7000000000007</v>
      </c>
      <c r="O44" s="274">
        <f t="shared" si="17"/>
        <v>9757.1999999999989</v>
      </c>
      <c r="P44" s="274">
        <f t="shared" si="17"/>
        <v>7779.2999999999993</v>
      </c>
      <c r="Q44" s="274">
        <f t="shared" si="17"/>
        <v>1977.9</v>
      </c>
      <c r="R44" s="274">
        <f t="shared" si="17"/>
        <v>7914.4</v>
      </c>
      <c r="S44" s="274">
        <f t="shared" si="17"/>
        <v>7914.4</v>
      </c>
      <c r="T44" s="274">
        <f t="shared" si="17"/>
        <v>0</v>
      </c>
      <c r="U44" s="274">
        <f t="shared" si="17"/>
        <v>8158</v>
      </c>
      <c r="V44" s="274">
        <f t="shared" si="17"/>
        <v>8158</v>
      </c>
      <c r="W44" s="600">
        <f t="shared" si="17"/>
        <v>0</v>
      </c>
    </row>
    <row r="45" spans="1:23" s="40" customFormat="1" ht="26.45" customHeight="1">
      <c r="A45" s="843" t="s">
        <v>37</v>
      </c>
      <c r="B45" s="844"/>
      <c r="C45" s="844"/>
      <c r="D45" s="844"/>
      <c r="E45" s="844"/>
      <c r="F45" s="844"/>
      <c r="G45" s="844"/>
      <c r="H45" s="844"/>
      <c r="I45" s="844"/>
      <c r="J45" s="844"/>
      <c r="K45" s="844"/>
      <c r="L45" s="93">
        <f t="shared" ref="L45:W45" si="18">SUM(L46,L56)</f>
        <v>7725.3</v>
      </c>
      <c r="M45" s="93">
        <f t="shared" si="18"/>
        <v>10499.7</v>
      </c>
      <c r="N45" s="11">
        <f t="shared" si="18"/>
        <v>4588.7000000000007</v>
      </c>
      <c r="O45" s="11">
        <f t="shared" si="18"/>
        <v>9757.1999999999989</v>
      </c>
      <c r="P45" s="11">
        <f t="shared" si="18"/>
        <v>7779.2999999999993</v>
      </c>
      <c r="Q45" s="11">
        <f t="shared" si="18"/>
        <v>1977.9</v>
      </c>
      <c r="R45" s="11">
        <f t="shared" si="18"/>
        <v>7914.4</v>
      </c>
      <c r="S45" s="11">
        <f t="shared" si="18"/>
        <v>7914.4</v>
      </c>
      <c r="T45" s="11">
        <f t="shared" si="18"/>
        <v>0</v>
      </c>
      <c r="U45" s="11">
        <f t="shared" si="18"/>
        <v>8158</v>
      </c>
      <c r="V45" s="11">
        <f>SUM(V46,V56)</f>
        <v>8158</v>
      </c>
      <c r="W45" s="23">
        <f t="shared" si="18"/>
        <v>0</v>
      </c>
    </row>
    <row r="46" spans="1:23" s="40" customFormat="1" ht="78.75">
      <c r="A46" s="94" t="s">
        <v>34</v>
      </c>
      <c r="B46" s="307" t="s">
        <v>107</v>
      </c>
      <c r="C46" s="364"/>
      <c r="D46" s="8"/>
      <c r="E46" s="5"/>
      <c r="F46" s="5"/>
      <c r="G46" s="333"/>
      <c r="H46" s="7">
        <v>600</v>
      </c>
      <c r="I46" s="332"/>
      <c r="J46" s="95"/>
      <c r="K46" s="8"/>
      <c r="L46" s="96">
        <f>SUM(L47:L55)</f>
        <v>7148</v>
      </c>
      <c r="M46" s="96">
        <f t="shared" ref="M46:W46" si="19">SUM(M47:M55)</f>
        <v>10386.700000000001</v>
      </c>
      <c r="N46" s="96">
        <f t="shared" si="19"/>
        <v>4475.7000000000007</v>
      </c>
      <c r="O46" s="96">
        <f t="shared" si="19"/>
        <v>9757.1999999999989</v>
      </c>
      <c r="P46" s="96">
        <f t="shared" si="19"/>
        <v>7779.2999999999993</v>
      </c>
      <c r="Q46" s="96">
        <f t="shared" si="19"/>
        <v>1977.9</v>
      </c>
      <c r="R46" s="96">
        <f t="shared" si="19"/>
        <v>7914.4</v>
      </c>
      <c r="S46" s="96">
        <f t="shared" si="19"/>
        <v>7914.4</v>
      </c>
      <c r="T46" s="96">
        <f t="shared" si="19"/>
        <v>0</v>
      </c>
      <c r="U46" s="96">
        <f t="shared" si="19"/>
        <v>8158</v>
      </c>
      <c r="V46" s="96">
        <f t="shared" si="19"/>
        <v>8158</v>
      </c>
      <c r="W46" s="601">
        <f t="shared" si="19"/>
        <v>0</v>
      </c>
    </row>
    <row r="47" spans="1:23" s="40" customFormat="1" ht="63">
      <c r="A47" s="94" t="s">
        <v>44</v>
      </c>
      <c r="B47" s="307" t="s">
        <v>1443</v>
      </c>
      <c r="C47" s="365" t="s">
        <v>123</v>
      </c>
      <c r="D47" s="8"/>
      <c r="E47" s="6" t="s">
        <v>124</v>
      </c>
      <c r="F47" s="6" t="s">
        <v>91</v>
      </c>
      <c r="G47" s="573" t="s">
        <v>125</v>
      </c>
      <c r="H47" s="7">
        <v>611</v>
      </c>
      <c r="I47" s="823" t="s">
        <v>1444</v>
      </c>
      <c r="J47" s="825" t="s">
        <v>127</v>
      </c>
      <c r="K47" s="825" t="s">
        <v>128</v>
      </c>
      <c r="L47" s="96">
        <v>22</v>
      </c>
      <c r="M47" s="96">
        <v>10</v>
      </c>
      <c r="N47" s="25"/>
      <c r="O47" s="25">
        <f>SUM(P47:Q47)</f>
        <v>20.3</v>
      </c>
      <c r="P47" s="25">
        <v>20.3</v>
      </c>
      <c r="Q47" s="25"/>
      <c r="R47" s="25">
        <f>SUM(S47:T47)</f>
        <v>20.3</v>
      </c>
      <c r="S47" s="25">
        <v>20.3</v>
      </c>
      <c r="T47" s="25"/>
      <c r="U47" s="25">
        <f>SUM(V47:W47)</f>
        <v>22.3</v>
      </c>
      <c r="V47" s="25">
        <v>22.3</v>
      </c>
      <c r="W47" s="15"/>
    </row>
    <row r="48" spans="1:23" s="40" customFormat="1" ht="201" customHeight="1">
      <c r="A48" s="94" t="s">
        <v>81</v>
      </c>
      <c r="B48" s="307" t="s">
        <v>1443</v>
      </c>
      <c r="C48" s="365" t="s">
        <v>1419</v>
      </c>
      <c r="D48" s="8"/>
      <c r="E48" s="6" t="s">
        <v>124</v>
      </c>
      <c r="F48" s="6" t="s">
        <v>91</v>
      </c>
      <c r="G48" s="573" t="s">
        <v>126</v>
      </c>
      <c r="H48" s="7">
        <v>611</v>
      </c>
      <c r="I48" s="824"/>
      <c r="J48" s="826"/>
      <c r="K48" s="826"/>
      <c r="L48" s="96">
        <v>259</v>
      </c>
      <c r="M48" s="96">
        <v>392</v>
      </c>
      <c r="N48" s="25">
        <v>301</v>
      </c>
      <c r="O48" s="25">
        <f>SUM(P48:Q48)</f>
        <v>352.8</v>
      </c>
      <c r="P48" s="25">
        <v>352.8</v>
      </c>
      <c r="Q48" s="25"/>
      <c r="R48" s="25">
        <f>SUM(S48:T48)</f>
        <v>352.8</v>
      </c>
      <c r="S48" s="25">
        <v>352.8</v>
      </c>
      <c r="T48" s="25"/>
      <c r="U48" s="25">
        <f>SUM(V48:W48)</f>
        <v>388</v>
      </c>
      <c r="V48" s="25">
        <v>388</v>
      </c>
      <c r="W48" s="15"/>
    </row>
    <row r="49" spans="1:23" s="40" customFormat="1" ht="161.25" customHeight="1">
      <c r="A49" s="94" t="s">
        <v>83</v>
      </c>
      <c r="B49" s="307" t="s">
        <v>129</v>
      </c>
      <c r="C49" s="365" t="s">
        <v>130</v>
      </c>
      <c r="D49" s="8"/>
      <c r="E49" s="6" t="s">
        <v>119</v>
      </c>
      <c r="F49" s="6" t="s">
        <v>131</v>
      </c>
      <c r="G49" s="573" t="s">
        <v>132</v>
      </c>
      <c r="H49" s="7">
        <v>611</v>
      </c>
      <c r="I49" s="333" t="s">
        <v>1445</v>
      </c>
      <c r="J49" s="8" t="s">
        <v>133</v>
      </c>
      <c r="K49" s="8" t="s">
        <v>134</v>
      </c>
      <c r="L49" s="96">
        <v>519</v>
      </c>
      <c r="M49" s="96">
        <v>703.4</v>
      </c>
      <c r="N49" s="25">
        <v>406.4</v>
      </c>
      <c r="O49" s="25">
        <f>SUM(P49:Q49)</f>
        <v>411</v>
      </c>
      <c r="P49" s="25">
        <v>411</v>
      </c>
      <c r="Q49" s="25"/>
      <c r="R49" s="25">
        <v>411</v>
      </c>
      <c r="S49" s="25">
        <v>411</v>
      </c>
      <c r="T49" s="25"/>
      <c r="U49" s="25">
        <f>SUM(V49:W49)</f>
        <v>452.1</v>
      </c>
      <c r="V49" s="25">
        <v>452.1</v>
      </c>
      <c r="W49" s="15"/>
    </row>
    <row r="50" spans="1:23" s="40" customFormat="1" ht="165.75" customHeight="1">
      <c r="A50" s="94" t="s">
        <v>135</v>
      </c>
      <c r="B50" s="307" t="s">
        <v>129</v>
      </c>
      <c r="C50" s="365" t="s">
        <v>130</v>
      </c>
      <c r="D50" s="8"/>
      <c r="E50" s="6" t="s">
        <v>119</v>
      </c>
      <c r="F50" s="6" t="s">
        <v>131</v>
      </c>
      <c r="G50" s="573" t="s">
        <v>136</v>
      </c>
      <c r="H50" s="7">
        <v>611</v>
      </c>
      <c r="I50" s="333" t="s">
        <v>1446</v>
      </c>
      <c r="J50" s="8" t="s">
        <v>1440</v>
      </c>
      <c r="K50" s="8" t="s">
        <v>134</v>
      </c>
      <c r="L50" s="96"/>
      <c r="M50" s="96">
        <v>544</v>
      </c>
      <c r="N50" s="25"/>
      <c r="O50" s="25"/>
      <c r="P50" s="25"/>
      <c r="Q50" s="25"/>
      <c r="R50" s="25"/>
      <c r="S50" s="25"/>
      <c r="T50" s="25"/>
      <c r="U50" s="25"/>
      <c r="V50" s="25"/>
      <c r="W50" s="15"/>
    </row>
    <row r="51" spans="1:23" s="40" customFormat="1" ht="165.75" customHeight="1">
      <c r="A51" s="94" t="s">
        <v>137</v>
      </c>
      <c r="B51" s="307" t="s">
        <v>129</v>
      </c>
      <c r="C51" s="365" t="s">
        <v>130</v>
      </c>
      <c r="D51" s="8"/>
      <c r="E51" s="6" t="s">
        <v>119</v>
      </c>
      <c r="F51" s="6" t="s">
        <v>131</v>
      </c>
      <c r="G51" s="573" t="s">
        <v>138</v>
      </c>
      <c r="H51" s="7"/>
      <c r="I51" s="333" t="s">
        <v>1447</v>
      </c>
      <c r="J51" s="8" t="s">
        <v>1410</v>
      </c>
      <c r="K51" s="8" t="s">
        <v>134</v>
      </c>
      <c r="L51" s="96">
        <v>207</v>
      </c>
      <c r="M51" s="96">
        <v>182.2</v>
      </c>
      <c r="N51" s="25"/>
      <c r="O51" s="25">
        <v>164</v>
      </c>
      <c r="P51" s="25">
        <v>164</v>
      </c>
      <c r="Q51" s="25"/>
      <c r="R51" s="25">
        <v>164</v>
      </c>
      <c r="S51" s="25">
        <v>164</v>
      </c>
      <c r="T51" s="25"/>
      <c r="U51" s="25">
        <v>180.4</v>
      </c>
      <c r="V51" s="25">
        <v>180.4</v>
      </c>
      <c r="W51" s="15"/>
    </row>
    <row r="52" spans="1:23" s="40" customFormat="1" ht="397.5" customHeight="1">
      <c r="A52" s="94" t="s">
        <v>152</v>
      </c>
      <c r="B52" s="307" t="s">
        <v>139</v>
      </c>
      <c r="C52" s="365" t="s">
        <v>140</v>
      </c>
      <c r="D52" s="8"/>
      <c r="E52" s="6" t="s">
        <v>141</v>
      </c>
      <c r="F52" s="6" t="s">
        <v>124</v>
      </c>
      <c r="G52" s="573" t="s">
        <v>1148</v>
      </c>
      <c r="H52" s="7">
        <v>611</v>
      </c>
      <c r="I52" s="333" t="s">
        <v>1448</v>
      </c>
      <c r="J52" s="8" t="s">
        <v>142</v>
      </c>
      <c r="K52" s="8" t="s">
        <v>134</v>
      </c>
      <c r="L52" s="96">
        <v>2775</v>
      </c>
      <c r="M52" s="96">
        <v>5542.9</v>
      </c>
      <c r="N52" s="25">
        <v>2127.9</v>
      </c>
      <c r="O52" s="25">
        <f>SUM(P52:Q52)</f>
        <v>4789.3999999999996</v>
      </c>
      <c r="P52" s="25">
        <v>2811.5</v>
      </c>
      <c r="Q52" s="25">
        <v>1977.9</v>
      </c>
      <c r="R52" s="25">
        <f>SUM(S52:T52)</f>
        <v>2946.6</v>
      </c>
      <c r="S52" s="25">
        <v>2946.6</v>
      </c>
      <c r="T52" s="25"/>
      <c r="U52" s="25">
        <f>SUM(V52:W52)</f>
        <v>3073.2</v>
      </c>
      <c r="V52" s="25">
        <v>3073.2</v>
      </c>
      <c r="W52" s="15"/>
    </row>
    <row r="53" spans="1:23" s="40" customFormat="1" ht="321.75" customHeight="1">
      <c r="A53" s="94" t="s">
        <v>145</v>
      </c>
      <c r="B53" s="307" t="s">
        <v>139</v>
      </c>
      <c r="C53" s="365" t="s">
        <v>143</v>
      </c>
      <c r="D53" s="8"/>
      <c r="E53" s="6" t="s">
        <v>141</v>
      </c>
      <c r="F53" s="6" t="s">
        <v>124</v>
      </c>
      <c r="G53" s="573" t="s">
        <v>144</v>
      </c>
      <c r="H53" s="7"/>
      <c r="I53" s="333" t="s">
        <v>1439</v>
      </c>
      <c r="J53" s="8" t="s">
        <v>149</v>
      </c>
      <c r="K53" s="8" t="s">
        <v>134</v>
      </c>
      <c r="L53" s="96">
        <v>200</v>
      </c>
      <c r="M53" s="96">
        <v>24.8</v>
      </c>
      <c r="N53" s="25"/>
      <c r="O53" s="25">
        <v>99.4</v>
      </c>
      <c r="P53" s="25">
        <v>99.4</v>
      </c>
      <c r="Q53" s="25"/>
      <c r="R53" s="25">
        <v>99.4</v>
      </c>
      <c r="S53" s="25">
        <v>99.4</v>
      </c>
      <c r="T53" s="25"/>
      <c r="U53" s="25">
        <v>109.3</v>
      </c>
      <c r="V53" s="25">
        <v>109.3</v>
      </c>
      <c r="W53" s="15"/>
    </row>
    <row r="54" spans="1:23" s="40" customFormat="1" ht="99.75" customHeight="1">
      <c r="A54" s="94" t="s">
        <v>146</v>
      </c>
      <c r="B54" s="307" t="s">
        <v>139</v>
      </c>
      <c r="C54" s="365" t="s">
        <v>1449</v>
      </c>
      <c r="D54" s="8"/>
      <c r="E54" s="6" t="s">
        <v>141</v>
      </c>
      <c r="F54" s="6" t="s">
        <v>124</v>
      </c>
      <c r="G54" s="573" t="s">
        <v>147</v>
      </c>
      <c r="H54" s="7">
        <v>611</v>
      </c>
      <c r="I54" s="333" t="s">
        <v>1450</v>
      </c>
      <c r="J54" s="8" t="s">
        <v>1409</v>
      </c>
      <c r="K54" s="8" t="s">
        <v>134</v>
      </c>
      <c r="L54" s="96">
        <v>3166</v>
      </c>
      <c r="M54" s="96">
        <v>145.80000000000001</v>
      </c>
      <c r="N54" s="25">
        <v>131.4</v>
      </c>
      <c r="O54" s="25">
        <v>282.2</v>
      </c>
      <c r="P54" s="25">
        <v>282.2</v>
      </c>
      <c r="Q54" s="25"/>
      <c r="R54" s="25">
        <v>282.2</v>
      </c>
      <c r="S54" s="25">
        <v>282.2</v>
      </c>
      <c r="T54" s="25"/>
      <c r="U54" s="25">
        <v>310.39999999999998</v>
      </c>
      <c r="V54" s="25">
        <v>310.39999999999998</v>
      </c>
      <c r="W54" s="15"/>
    </row>
    <row r="55" spans="1:23" s="40" customFormat="1" ht="330.75">
      <c r="A55" s="441" t="s">
        <v>150</v>
      </c>
      <c r="B55" s="307" t="s">
        <v>1451</v>
      </c>
      <c r="C55" s="365" t="s">
        <v>1449</v>
      </c>
      <c r="D55" s="418"/>
      <c r="E55" s="493" t="s">
        <v>141</v>
      </c>
      <c r="F55" s="493" t="s">
        <v>141</v>
      </c>
      <c r="G55" s="103" t="s">
        <v>151</v>
      </c>
      <c r="H55" s="417">
        <v>611</v>
      </c>
      <c r="I55" s="333" t="s">
        <v>1670</v>
      </c>
      <c r="J55" s="8" t="s">
        <v>1671</v>
      </c>
      <c r="K55" s="8" t="s">
        <v>134</v>
      </c>
      <c r="L55" s="25"/>
      <c r="M55" s="25">
        <v>2841.6</v>
      </c>
      <c r="N55" s="25">
        <v>1509</v>
      </c>
      <c r="O55" s="25">
        <v>3638.1</v>
      </c>
      <c r="P55" s="25">
        <v>3638.1</v>
      </c>
      <c r="Q55" s="25"/>
      <c r="R55" s="25">
        <f>S55+T55</f>
        <v>3638.1</v>
      </c>
      <c r="S55" s="25">
        <v>3638.1</v>
      </c>
      <c r="T55" s="25"/>
      <c r="U55" s="25">
        <f>V55+W54:W55</f>
        <v>3622.3</v>
      </c>
      <c r="V55" s="25">
        <v>3622.3</v>
      </c>
      <c r="W55" s="15"/>
    </row>
    <row r="56" spans="1:23" s="40" customFormat="1">
      <c r="A56" s="441" t="s">
        <v>35</v>
      </c>
      <c r="B56" s="104" t="s">
        <v>36</v>
      </c>
      <c r="C56" s="443"/>
      <c r="D56" s="418"/>
      <c r="E56" s="534"/>
      <c r="F56" s="534"/>
      <c r="G56" s="452"/>
      <c r="H56" s="417">
        <v>600</v>
      </c>
      <c r="I56" s="328"/>
      <c r="J56" s="536"/>
      <c r="K56" s="418"/>
      <c r="L56" s="25">
        <f>SUM(L57:L59)</f>
        <v>577.29999999999995</v>
      </c>
      <c r="M56" s="25">
        <f t="shared" ref="M56:W56" si="20">SUM(M57:M59)</f>
        <v>113</v>
      </c>
      <c r="N56" s="25">
        <f t="shared" si="20"/>
        <v>113</v>
      </c>
      <c r="O56" s="25">
        <f t="shared" si="20"/>
        <v>0</v>
      </c>
      <c r="P56" s="25">
        <f t="shared" si="20"/>
        <v>0</v>
      </c>
      <c r="Q56" s="25">
        <f t="shared" si="20"/>
        <v>0</v>
      </c>
      <c r="R56" s="25">
        <f t="shared" si="20"/>
        <v>0</v>
      </c>
      <c r="S56" s="25">
        <f t="shared" si="20"/>
        <v>0</v>
      </c>
      <c r="T56" s="25">
        <f t="shared" si="20"/>
        <v>0</v>
      </c>
      <c r="U56" s="25">
        <f t="shared" si="20"/>
        <v>0</v>
      </c>
      <c r="V56" s="25">
        <f t="shared" si="20"/>
        <v>0</v>
      </c>
      <c r="W56" s="15">
        <f t="shared" si="20"/>
        <v>0</v>
      </c>
    </row>
    <row r="57" spans="1:23" s="40" customFormat="1" ht="236.25">
      <c r="A57" s="441" t="s">
        <v>45</v>
      </c>
      <c r="B57" s="451" t="s">
        <v>1452</v>
      </c>
      <c r="C57" s="443"/>
      <c r="D57" s="418"/>
      <c r="E57" s="493" t="s">
        <v>154</v>
      </c>
      <c r="F57" s="493" t="s">
        <v>155</v>
      </c>
      <c r="G57" s="103" t="s">
        <v>153</v>
      </c>
      <c r="H57" s="417">
        <v>612</v>
      </c>
      <c r="I57" s="333" t="s">
        <v>1453</v>
      </c>
      <c r="J57" s="357" t="s">
        <v>1442</v>
      </c>
      <c r="K57" s="418"/>
      <c r="L57" s="25">
        <v>377.3</v>
      </c>
      <c r="M57" s="25">
        <v>63</v>
      </c>
      <c r="N57" s="25">
        <v>63</v>
      </c>
      <c r="O57" s="25">
        <f>SUM(P57:Q57)</f>
        <v>0</v>
      </c>
      <c r="P57" s="25"/>
      <c r="Q57" s="25"/>
      <c r="R57" s="25">
        <f>SUM(S57:T57)</f>
        <v>0</v>
      </c>
      <c r="S57" s="25"/>
      <c r="T57" s="25"/>
      <c r="U57" s="25">
        <f>SUM(V57:W57)</f>
        <v>0</v>
      </c>
      <c r="V57" s="25"/>
      <c r="W57" s="15"/>
    </row>
    <row r="58" spans="1:23" s="40" customFormat="1" ht="47.25">
      <c r="A58" s="441" t="s">
        <v>84</v>
      </c>
      <c r="B58" s="451" t="s">
        <v>156</v>
      </c>
      <c r="C58" s="443"/>
      <c r="D58" s="418"/>
      <c r="E58" s="493" t="s">
        <v>141</v>
      </c>
      <c r="F58" s="493" t="s">
        <v>124</v>
      </c>
      <c r="G58" s="452">
        <v>7770422000</v>
      </c>
      <c r="H58" s="417">
        <v>612</v>
      </c>
      <c r="I58" s="334" t="s">
        <v>157</v>
      </c>
      <c r="J58" s="95" t="s">
        <v>161</v>
      </c>
      <c r="K58" s="418"/>
      <c r="L58" s="25"/>
      <c r="M58" s="25">
        <v>50</v>
      </c>
      <c r="N58" s="25">
        <v>50</v>
      </c>
      <c r="O58" s="25">
        <f>SUM(P58:Q58)</f>
        <v>0</v>
      </c>
      <c r="P58" s="25"/>
      <c r="Q58" s="25"/>
      <c r="R58" s="25">
        <f>SUM(S58:T58)</f>
        <v>0</v>
      </c>
      <c r="S58" s="25"/>
      <c r="T58" s="25"/>
      <c r="U58" s="25">
        <f>SUM(V58:W58)</f>
        <v>0</v>
      </c>
      <c r="V58" s="25"/>
      <c r="W58" s="15"/>
    </row>
    <row r="59" spans="1:23" s="40" customFormat="1" ht="141.75">
      <c r="A59" s="441" t="s">
        <v>158</v>
      </c>
      <c r="B59" s="451" t="s">
        <v>159</v>
      </c>
      <c r="C59" s="443"/>
      <c r="D59" s="418"/>
      <c r="E59" s="493" t="s">
        <v>118</v>
      </c>
      <c r="F59" s="493" t="s">
        <v>94</v>
      </c>
      <c r="G59" s="103" t="s">
        <v>160</v>
      </c>
      <c r="H59" s="417">
        <v>612</v>
      </c>
      <c r="I59" s="335" t="s">
        <v>1454</v>
      </c>
      <c r="J59" s="95" t="s">
        <v>162</v>
      </c>
      <c r="K59" s="418"/>
      <c r="L59" s="25">
        <v>200</v>
      </c>
      <c r="M59" s="25"/>
      <c r="N59" s="25"/>
      <c r="O59" s="25">
        <f>SUM(P59:Q59)</f>
        <v>0</v>
      </c>
      <c r="P59" s="25"/>
      <c r="Q59" s="25"/>
      <c r="R59" s="25">
        <f>SUM(S59:T59)</f>
        <v>0</v>
      </c>
      <c r="S59" s="25"/>
      <c r="T59" s="25"/>
      <c r="U59" s="25">
        <f>SUM(V59:W59)</f>
        <v>0</v>
      </c>
      <c r="V59" s="25"/>
      <c r="W59" s="15"/>
    </row>
    <row r="60" spans="1:23" s="37" customFormat="1" ht="31.5">
      <c r="A60" s="97" t="s">
        <v>165</v>
      </c>
      <c r="B60" s="308" t="s">
        <v>166</v>
      </c>
      <c r="C60" s="336"/>
      <c r="D60" s="99"/>
      <c r="E60" s="99"/>
      <c r="F60" s="99"/>
      <c r="G60" s="336"/>
      <c r="H60" s="99"/>
      <c r="I60" s="336"/>
      <c r="J60" s="99"/>
      <c r="K60" s="99" t="s">
        <v>66</v>
      </c>
      <c r="L60" s="100">
        <f>SUM(L61,L82)</f>
        <v>18876.3</v>
      </c>
      <c r="M60" s="100">
        <f t="shared" ref="M60:W60" si="21">SUM(M61,M82)</f>
        <v>17515.600000000002</v>
      </c>
      <c r="N60" s="100">
        <f t="shared" si="21"/>
        <v>9120.2000000000007</v>
      </c>
      <c r="O60" s="100">
        <f t="shared" si="21"/>
        <v>17951.8</v>
      </c>
      <c r="P60" s="100">
        <f t="shared" si="21"/>
        <v>15476.400000000001</v>
      </c>
      <c r="Q60" s="100">
        <f t="shared" si="21"/>
        <v>2475.4</v>
      </c>
      <c r="R60" s="100">
        <f t="shared" si="21"/>
        <v>15616</v>
      </c>
      <c r="S60" s="100">
        <f t="shared" si="21"/>
        <v>15616</v>
      </c>
      <c r="T60" s="100">
        <f t="shared" si="21"/>
        <v>0</v>
      </c>
      <c r="U60" s="100">
        <f t="shared" si="21"/>
        <v>15783</v>
      </c>
      <c r="V60" s="100">
        <f t="shared" si="21"/>
        <v>15783</v>
      </c>
      <c r="W60" s="602">
        <f t="shared" si="21"/>
        <v>0</v>
      </c>
    </row>
    <row r="61" spans="1:23" s="242" customFormat="1">
      <c r="A61" s="240" t="s">
        <v>9</v>
      </c>
      <c r="B61" s="710" t="s">
        <v>72</v>
      </c>
      <c r="C61" s="710"/>
      <c r="D61" s="710"/>
      <c r="E61" s="710"/>
      <c r="F61" s="710"/>
      <c r="G61" s="710"/>
      <c r="H61" s="710"/>
      <c r="I61" s="710"/>
      <c r="J61" s="710"/>
      <c r="K61" s="710"/>
      <c r="L61" s="241">
        <f>L62+L66</f>
        <v>18876.3</v>
      </c>
      <c r="M61" s="241">
        <f t="shared" ref="M61:W61" si="22">M62+M66</f>
        <v>17480.2</v>
      </c>
      <c r="N61" s="241">
        <f t="shared" si="22"/>
        <v>9120.2000000000007</v>
      </c>
      <c r="O61" s="241">
        <f t="shared" si="22"/>
        <v>17951.8</v>
      </c>
      <c r="P61" s="241">
        <f t="shared" si="22"/>
        <v>15476.400000000001</v>
      </c>
      <c r="Q61" s="241">
        <f t="shared" si="22"/>
        <v>2475.4</v>
      </c>
      <c r="R61" s="241">
        <f t="shared" si="22"/>
        <v>15616</v>
      </c>
      <c r="S61" s="241">
        <f t="shared" si="22"/>
        <v>15616</v>
      </c>
      <c r="T61" s="241">
        <f t="shared" si="22"/>
        <v>0</v>
      </c>
      <c r="U61" s="241">
        <f t="shared" si="22"/>
        <v>15783</v>
      </c>
      <c r="V61" s="241">
        <f t="shared" si="22"/>
        <v>15783</v>
      </c>
      <c r="W61" s="254">
        <f t="shared" si="22"/>
        <v>0</v>
      </c>
    </row>
    <row r="62" spans="1:23" s="263" customFormat="1">
      <c r="A62" s="266" t="s">
        <v>58</v>
      </c>
      <c r="B62" s="298"/>
      <c r="C62" s="361"/>
      <c r="D62" s="259"/>
      <c r="E62" s="257"/>
      <c r="F62" s="257"/>
      <c r="G62" s="571"/>
      <c r="H62" s="257"/>
      <c r="I62" s="326"/>
      <c r="J62" s="258"/>
      <c r="K62" s="259"/>
      <c r="L62" s="261">
        <f>SUM(L63:L65)</f>
        <v>4274.3999999999996</v>
      </c>
      <c r="M62" s="261">
        <f t="shared" ref="M62:W62" si="23">SUM(M63:M65)</f>
        <v>4638.2000000000007</v>
      </c>
      <c r="N62" s="261">
        <f t="shared" si="23"/>
        <v>2390.7999999999997</v>
      </c>
      <c r="O62" s="261">
        <f t="shared" si="23"/>
        <v>4473.4000000000005</v>
      </c>
      <c r="P62" s="261">
        <f t="shared" si="23"/>
        <v>4473.4000000000005</v>
      </c>
      <c r="Q62" s="261">
        <f t="shared" si="23"/>
        <v>0</v>
      </c>
      <c r="R62" s="261">
        <f t="shared" si="23"/>
        <v>4487.6000000000004</v>
      </c>
      <c r="S62" s="261">
        <f t="shared" si="23"/>
        <v>4487.6000000000004</v>
      </c>
      <c r="T62" s="261">
        <f t="shared" si="23"/>
        <v>0</v>
      </c>
      <c r="U62" s="261">
        <f t="shared" si="23"/>
        <v>4569.9000000000005</v>
      </c>
      <c r="V62" s="261">
        <f t="shared" si="23"/>
        <v>4569.9000000000005</v>
      </c>
      <c r="W62" s="262">
        <f t="shared" si="23"/>
        <v>0</v>
      </c>
    </row>
    <row r="63" spans="1:23" ht="31.5">
      <c r="A63" s="533" t="s">
        <v>10</v>
      </c>
      <c r="B63" s="451" t="s">
        <v>73</v>
      </c>
      <c r="C63" s="9"/>
      <c r="D63" s="455"/>
      <c r="E63" s="493" t="s">
        <v>118</v>
      </c>
      <c r="F63" s="493" t="s">
        <v>119</v>
      </c>
      <c r="G63" s="103" t="s">
        <v>167</v>
      </c>
      <c r="H63" s="417">
        <v>100</v>
      </c>
      <c r="I63" s="788" t="s">
        <v>168</v>
      </c>
      <c r="J63" s="680" t="s">
        <v>169</v>
      </c>
      <c r="K63" s="680"/>
      <c r="L63" s="25">
        <v>3738.3</v>
      </c>
      <c r="M63" s="25">
        <v>3440.8</v>
      </c>
      <c r="N63" s="25">
        <v>2097.1999999999998</v>
      </c>
      <c r="O63" s="25">
        <f>P63+Q63</f>
        <v>3487.8</v>
      </c>
      <c r="P63" s="25">
        <v>3487.8</v>
      </c>
      <c r="Q63" s="25"/>
      <c r="R63" s="25">
        <f>SUM(S63:T63)</f>
        <v>3487.8</v>
      </c>
      <c r="S63" s="25">
        <v>3487.8</v>
      </c>
      <c r="T63" s="25"/>
      <c r="U63" s="25">
        <f>SUM(V63:W63)</f>
        <v>3487.8</v>
      </c>
      <c r="V63" s="25">
        <v>3487.8</v>
      </c>
      <c r="W63" s="15"/>
    </row>
    <row r="64" spans="1:23" ht="31.5">
      <c r="A64" s="533" t="s">
        <v>11</v>
      </c>
      <c r="B64" s="451" t="s">
        <v>74</v>
      </c>
      <c r="C64" s="328"/>
      <c r="D64" s="478"/>
      <c r="E64" s="493" t="s">
        <v>118</v>
      </c>
      <c r="F64" s="493" t="s">
        <v>119</v>
      </c>
      <c r="G64" s="103" t="s">
        <v>167</v>
      </c>
      <c r="H64" s="417">
        <v>200</v>
      </c>
      <c r="I64" s="789"/>
      <c r="J64" s="682"/>
      <c r="K64" s="682"/>
      <c r="L64" s="25">
        <v>523.70000000000005</v>
      </c>
      <c r="M64" s="25">
        <v>1177.4000000000001</v>
      </c>
      <c r="N64" s="25">
        <v>290.5</v>
      </c>
      <c r="O64" s="25">
        <f>SUM(P64:Q64)</f>
        <v>967.6</v>
      </c>
      <c r="P64" s="25">
        <v>967.6</v>
      </c>
      <c r="Q64" s="25"/>
      <c r="R64" s="25">
        <f>SUM(S64:T64)</f>
        <v>981.8</v>
      </c>
      <c r="S64" s="25">
        <v>981.8</v>
      </c>
      <c r="T64" s="25"/>
      <c r="U64" s="25">
        <f>SUM(V64:W64)</f>
        <v>1062.3</v>
      </c>
      <c r="V64" s="25">
        <v>1062.3</v>
      </c>
      <c r="W64" s="15"/>
    </row>
    <row r="65" spans="1:23" ht="362.25">
      <c r="A65" s="533" t="s">
        <v>21</v>
      </c>
      <c r="B65" s="451" t="s">
        <v>32</v>
      </c>
      <c r="C65" s="328"/>
      <c r="D65" s="478"/>
      <c r="E65" s="493" t="s">
        <v>118</v>
      </c>
      <c r="F65" s="493" t="s">
        <v>119</v>
      </c>
      <c r="G65" s="103" t="s">
        <v>167</v>
      </c>
      <c r="H65" s="417">
        <v>800</v>
      </c>
      <c r="I65" s="503" t="s">
        <v>170</v>
      </c>
      <c r="J65" s="456" t="s">
        <v>171</v>
      </c>
      <c r="K65" s="456"/>
      <c r="L65" s="25">
        <v>12.4</v>
      </c>
      <c r="M65" s="25">
        <v>20</v>
      </c>
      <c r="N65" s="25">
        <v>3.1</v>
      </c>
      <c r="O65" s="25">
        <f>SUM(P65:Q65)</f>
        <v>18</v>
      </c>
      <c r="P65" s="25">
        <v>18</v>
      </c>
      <c r="Q65" s="25"/>
      <c r="R65" s="25">
        <f>SUM(S65:T65)</f>
        <v>18</v>
      </c>
      <c r="S65" s="25">
        <v>18</v>
      </c>
      <c r="T65" s="25"/>
      <c r="U65" s="25">
        <f>SUM(V65:W65)</f>
        <v>19.8</v>
      </c>
      <c r="V65" s="25">
        <v>19.8</v>
      </c>
      <c r="W65" s="15"/>
    </row>
    <row r="66" spans="1:23" s="263" customFormat="1">
      <c r="A66" s="747" t="s">
        <v>80</v>
      </c>
      <c r="B66" s="748"/>
      <c r="C66" s="748"/>
      <c r="D66" s="748"/>
      <c r="E66" s="748"/>
      <c r="F66" s="748"/>
      <c r="G66" s="748"/>
      <c r="H66" s="748"/>
      <c r="I66" s="748"/>
      <c r="J66" s="748"/>
      <c r="K66" s="748"/>
      <c r="L66" s="264">
        <f>SUM(L67)</f>
        <v>14601.9</v>
      </c>
      <c r="M66" s="264">
        <f t="shared" ref="M66:V66" si="24">SUM(M67)</f>
        <v>12842</v>
      </c>
      <c r="N66" s="264">
        <f t="shared" si="24"/>
        <v>6729.4000000000005</v>
      </c>
      <c r="O66" s="264">
        <f t="shared" si="24"/>
        <v>13478.4</v>
      </c>
      <c r="P66" s="264">
        <f t="shared" si="24"/>
        <v>11003</v>
      </c>
      <c r="Q66" s="264">
        <f t="shared" si="24"/>
        <v>2475.4</v>
      </c>
      <c r="R66" s="264">
        <f t="shared" si="24"/>
        <v>11128.4</v>
      </c>
      <c r="S66" s="264">
        <f t="shared" si="24"/>
        <v>11128.4</v>
      </c>
      <c r="T66" s="264">
        <f t="shared" si="24"/>
        <v>0</v>
      </c>
      <c r="U66" s="264">
        <f t="shared" si="24"/>
        <v>11213.1</v>
      </c>
      <c r="V66" s="264">
        <f t="shared" si="24"/>
        <v>11213.1</v>
      </c>
      <c r="W66" s="265">
        <f>SUM(W67)</f>
        <v>0</v>
      </c>
    </row>
    <row r="67" spans="1:23" s="40" customFormat="1">
      <c r="A67" s="760" t="s">
        <v>37</v>
      </c>
      <c r="B67" s="761"/>
      <c r="C67" s="761"/>
      <c r="D67" s="761"/>
      <c r="E67" s="761"/>
      <c r="F67" s="761"/>
      <c r="G67" s="761"/>
      <c r="H67" s="761"/>
      <c r="I67" s="761"/>
      <c r="J67" s="761"/>
      <c r="K67" s="761"/>
      <c r="L67" s="11">
        <f t="shared" ref="L67:W67" si="25">SUM(L68,L79)</f>
        <v>14601.9</v>
      </c>
      <c r="M67" s="11">
        <f t="shared" si="25"/>
        <v>12842</v>
      </c>
      <c r="N67" s="11">
        <f t="shared" si="25"/>
        <v>6729.4000000000005</v>
      </c>
      <c r="O67" s="11">
        <f t="shared" si="25"/>
        <v>13478.4</v>
      </c>
      <c r="P67" s="11">
        <f t="shared" si="25"/>
        <v>11003</v>
      </c>
      <c r="Q67" s="11">
        <f t="shared" si="25"/>
        <v>2475.4</v>
      </c>
      <c r="R67" s="11">
        <f t="shared" si="25"/>
        <v>11128.4</v>
      </c>
      <c r="S67" s="11">
        <f t="shared" si="25"/>
        <v>11128.4</v>
      </c>
      <c r="T67" s="11">
        <f t="shared" si="25"/>
        <v>0</v>
      </c>
      <c r="U67" s="11">
        <f t="shared" si="25"/>
        <v>11213.1</v>
      </c>
      <c r="V67" s="11">
        <f t="shared" si="25"/>
        <v>11213.1</v>
      </c>
      <c r="W67" s="23">
        <f t="shared" si="25"/>
        <v>0</v>
      </c>
    </row>
    <row r="68" spans="1:23" s="40" customFormat="1" ht="78.75">
      <c r="A68" s="441" t="s">
        <v>34</v>
      </c>
      <c r="B68" s="451" t="s">
        <v>107</v>
      </c>
      <c r="C68" s="443"/>
      <c r="D68" s="418"/>
      <c r="E68" s="534"/>
      <c r="F68" s="534"/>
      <c r="G68" s="452"/>
      <c r="H68" s="417">
        <v>600</v>
      </c>
      <c r="I68" s="328"/>
      <c r="J68" s="536"/>
      <c r="K68" s="418"/>
      <c r="L68" s="25">
        <f>SUM(L69:L78)</f>
        <v>10938.8</v>
      </c>
      <c r="M68" s="25">
        <f t="shared" ref="M68:V68" si="26">SUM(M69:M78)</f>
        <v>11345</v>
      </c>
      <c r="N68" s="25">
        <f t="shared" si="26"/>
        <v>6729.4000000000005</v>
      </c>
      <c r="O68" s="25">
        <f t="shared" si="26"/>
        <v>13478.4</v>
      </c>
      <c r="P68" s="25">
        <f t="shared" si="26"/>
        <v>11003</v>
      </c>
      <c r="Q68" s="25">
        <f t="shared" si="26"/>
        <v>2475.4</v>
      </c>
      <c r="R68" s="25">
        <f t="shared" si="26"/>
        <v>11128.4</v>
      </c>
      <c r="S68" s="25">
        <f t="shared" si="26"/>
        <v>11128.4</v>
      </c>
      <c r="T68" s="25">
        <f t="shared" si="26"/>
        <v>0</v>
      </c>
      <c r="U68" s="25">
        <f t="shared" si="26"/>
        <v>11213.1</v>
      </c>
      <c r="V68" s="25">
        <f t="shared" si="26"/>
        <v>11213.1</v>
      </c>
      <c r="W68" s="15">
        <f>SUM(W69:W81)</f>
        <v>0</v>
      </c>
    </row>
    <row r="69" spans="1:23" s="40" customFormat="1" ht="94.5">
      <c r="A69" s="441" t="s">
        <v>44</v>
      </c>
      <c r="B69" s="451" t="s">
        <v>172</v>
      </c>
      <c r="C69" s="451" t="s">
        <v>173</v>
      </c>
      <c r="D69" s="418"/>
      <c r="E69" s="493" t="s">
        <v>124</v>
      </c>
      <c r="F69" s="493" t="s">
        <v>91</v>
      </c>
      <c r="G69" s="103" t="s">
        <v>174</v>
      </c>
      <c r="H69" s="417">
        <v>611</v>
      </c>
      <c r="I69" s="689" t="s">
        <v>175</v>
      </c>
      <c r="J69" s="680" t="s">
        <v>176</v>
      </c>
      <c r="K69" s="733"/>
      <c r="L69" s="25">
        <v>4405.1000000000004</v>
      </c>
      <c r="M69" s="25">
        <v>4487</v>
      </c>
      <c r="N69" s="25">
        <v>2746.9</v>
      </c>
      <c r="O69" s="25">
        <f>SUM(P69:Q69)</f>
        <v>4924.7</v>
      </c>
      <c r="P69" s="25">
        <v>4924.7</v>
      </c>
      <c r="Q69" s="25"/>
      <c r="R69" s="25">
        <f>SUM(S69:T69)</f>
        <v>4948</v>
      </c>
      <c r="S69" s="25">
        <v>4948</v>
      </c>
      <c r="T69" s="25"/>
      <c r="U69" s="25">
        <f>SUM(V69:W69)</f>
        <v>4883</v>
      </c>
      <c r="V69" s="25">
        <v>4883</v>
      </c>
      <c r="W69" s="15"/>
    </row>
    <row r="70" spans="1:23" s="40" customFormat="1" ht="78.75">
      <c r="A70" s="441" t="s">
        <v>81</v>
      </c>
      <c r="B70" s="451" t="s">
        <v>177</v>
      </c>
      <c r="C70" s="451" t="s">
        <v>173</v>
      </c>
      <c r="D70" s="418"/>
      <c r="E70" s="493" t="s">
        <v>124</v>
      </c>
      <c r="F70" s="493" t="s">
        <v>91</v>
      </c>
      <c r="G70" s="103" t="s">
        <v>178</v>
      </c>
      <c r="H70" s="417">
        <v>611</v>
      </c>
      <c r="I70" s="849"/>
      <c r="J70" s="818"/>
      <c r="K70" s="734"/>
      <c r="L70" s="25">
        <v>71</v>
      </c>
      <c r="M70" s="25">
        <v>165</v>
      </c>
      <c r="N70" s="25">
        <v>15</v>
      </c>
      <c r="O70" s="25">
        <f>SUM(P70:Q70)</f>
        <v>148.5</v>
      </c>
      <c r="P70" s="25">
        <v>148.5</v>
      </c>
      <c r="Q70" s="25"/>
      <c r="R70" s="25">
        <f>SUM(S70:T70)</f>
        <v>148.5</v>
      </c>
      <c r="S70" s="25">
        <v>148.5</v>
      </c>
      <c r="T70" s="25"/>
      <c r="U70" s="25">
        <f>SUM(V70:W70)</f>
        <v>163.4</v>
      </c>
      <c r="V70" s="25">
        <v>163.4</v>
      </c>
      <c r="W70" s="15"/>
    </row>
    <row r="71" spans="1:23" s="40" customFormat="1" ht="47.25">
      <c r="A71" s="441" t="s">
        <v>137</v>
      </c>
      <c r="B71" s="451" t="s">
        <v>179</v>
      </c>
      <c r="C71" s="451" t="s">
        <v>180</v>
      </c>
      <c r="D71" s="418"/>
      <c r="E71" s="493" t="s">
        <v>119</v>
      </c>
      <c r="F71" s="493" t="s">
        <v>131</v>
      </c>
      <c r="G71" s="103" t="s">
        <v>181</v>
      </c>
      <c r="H71" s="417">
        <v>611</v>
      </c>
      <c r="I71" s="689" t="s">
        <v>1411</v>
      </c>
      <c r="J71" s="680" t="s">
        <v>1412</v>
      </c>
      <c r="K71" s="733"/>
      <c r="L71" s="25">
        <v>385.4</v>
      </c>
      <c r="M71" s="25">
        <v>288.5</v>
      </c>
      <c r="N71" s="25">
        <v>193</v>
      </c>
      <c r="O71" s="25">
        <f t="shared" ref="O71:O78" si="27">SUM(P71:Q71)</f>
        <v>253.4</v>
      </c>
      <c r="P71" s="25">
        <v>253.4</v>
      </c>
      <c r="Q71" s="25"/>
      <c r="R71" s="25">
        <f t="shared" ref="R71:R78" si="28">SUM(S71:T71)</f>
        <v>253.4</v>
      </c>
      <c r="S71" s="25">
        <v>253.4</v>
      </c>
      <c r="T71" s="25"/>
      <c r="U71" s="25">
        <f>SUM(V71:W71)</f>
        <v>278.8</v>
      </c>
      <c r="V71" s="25">
        <v>278.8</v>
      </c>
      <c r="W71" s="15"/>
    </row>
    <row r="72" spans="1:23" s="40" customFormat="1" ht="78.75">
      <c r="A72" s="441" t="s">
        <v>152</v>
      </c>
      <c r="B72" s="451" t="s">
        <v>182</v>
      </c>
      <c r="C72" s="451" t="s">
        <v>183</v>
      </c>
      <c r="D72" s="418"/>
      <c r="E72" s="493" t="s">
        <v>119</v>
      </c>
      <c r="F72" s="493" t="s">
        <v>131</v>
      </c>
      <c r="G72" s="103" t="s">
        <v>184</v>
      </c>
      <c r="H72" s="417">
        <v>611</v>
      </c>
      <c r="I72" s="690"/>
      <c r="J72" s="681"/>
      <c r="K72" s="735"/>
      <c r="L72" s="25"/>
      <c r="M72" s="25">
        <v>1027.0999999999999</v>
      </c>
      <c r="N72" s="25">
        <v>0</v>
      </c>
      <c r="O72" s="25">
        <f t="shared" si="27"/>
        <v>0</v>
      </c>
      <c r="P72" s="25">
        <v>0</v>
      </c>
      <c r="Q72" s="25"/>
      <c r="R72" s="25">
        <f t="shared" si="28"/>
        <v>0</v>
      </c>
      <c r="S72" s="25">
        <v>0</v>
      </c>
      <c r="T72" s="25"/>
      <c r="U72" s="25">
        <f>SUM(V72:W72)</f>
        <v>0</v>
      </c>
      <c r="V72" s="25">
        <v>0</v>
      </c>
      <c r="W72" s="15"/>
    </row>
    <row r="73" spans="1:23" s="40" customFormat="1" ht="63">
      <c r="A73" s="441" t="s">
        <v>146</v>
      </c>
      <c r="B73" s="451" t="s">
        <v>1455</v>
      </c>
      <c r="C73" s="451" t="s">
        <v>1456</v>
      </c>
      <c r="D73" s="418"/>
      <c r="E73" s="493" t="s">
        <v>119</v>
      </c>
      <c r="F73" s="493" t="s">
        <v>131</v>
      </c>
      <c r="G73" s="103" t="s">
        <v>185</v>
      </c>
      <c r="H73" s="417">
        <v>611</v>
      </c>
      <c r="I73" s="691"/>
      <c r="J73" s="682"/>
      <c r="K73" s="431"/>
      <c r="L73" s="25">
        <v>70</v>
      </c>
      <c r="M73" s="25"/>
      <c r="N73" s="25"/>
      <c r="O73" s="25">
        <f t="shared" si="27"/>
        <v>0</v>
      </c>
      <c r="P73" s="25">
        <f>M73*105.5%</f>
        <v>0</v>
      </c>
      <c r="Q73" s="25"/>
      <c r="R73" s="25">
        <f t="shared" si="28"/>
        <v>0</v>
      </c>
      <c r="S73" s="25">
        <v>0</v>
      </c>
      <c r="T73" s="25"/>
      <c r="U73" s="25">
        <f t="shared" ref="U73:U78" si="29">SUM(V73:W73)</f>
        <v>0</v>
      </c>
      <c r="V73" s="25">
        <f>S73*104.3%</f>
        <v>0</v>
      </c>
      <c r="W73" s="15"/>
    </row>
    <row r="74" spans="1:23" s="40" customFormat="1" ht="47.25">
      <c r="A74" s="441" t="s">
        <v>150</v>
      </c>
      <c r="B74" s="451" t="s">
        <v>186</v>
      </c>
      <c r="C74" s="451" t="s">
        <v>187</v>
      </c>
      <c r="D74" s="418"/>
      <c r="E74" s="493" t="s">
        <v>141</v>
      </c>
      <c r="F74" s="493" t="s">
        <v>124</v>
      </c>
      <c r="G74" s="103" t="s">
        <v>188</v>
      </c>
      <c r="H74" s="417">
        <v>611</v>
      </c>
      <c r="I74" s="689" t="s">
        <v>1457</v>
      </c>
      <c r="J74" s="680" t="s">
        <v>189</v>
      </c>
      <c r="K74" s="733"/>
      <c r="L74" s="25">
        <v>2640</v>
      </c>
      <c r="M74" s="25">
        <v>2222.6999999999998</v>
      </c>
      <c r="N74" s="25">
        <v>1671.7</v>
      </c>
      <c r="O74" s="25">
        <f t="shared" si="27"/>
        <v>4692.8999999999996</v>
      </c>
      <c r="P74" s="25">
        <v>2217.5</v>
      </c>
      <c r="Q74" s="25">
        <v>2475.4</v>
      </c>
      <c r="R74" s="25">
        <f t="shared" si="28"/>
        <v>2319.6</v>
      </c>
      <c r="S74" s="25">
        <v>2319.6</v>
      </c>
      <c r="T74" s="25"/>
      <c r="U74" s="25">
        <f t="shared" si="29"/>
        <v>2424.5</v>
      </c>
      <c r="V74" s="25">
        <v>2424.5</v>
      </c>
      <c r="W74" s="15"/>
    </row>
    <row r="75" spans="1:23" s="40" customFormat="1" ht="47.25">
      <c r="A75" s="441" t="s">
        <v>190</v>
      </c>
      <c r="B75" s="451" t="s">
        <v>191</v>
      </c>
      <c r="C75" s="451" t="s">
        <v>192</v>
      </c>
      <c r="D75" s="418"/>
      <c r="E75" s="493" t="s">
        <v>141</v>
      </c>
      <c r="F75" s="493" t="s">
        <v>124</v>
      </c>
      <c r="G75" s="103" t="s">
        <v>193</v>
      </c>
      <c r="H75" s="417">
        <v>611</v>
      </c>
      <c r="I75" s="690"/>
      <c r="J75" s="818"/>
      <c r="K75" s="734"/>
      <c r="L75" s="25">
        <v>114</v>
      </c>
      <c r="M75" s="25">
        <v>104.5</v>
      </c>
      <c r="N75" s="25">
        <v>67</v>
      </c>
      <c r="O75" s="25">
        <f t="shared" si="27"/>
        <v>112.3</v>
      </c>
      <c r="P75" s="25">
        <v>112.3</v>
      </c>
      <c r="Q75" s="25"/>
      <c r="R75" s="25">
        <f t="shared" si="28"/>
        <v>112.3</v>
      </c>
      <c r="S75" s="25">
        <v>112.3</v>
      </c>
      <c r="T75" s="25"/>
      <c r="U75" s="25">
        <f t="shared" si="29"/>
        <v>123.6</v>
      </c>
      <c r="V75" s="25">
        <v>123.6</v>
      </c>
      <c r="W75" s="15"/>
    </row>
    <row r="76" spans="1:23" s="40" customFormat="1" ht="47.25">
      <c r="A76" s="441" t="s">
        <v>194</v>
      </c>
      <c r="B76" s="451" t="s">
        <v>195</v>
      </c>
      <c r="C76" s="451" t="s">
        <v>196</v>
      </c>
      <c r="D76" s="418"/>
      <c r="E76" s="493" t="s">
        <v>141</v>
      </c>
      <c r="F76" s="493" t="s">
        <v>124</v>
      </c>
      <c r="G76" s="103" t="s">
        <v>197</v>
      </c>
      <c r="H76" s="417">
        <v>611</v>
      </c>
      <c r="I76" s="690"/>
      <c r="J76" s="818"/>
      <c r="K76" s="734"/>
      <c r="L76" s="25">
        <v>52.2</v>
      </c>
      <c r="M76" s="25">
        <v>44</v>
      </c>
      <c r="N76" s="25">
        <v>20</v>
      </c>
      <c r="O76" s="25">
        <f t="shared" si="27"/>
        <v>47.5</v>
      </c>
      <c r="P76" s="25">
        <v>47.5</v>
      </c>
      <c r="Q76" s="25"/>
      <c r="R76" s="25">
        <f t="shared" si="28"/>
        <v>47.5</v>
      </c>
      <c r="S76" s="25">
        <v>47.5</v>
      </c>
      <c r="T76" s="25"/>
      <c r="U76" s="25">
        <f t="shared" si="29"/>
        <v>52.3</v>
      </c>
      <c r="V76" s="25">
        <v>52.3</v>
      </c>
      <c r="W76" s="15"/>
    </row>
    <row r="77" spans="1:23" s="40" customFormat="1" ht="47.25">
      <c r="A77" s="441" t="s">
        <v>198</v>
      </c>
      <c r="B77" s="451" t="s">
        <v>199</v>
      </c>
      <c r="C77" s="451" t="s">
        <v>200</v>
      </c>
      <c r="D77" s="418"/>
      <c r="E77" s="493" t="s">
        <v>141</v>
      </c>
      <c r="F77" s="493" t="s">
        <v>124</v>
      </c>
      <c r="G77" s="103" t="s">
        <v>201</v>
      </c>
      <c r="H77" s="417">
        <v>611</v>
      </c>
      <c r="I77" s="690"/>
      <c r="J77" s="818"/>
      <c r="K77" s="734"/>
      <c r="L77" s="25">
        <v>3201.1</v>
      </c>
      <c r="M77" s="25">
        <v>293.2</v>
      </c>
      <c r="N77" s="25">
        <v>278.60000000000002</v>
      </c>
      <c r="O77" s="25">
        <f t="shared" si="27"/>
        <v>306</v>
      </c>
      <c r="P77" s="25">
        <v>306</v>
      </c>
      <c r="Q77" s="25"/>
      <c r="R77" s="25">
        <f t="shared" si="28"/>
        <v>306</v>
      </c>
      <c r="S77" s="25">
        <v>306</v>
      </c>
      <c r="T77" s="25"/>
      <c r="U77" s="25">
        <f t="shared" si="29"/>
        <v>336.6</v>
      </c>
      <c r="V77" s="25">
        <v>336.6</v>
      </c>
      <c r="W77" s="15"/>
    </row>
    <row r="78" spans="1:23" s="40" customFormat="1" ht="171" customHeight="1">
      <c r="A78" s="441" t="s">
        <v>202</v>
      </c>
      <c r="B78" s="451" t="s">
        <v>203</v>
      </c>
      <c r="C78" s="451" t="s">
        <v>204</v>
      </c>
      <c r="D78" s="418"/>
      <c r="E78" s="493" t="s">
        <v>141</v>
      </c>
      <c r="F78" s="493" t="s">
        <v>141</v>
      </c>
      <c r="G78" s="103" t="s">
        <v>151</v>
      </c>
      <c r="H78" s="417">
        <v>611</v>
      </c>
      <c r="I78" s="691"/>
      <c r="J78" s="102"/>
      <c r="K78" s="418"/>
      <c r="L78" s="25"/>
      <c r="M78" s="25">
        <v>2713</v>
      </c>
      <c r="N78" s="25">
        <v>1737.2</v>
      </c>
      <c r="O78" s="25">
        <f t="shared" si="27"/>
        <v>2993.1</v>
      </c>
      <c r="P78" s="25">
        <v>2993.1</v>
      </c>
      <c r="Q78" s="25"/>
      <c r="R78" s="25">
        <f t="shared" si="28"/>
        <v>2993.1</v>
      </c>
      <c r="S78" s="25">
        <v>2993.1</v>
      </c>
      <c r="T78" s="25"/>
      <c r="U78" s="25">
        <f t="shared" si="29"/>
        <v>2950.9</v>
      </c>
      <c r="V78" s="25">
        <v>2950.9</v>
      </c>
      <c r="W78" s="15"/>
    </row>
    <row r="79" spans="1:23" s="40" customFormat="1">
      <c r="A79" s="441" t="s">
        <v>35</v>
      </c>
      <c r="B79" s="104" t="s">
        <v>36</v>
      </c>
      <c r="C79" s="443"/>
      <c r="D79" s="418"/>
      <c r="E79" s="493"/>
      <c r="F79" s="493"/>
      <c r="G79" s="103"/>
      <c r="H79" s="417">
        <v>600</v>
      </c>
      <c r="I79" s="328"/>
      <c r="J79" s="536"/>
      <c r="K79" s="418"/>
      <c r="L79" s="25">
        <f>SUM(L80:L81)</f>
        <v>3663.1</v>
      </c>
      <c r="M79" s="25">
        <f t="shared" ref="M79:W79" si="30">SUM(M80:M81)</f>
        <v>1497</v>
      </c>
      <c r="N79" s="25">
        <f t="shared" si="30"/>
        <v>0</v>
      </c>
      <c r="O79" s="25">
        <f t="shared" si="30"/>
        <v>0</v>
      </c>
      <c r="P79" s="25">
        <f t="shared" si="30"/>
        <v>0</v>
      </c>
      <c r="Q79" s="25">
        <f t="shared" si="30"/>
        <v>0</v>
      </c>
      <c r="R79" s="25">
        <f t="shared" si="30"/>
        <v>0</v>
      </c>
      <c r="S79" s="25">
        <f t="shared" si="30"/>
        <v>0</v>
      </c>
      <c r="T79" s="25">
        <f t="shared" si="30"/>
        <v>0</v>
      </c>
      <c r="U79" s="25">
        <f t="shared" si="30"/>
        <v>0</v>
      </c>
      <c r="V79" s="25">
        <f t="shared" si="30"/>
        <v>0</v>
      </c>
      <c r="W79" s="15">
        <f t="shared" si="30"/>
        <v>0</v>
      </c>
    </row>
    <row r="80" spans="1:23" s="40" customFormat="1" ht="111.75" customHeight="1">
      <c r="A80" s="441" t="s">
        <v>45</v>
      </c>
      <c r="B80" s="451" t="s">
        <v>205</v>
      </c>
      <c r="C80" s="451" t="s">
        <v>206</v>
      </c>
      <c r="D80" s="418"/>
      <c r="E80" s="493" t="s">
        <v>119</v>
      </c>
      <c r="F80" s="493" t="s">
        <v>131</v>
      </c>
      <c r="G80" s="103" t="s">
        <v>207</v>
      </c>
      <c r="H80" s="417">
        <v>612</v>
      </c>
      <c r="I80" s="819" t="s">
        <v>208</v>
      </c>
      <c r="J80" s="680">
        <v>39786</v>
      </c>
      <c r="K80" s="733"/>
      <c r="L80" s="25">
        <v>1764.6</v>
      </c>
      <c r="M80" s="25">
        <v>555.6</v>
      </c>
      <c r="N80" s="25">
        <v>0</v>
      </c>
      <c r="O80" s="25">
        <f>SUM(P80:Q80)</f>
        <v>0</v>
      </c>
      <c r="P80" s="25">
        <v>0</v>
      </c>
      <c r="Q80" s="25"/>
      <c r="R80" s="25">
        <f>SUM(S80:T80)</f>
        <v>0</v>
      </c>
      <c r="S80" s="25">
        <v>0</v>
      </c>
      <c r="T80" s="25"/>
      <c r="U80" s="25">
        <f>SUM(V80:W80)</f>
        <v>0</v>
      </c>
      <c r="V80" s="25">
        <v>0</v>
      </c>
      <c r="W80" s="15"/>
    </row>
    <row r="81" spans="1:23" s="40" customFormat="1" ht="126">
      <c r="A81" s="441" t="s">
        <v>209</v>
      </c>
      <c r="B81" s="451" t="s">
        <v>210</v>
      </c>
      <c r="C81" s="451" t="s">
        <v>211</v>
      </c>
      <c r="D81" s="418"/>
      <c r="E81" s="493" t="s">
        <v>119</v>
      </c>
      <c r="F81" s="493" t="s">
        <v>131</v>
      </c>
      <c r="G81" s="103" t="s">
        <v>212</v>
      </c>
      <c r="H81" s="417">
        <v>612</v>
      </c>
      <c r="I81" s="820"/>
      <c r="J81" s="682"/>
      <c r="K81" s="735"/>
      <c r="L81" s="25">
        <v>1898.5</v>
      </c>
      <c r="M81" s="25">
        <v>941.4</v>
      </c>
      <c r="N81" s="25">
        <v>0</v>
      </c>
      <c r="O81" s="25">
        <f>SUM(P81:Q81)</f>
        <v>0</v>
      </c>
      <c r="P81" s="25">
        <v>0</v>
      </c>
      <c r="Q81" s="25"/>
      <c r="R81" s="25">
        <f>SUM(S81:T81)</f>
        <v>0</v>
      </c>
      <c r="S81" s="25">
        <v>0</v>
      </c>
      <c r="T81" s="25"/>
      <c r="U81" s="25">
        <f>SUM(V81:W81)</f>
        <v>0</v>
      </c>
      <c r="V81" s="25">
        <v>0</v>
      </c>
      <c r="W81" s="15"/>
    </row>
    <row r="82" spans="1:23" s="251" customFormat="1">
      <c r="A82" s="240" t="s">
        <v>15</v>
      </c>
      <c r="B82" s="300" t="s">
        <v>16</v>
      </c>
      <c r="C82" s="362"/>
      <c r="D82" s="248"/>
      <c r="E82" s="246"/>
      <c r="F82" s="246"/>
      <c r="G82" s="300"/>
      <c r="H82" s="246">
        <v>300</v>
      </c>
      <c r="I82" s="329"/>
      <c r="J82" s="247"/>
      <c r="K82" s="248"/>
      <c r="L82" s="241">
        <f>SUM(L83)</f>
        <v>0</v>
      </c>
      <c r="M82" s="241">
        <f t="shared" ref="M82:W83" si="31">SUM(M83)</f>
        <v>35.4</v>
      </c>
      <c r="N82" s="241">
        <f t="shared" si="31"/>
        <v>0</v>
      </c>
      <c r="O82" s="241">
        <f t="shared" si="31"/>
        <v>0</v>
      </c>
      <c r="P82" s="241">
        <f t="shared" si="31"/>
        <v>0</v>
      </c>
      <c r="Q82" s="241">
        <f t="shared" si="31"/>
        <v>0</v>
      </c>
      <c r="R82" s="241">
        <f t="shared" si="31"/>
        <v>0</v>
      </c>
      <c r="S82" s="241">
        <f t="shared" si="31"/>
        <v>0</v>
      </c>
      <c r="T82" s="241">
        <f t="shared" si="31"/>
        <v>0</v>
      </c>
      <c r="U82" s="241">
        <f t="shared" si="31"/>
        <v>0</v>
      </c>
      <c r="V82" s="241">
        <f t="shared" si="31"/>
        <v>0</v>
      </c>
      <c r="W82" s="254">
        <f t="shared" si="31"/>
        <v>0</v>
      </c>
    </row>
    <row r="83" spans="1:23" s="39" customFormat="1" ht="31.5">
      <c r="A83" s="66" t="s">
        <v>18</v>
      </c>
      <c r="B83" s="309" t="s">
        <v>48</v>
      </c>
      <c r="C83" s="366"/>
      <c r="D83" s="81"/>
      <c r="E83" s="494"/>
      <c r="F83" s="494"/>
      <c r="G83" s="574"/>
      <c r="H83" s="82">
        <v>320</v>
      </c>
      <c r="I83" s="327"/>
      <c r="J83" s="80"/>
      <c r="K83" s="81"/>
      <c r="L83" s="11">
        <f>SUM(L84)</f>
        <v>0</v>
      </c>
      <c r="M83" s="11">
        <f t="shared" si="31"/>
        <v>35.4</v>
      </c>
      <c r="N83" s="11">
        <f t="shared" si="31"/>
        <v>0</v>
      </c>
      <c r="O83" s="11">
        <f t="shared" si="31"/>
        <v>0</v>
      </c>
      <c r="P83" s="11">
        <f t="shared" si="31"/>
        <v>0</v>
      </c>
      <c r="Q83" s="11">
        <f t="shared" si="31"/>
        <v>0</v>
      </c>
      <c r="R83" s="11">
        <f t="shared" si="31"/>
        <v>0</v>
      </c>
      <c r="S83" s="11">
        <f t="shared" si="31"/>
        <v>0</v>
      </c>
      <c r="T83" s="11">
        <f t="shared" si="31"/>
        <v>0</v>
      </c>
      <c r="U83" s="11">
        <f t="shared" si="31"/>
        <v>0</v>
      </c>
      <c r="V83" s="11">
        <f t="shared" si="31"/>
        <v>0</v>
      </c>
      <c r="W83" s="23">
        <f t="shared" si="31"/>
        <v>0</v>
      </c>
    </row>
    <row r="84" spans="1:23" s="40" customFormat="1" ht="354.75" customHeight="1">
      <c r="A84" s="441" t="s">
        <v>12</v>
      </c>
      <c r="B84" s="451" t="s">
        <v>1458</v>
      </c>
      <c r="C84" s="443"/>
      <c r="D84" s="418"/>
      <c r="E84" s="493" t="s">
        <v>118</v>
      </c>
      <c r="F84" s="493" t="s">
        <v>119</v>
      </c>
      <c r="G84" s="103" t="s">
        <v>213</v>
      </c>
      <c r="H84" s="417">
        <v>321</v>
      </c>
      <c r="I84" s="454" t="s">
        <v>168</v>
      </c>
      <c r="J84" s="455" t="s">
        <v>169</v>
      </c>
      <c r="K84" s="418"/>
      <c r="L84" s="25"/>
      <c r="M84" s="25">
        <v>35.4</v>
      </c>
      <c r="N84" s="25"/>
      <c r="O84" s="25"/>
      <c r="P84" s="25"/>
      <c r="Q84" s="25"/>
      <c r="R84" s="25"/>
      <c r="S84" s="25"/>
      <c r="T84" s="25"/>
      <c r="U84" s="25"/>
      <c r="V84" s="25"/>
      <c r="W84" s="15"/>
    </row>
    <row r="85" spans="1:23" s="37" customFormat="1" ht="31.5">
      <c r="A85" s="58" t="s">
        <v>214</v>
      </c>
      <c r="B85" s="306" t="s">
        <v>215</v>
      </c>
      <c r="C85" s="324"/>
      <c r="D85" s="60"/>
      <c r="E85" s="60"/>
      <c r="F85" s="60"/>
      <c r="G85" s="324"/>
      <c r="H85" s="60"/>
      <c r="I85" s="324"/>
      <c r="J85" s="60"/>
      <c r="K85" s="60" t="s">
        <v>66</v>
      </c>
      <c r="L85" s="16">
        <f t="shared" ref="L85:W85" si="32">SUM(L86,L106)</f>
        <v>19107.91</v>
      </c>
      <c r="M85" s="16">
        <f t="shared" si="32"/>
        <v>20052.799999999996</v>
      </c>
      <c r="N85" s="16">
        <f t="shared" si="32"/>
        <v>11212.9</v>
      </c>
      <c r="O85" s="16">
        <f t="shared" si="32"/>
        <v>19629.8</v>
      </c>
      <c r="P85" s="16">
        <f t="shared" si="32"/>
        <v>18137.8</v>
      </c>
      <c r="Q85" s="16">
        <f t="shared" si="32"/>
        <v>1492</v>
      </c>
      <c r="R85" s="16">
        <f t="shared" si="32"/>
        <v>18288.699999999997</v>
      </c>
      <c r="S85" s="16">
        <f t="shared" si="32"/>
        <v>18288.699999999997</v>
      </c>
      <c r="T85" s="16">
        <f t="shared" si="32"/>
        <v>0</v>
      </c>
      <c r="U85" s="16">
        <f t="shared" si="32"/>
        <v>18538.100000000002</v>
      </c>
      <c r="V85" s="16">
        <f t="shared" si="32"/>
        <v>18538.100000000002</v>
      </c>
      <c r="W85" s="593">
        <f t="shared" si="32"/>
        <v>0</v>
      </c>
    </row>
    <row r="86" spans="1:23" s="251" customFormat="1">
      <c r="A86" s="240" t="s">
        <v>9</v>
      </c>
      <c r="B86" s="300" t="s">
        <v>72</v>
      </c>
      <c r="C86" s="362"/>
      <c r="D86" s="248"/>
      <c r="E86" s="246"/>
      <c r="F86" s="246"/>
      <c r="G86" s="300"/>
      <c r="H86" s="246"/>
      <c r="I86" s="329"/>
      <c r="J86" s="247"/>
      <c r="K86" s="248"/>
      <c r="L86" s="241">
        <f>SUM(L87,L91,L93)</f>
        <v>19107.91</v>
      </c>
      <c r="M86" s="241">
        <f t="shared" ref="M86:W86" si="33">SUM(M87,M91,M93)</f>
        <v>20014.299999999996</v>
      </c>
      <c r="N86" s="241">
        <f t="shared" si="33"/>
        <v>11212.9</v>
      </c>
      <c r="O86" s="241">
        <f t="shared" si="33"/>
        <v>19629.8</v>
      </c>
      <c r="P86" s="241">
        <f t="shared" si="33"/>
        <v>18137.8</v>
      </c>
      <c r="Q86" s="241">
        <f t="shared" si="33"/>
        <v>1492</v>
      </c>
      <c r="R86" s="241">
        <f t="shared" si="33"/>
        <v>18288.699999999997</v>
      </c>
      <c r="S86" s="241">
        <f t="shared" si="33"/>
        <v>18288.699999999997</v>
      </c>
      <c r="T86" s="241">
        <f t="shared" si="33"/>
        <v>0</v>
      </c>
      <c r="U86" s="241">
        <f t="shared" si="33"/>
        <v>18538.100000000002</v>
      </c>
      <c r="V86" s="241">
        <f t="shared" si="33"/>
        <v>18538.100000000002</v>
      </c>
      <c r="W86" s="254">
        <f t="shared" si="33"/>
        <v>0</v>
      </c>
    </row>
    <row r="87" spans="1:23" s="263" customFormat="1">
      <c r="A87" s="266" t="s">
        <v>58</v>
      </c>
      <c r="B87" s="298"/>
      <c r="C87" s="361"/>
      <c r="D87" s="259"/>
      <c r="E87" s="257"/>
      <c r="F87" s="257"/>
      <c r="G87" s="571"/>
      <c r="H87" s="257"/>
      <c r="I87" s="326"/>
      <c r="J87" s="258"/>
      <c r="K87" s="259"/>
      <c r="L87" s="261">
        <f>SUM(L88:L90)</f>
        <v>7041.7</v>
      </c>
      <c r="M87" s="261">
        <f t="shared" ref="M87:W87" si="34">SUM(M88:M90)</f>
        <v>5430.4</v>
      </c>
      <c r="N87" s="261">
        <f t="shared" si="34"/>
        <v>3214.1</v>
      </c>
      <c r="O87" s="261">
        <f t="shared" si="34"/>
        <v>5632.7000000000007</v>
      </c>
      <c r="P87" s="261">
        <f t="shared" si="34"/>
        <v>5632.7000000000007</v>
      </c>
      <c r="Q87" s="261">
        <f t="shared" si="34"/>
        <v>0</v>
      </c>
      <c r="R87" s="261">
        <f t="shared" si="34"/>
        <v>5658.1</v>
      </c>
      <c r="S87" s="261">
        <f t="shared" si="34"/>
        <v>5658.1</v>
      </c>
      <c r="T87" s="261">
        <f t="shared" si="34"/>
        <v>0</v>
      </c>
      <c r="U87" s="261">
        <f t="shared" si="34"/>
        <v>5750.4000000000005</v>
      </c>
      <c r="V87" s="261">
        <f t="shared" si="34"/>
        <v>5750.4000000000005</v>
      </c>
      <c r="W87" s="262">
        <f t="shared" si="34"/>
        <v>0</v>
      </c>
    </row>
    <row r="88" spans="1:23" ht="159.75" customHeight="1">
      <c r="A88" s="533" t="s">
        <v>10</v>
      </c>
      <c r="B88" s="451" t="s">
        <v>73</v>
      </c>
      <c r="C88" s="9"/>
      <c r="D88" s="455"/>
      <c r="E88" s="493" t="s">
        <v>118</v>
      </c>
      <c r="F88" s="493" t="s">
        <v>119</v>
      </c>
      <c r="G88" s="103" t="s">
        <v>216</v>
      </c>
      <c r="H88" s="417">
        <v>100</v>
      </c>
      <c r="I88" s="103" t="s">
        <v>1672</v>
      </c>
      <c r="J88" s="493" t="s">
        <v>218</v>
      </c>
      <c r="K88" s="493"/>
      <c r="L88" s="25">
        <v>5895</v>
      </c>
      <c r="M88" s="25">
        <v>4270.3999999999996</v>
      </c>
      <c r="N88" s="25">
        <v>2691.1</v>
      </c>
      <c r="O88" s="25">
        <f>SUM(P88:Q88)</f>
        <v>4418.7</v>
      </c>
      <c r="P88" s="25">
        <v>4418.7</v>
      </c>
      <c r="Q88" s="25"/>
      <c r="R88" s="25">
        <f>SUM(S88:T88)</f>
        <v>4418.7</v>
      </c>
      <c r="S88" s="25">
        <v>4418.7</v>
      </c>
      <c r="T88" s="25"/>
      <c r="U88" s="25">
        <f>SUM(V88:W88)</f>
        <v>4418.7</v>
      </c>
      <c r="V88" s="25">
        <v>4418.7</v>
      </c>
      <c r="W88" s="15"/>
    </row>
    <row r="89" spans="1:23" ht="158.25" customHeight="1">
      <c r="A89" s="533" t="s">
        <v>11</v>
      </c>
      <c r="B89" s="451" t="s">
        <v>74</v>
      </c>
      <c r="C89" s="328"/>
      <c r="D89" s="478"/>
      <c r="E89" s="493" t="s">
        <v>118</v>
      </c>
      <c r="F89" s="493" t="s">
        <v>119</v>
      </c>
      <c r="G89" s="103" t="s">
        <v>216</v>
      </c>
      <c r="H89" s="417">
        <v>200</v>
      </c>
      <c r="I89" s="103" t="s">
        <v>217</v>
      </c>
      <c r="J89" s="493" t="s">
        <v>220</v>
      </c>
      <c r="K89" s="493"/>
      <c r="L89" s="25">
        <v>1134.5</v>
      </c>
      <c r="M89" s="25">
        <v>1141</v>
      </c>
      <c r="N89" s="25">
        <v>518.9</v>
      </c>
      <c r="O89" s="25">
        <f>SUM(P89:Q89)</f>
        <v>1196.9000000000001</v>
      </c>
      <c r="P89" s="25">
        <v>1196.9000000000001</v>
      </c>
      <c r="Q89" s="25">
        <v>0</v>
      </c>
      <c r="R89" s="25">
        <f>SUM(S89:T89)</f>
        <v>1222.3</v>
      </c>
      <c r="S89" s="25">
        <v>1222.3</v>
      </c>
      <c r="T89" s="25"/>
      <c r="U89" s="25">
        <f>SUM(V89:W89)</f>
        <v>1312.9</v>
      </c>
      <c r="V89" s="25">
        <v>1312.9</v>
      </c>
      <c r="W89" s="15"/>
    </row>
    <row r="90" spans="1:23" ht="161.25" customHeight="1">
      <c r="A90" s="533" t="s">
        <v>21</v>
      </c>
      <c r="B90" s="451" t="s">
        <v>32</v>
      </c>
      <c r="C90" s="328"/>
      <c r="D90" s="478"/>
      <c r="E90" s="493" t="s">
        <v>118</v>
      </c>
      <c r="F90" s="493" t="s">
        <v>119</v>
      </c>
      <c r="G90" s="103" t="s">
        <v>216</v>
      </c>
      <c r="H90" s="417">
        <v>800</v>
      </c>
      <c r="I90" s="103" t="s">
        <v>1672</v>
      </c>
      <c r="J90" s="493"/>
      <c r="K90" s="493"/>
      <c r="L90" s="25">
        <v>12.2</v>
      </c>
      <c r="M90" s="25">
        <v>19</v>
      </c>
      <c r="N90" s="25">
        <v>4.0999999999999996</v>
      </c>
      <c r="O90" s="25">
        <f>SUM(P90:Q90)</f>
        <v>17.100000000000001</v>
      </c>
      <c r="P90" s="25">
        <v>17.100000000000001</v>
      </c>
      <c r="Q90" s="25"/>
      <c r="R90" s="25">
        <f>SUM(S90:T90)</f>
        <v>17.100000000000001</v>
      </c>
      <c r="S90" s="25">
        <v>17.100000000000001</v>
      </c>
      <c r="T90" s="25"/>
      <c r="U90" s="25">
        <f>SUM(V90:W90)</f>
        <v>18.8</v>
      </c>
      <c r="V90" s="25">
        <v>18.8</v>
      </c>
      <c r="W90" s="15"/>
    </row>
    <row r="91" spans="1:23">
      <c r="A91" s="847" t="s">
        <v>105</v>
      </c>
      <c r="B91" s="848"/>
      <c r="C91" s="848"/>
      <c r="D91" s="848"/>
      <c r="E91" s="848"/>
      <c r="F91" s="848"/>
      <c r="G91" s="848"/>
      <c r="H91" s="848"/>
      <c r="I91" s="848"/>
      <c r="J91" s="848"/>
      <c r="K91" s="848"/>
      <c r="L91" s="11">
        <f>SUM(L92)</f>
        <v>10</v>
      </c>
      <c r="M91" s="11">
        <f t="shared" ref="M91:V91" si="35">SUM(M92)</f>
        <v>0</v>
      </c>
      <c r="N91" s="11">
        <f t="shared" si="35"/>
        <v>0</v>
      </c>
      <c r="O91" s="11">
        <f t="shared" si="35"/>
        <v>0</v>
      </c>
      <c r="P91" s="11">
        <f t="shared" si="35"/>
        <v>0</v>
      </c>
      <c r="Q91" s="11">
        <f t="shared" si="35"/>
        <v>0</v>
      </c>
      <c r="R91" s="11">
        <f t="shared" si="35"/>
        <v>0</v>
      </c>
      <c r="S91" s="11">
        <f t="shared" si="35"/>
        <v>0</v>
      </c>
      <c r="T91" s="11">
        <f t="shared" si="35"/>
        <v>0</v>
      </c>
      <c r="U91" s="11">
        <f t="shared" si="35"/>
        <v>0</v>
      </c>
      <c r="V91" s="11">
        <f t="shared" si="35"/>
        <v>0</v>
      </c>
      <c r="W91" s="23">
        <f>SUM(W92)</f>
        <v>0</v>
      </c>
    </row>
    <row r="92" spans="1:23" ht="157.5">
      <c r="A92" s="533" t="s">
        <v>13</v>
      </c>
      <c r="B92" s="451" t="s">
        <v>33</v>
      </c>
      <c r="C92" s="328"/>
      <c r="D92" s="478"/>
      <c r="E92" s="493" t="s">
        <v>118</v>
      </c>
      <c r="F92" s="493" t="s">
        <v>94</v>
      </c>
      <c r="G92" s="103" t="s">
        <v>160</v>
      </c>
      <c r="H92" s="417">
        <v>200</v>
      </c>
      <c r="I92" s="103" t="s">
        <v>219</v>
      </c>
      <c r="J92" s="493"/>
      <c r="K92" s="493"/>
      <c r="L92" s="25">
        <v>10</v>
      </c>
      <c r="M92" s="25"/>
      <c r="N92" s="25"/>
      <c r="O92" s="25"/>
      <c r="P92" s="25"/>
      <c r="Q92" s="25"/>
      <c r="R92" s="25"/>
      <c r="S92" s="25"/>
      <c r="T92" s="25"/>
      <c r="U92" s="25"/>
      <c r="V92" s="25"/>
      <c r="W92" s="15"/>
    </row>
    <row r="93" spans="1:23" s="263" customFormat="1">
      <c r="A93" s="747" t="s">
        <v>80</v>
      </c>
      <c r="B93" s="748"/>
      <c r="C93" s="748"/>
      <c r="D93" s="748"/>
      <c r="E93" s="748"/>
      <c r="F93" s="748"/>
      <c r="G93" s="748"/>
      <c r="H93" s="748"/>
      <c r="I93" s="748"/>
      <c r="J93" s="748"/>
      <c r="K93" s="748"/>
      <c r="L93" s="264">
        <f>SUM(L94)</f>
        <v>12056.21</v>
      </c>
      <c r="M93" s="264">
        <f t="shared" ref="M93:W93" si="36">SUM(M94)</f>
        <v>14583.899999999998</v>
      </c>
      <c r="N93" s="264">
        <f t="shared" si="36"/>
        <v>7998.8</v>
      </c>
      <c r="O93" s="264">
        <f t="shared" si="36"/>
        <v>13997.099999999999</v>
      </c>
      <c r="P93" s="264">
        <f t="shared" si="36"/>
        <v>12505.099999999999</v>
      </c>
      <c r="Q93" s="264">
        <f t="shared" si="36"/>
        <v>1492</v>
      </c>
      <c r="R93" s="264">
        <f t="shared" si="36"/>
        <v>12630.599999999999</v>
      </c>
      <c r="S93" s="264">
        <f t="shared" si="36"/>
        <v>12630.599999999999</v>
      </c>
      <c r="T93" s="264">
        <f t="shared" si="36"/>
        <v>0</v>
      </c>
      <c r="U93" s="264">
        <f t="shared" si="36"/>
        <v>12787.7</v>
      </c>
      <c r="V93" s="264">
        <f t="shared" si="36"/>
        <v>12787.7</v>
      </c>
      <c r="W93" s="265">
        <f t="shared" si="36"/>
        <v>0</v>
      </c>
    </row>
    <row r="94" spans="1:23" s="40" customFormat="1">
      <c r="A94" s="760" t="s">
        <v>37</v>
      </c>
      <c r="B94" s="761"/>
      <c r="C94" s="761"/>
      <c r="D94" s="761"/>
      <c r="E94" s="761"/>
      <c r="F94" s="761"/>
      <c r="G94" s="761"/>
      <c r="H94" s="761"/>
      <c r="I94" s="761"/>
      <c r="J94" s="761"/>
      <c r="K94" s="761"/>
      <c r="L94" s="11">
        <f t="shared" ref="L94:W94" si="37">SUM(L95,L104)</f>
        <v>12056.21</v>
      </c>
      <c r="M94" s="11">
        <f t="shared" si="37"/>
        <v>14583.899999999998</v>
      </c>
      <c r="N94" s="11">
        <f t="shared" si="37"/>
        <v>7998.8</v>
      </c>
      <c r="O94" s="11">
        <f t="shared" si="37"/>
        <v>13997.099999999999</v>
      </c>
      <c r="P94" s="11">
        <f t="shared" si="37"/>
        <v>12505.099999999999</v>
      </c>
      <c r="Q94" s="11">
        <f t="shared" si="37"/>
        <v>1492</v>
      </c>
      <c r="R94" s="11">
        <f t="shared" si="37"/>
        <v>12630.599999999999</v>
      </c>
      <c r="S94" s="11">
        <f t="shared" si="37"/>
        <v>12630.599999999999</v>
      </c>
      <c r="T94" s="11">
        <f t="shared" si="37"/>
        <v>0</v>
      </c>
      <c r="U94" s="11">
        <f t="shared" si="37"/>
        <v>12787.7</v>
      </c>
      <c r="V94" s="11">
        <f t="shared" si="37"/>
        <v>12787.7</v>
      </c>
      <c r="W94" s="23">
        <f t="shared" si="37"/>
        <v>0</v>
      </c>
    </row>
    <row r="95" spans="1:23" s="40" customFormat="1" ht="78.75">
      <c r="A95" s="441" t="s">
        <v>34</v>
      </c>
      <c r="B95" s="451" t="s">
        <v>107</v>
      </c>
      <c r="C95" s="443"/>
      <c r="D95" s="418"/>
      <c r="E95" s="534"/>
      <c r="F95" s="534"/>
      <c r="G95" s="452"/>
      <c r="H95" s="417">
        <v>600</v>
      </c>
      <c r="I95" s="328"/>
      <c r="J95" s="536"/>
      <c r="K95" s="418"/>
      <c r="L95" s="25">
        <f>SUM(L96:L103)</f>
        <v>12041.5</v>
      </c>
      <c r="M95" s="25">
        <f>SUM(M96:M103)</f>
        <v>14553.999999999998</v>
      </c>
      <c r="N95" s="25">
        <f t="shared" ref="N95:W95" si="38">SUM(N96:N103)</f>
        <v>7998.8</v>
      </c>
      <c r="O95" s="25">
        <f t="shared" si="38"/>
        <v>13997.099999999999</v>
      </c>
      <c r="P95" s="25">
        <f t="shared" si="38"/>
        <v>12505.099999999999</v>
      </c>
      <c r="Q95" s="25">
        <f t="shared" si="38"/>
        <v>1492</v>
      </c>
      <c r="R95" s="25">
        <f t="shared" si="38"/>
        <v>12630.599999999999</v>
      </c>
      <c r="S95" s="25">
        <f t="shared" si="38"/>
        <v>12630.599999999999</v>
      </c>
      <c r="T95" s="25">
        <f t="shared" si="38"/>
        <v>0</v>
      </c>
      <c r="U95" s="25">
        <f t="shared" si="38"/>
        <v>12787.7</v>
      </c>
      <c r="V95" s="25">
        <f t="shared" si="38"/>
        <v>12787.7</v>
      </c>
      <c r="W95" s="15">
        <f t="shared" si="38"/>
        <v>0</v>
      </c>
    </row>
    <row r="96" spans="1:23" s="40" customFormat="1" ht="147" customHeight="1">
      <c r="A96" s="441" t="s">
        <v>44</v>
      </c>
      <c r="B96" s="451" t="s">
        <v>1459</v>
      </c>
      <c r="C96" s="104" t="s">
        <v>221</v>
      </c>
      <c r="D96" s="418"/>
      <c r="E96" s="493" t="s">
        <v>124</v>
      </c>
      <c r="F96" s="493">
        <v>10</v>
      </c>
      <c r="G96" s="103" t="s">
        <v>222</v>
      </c>
      <c r="H96" s="417">
        <v>611</v>
      </c>
      <c r="I96" s="454" t="s">
        <v>223</v>
      </c>
      <c r="J96" s="418" t="s">
        <v>1420</v>
      </c>
      <c r="K96" s="418"/>
      <c r="L96" s="25">
        <v>5310.8</v>
      </c>
      <c r="M96" s="25">
        <v>5600.3</v>
      </c>
      <c r="N96" s="25">
        <v>3620.4</v>
      </c>
      <c r="O96" s="25">
        <f t="shared" ref="O96:O103" si="39">SUM(P96:Q96)</f>
        <v>6280.7</v>
      </c>
      <c r="P96" s="25">
        <v>6280.7</v>
      </c>
      <c r="Q96" s="25"/>
      <c r="R96" s="25">
        <f>SUM(S96:T96)</f>
        <v>6329.2</v>
      </c>
      <c r="S96" s="25">
        <v>6329.2</v>
      </c>
      <c r="T96" s="25"/>
      <c r="U96" s="25">
        <f>SUM(V96:W96)</f>
        <v>6260.4</v>
      </c>
      <c r="V96" s="25">
        <v>6260.4</v>
      </c>
      <c r="W96" s="15"/>
    </row>
    <row r="97" spans="1:23" s="40" customFormat="1" ht="141.75" customHeight="1">
      <c r="A97" s="441" t="s">
        <v>81</v>
      </c>
      <c r="B97" s="451" t="s">
        <v>1460</v>
      </c>
      <c r="C97" s="104" t="s">
        <v>224</v>
      </c>
      <c r="D97" s="418"/>
      <c r="E97" s="493" t="s">
        <v>124</v>
      </c>
      <c r="F97" s="493" t="s">
        <v>91</v>
      </c>
      <c r="G97" s="103" t="s">
        <v>225</v>
      </c>
      <c r="H97" s="417">
        <v>611</v>
      </c>
      <c r="I97" s="454" t="s">
        <v>223</v>
      </c>
      <c r="J97" s="536"/>
      <c r="K97" s="418"/>
      <c r="L97" s="25">
        <v>206.5</v>
      </c>
      <c r="M97" s="25">
        <v>95</v>
      </c>
      <c r="N97" s="25">
        <v>50</v>
      </c>
      <c r="O97" s="25">
        <f t="shared" si="39"/>
        <v>85.5</v>
      </c>
      <c r="P97" s="25">
        <v>85.5</v>
      </c>
      <c r="Q97" s="25"/>
      <c r="R97" s="25">
        <f>SUM(S97:T97)</f>
        <v>85.5</v>
      </c>
      <c r="S97" s="25">
        <v>85.5</v>
      </c>
      <c r="T97" s="25"/>
      <c r="U97" s="25">
        <f>SUM(V97:W97)</f>
        <v>94.1</v>
      </c>
      <c r="V97" s="25">
        <v>94.1</v>
      </c>
      <c r="W97" s="15"/>
    </row>
    <row r="98" spans="1:23" s="40" customFormat="1" ht="114" customHeight="1">
      <c r="A98" s="441" t="s">
        <v>83</v>
      </c>
      <c r="B98" s="451" t="s">
        <v>226</v>
      </c>
      <c r="C98" s="451" t="s">
        <v>227</v>
      </c>
      <c r="D98" s="418"/>
      <c r="E98" s="493" t="s">
        <v>119</v>
      </c>
      <c r="F98" s="493" t="s">
        <v>131</v>
      </c>
      <c r="G98" s="103" t="s">
        <v>228</v>
      </c>
      <c r="H98" s="417">
        <v>611</v>
      </c>
      <c r="I98" s="454" t="s">
        <v>229</v>
      </c>
      <c r="J98" s="418" t="s">
        <v>1421</v>
      </c>
      <c r="K98" s="418"/>
      <c r="L98" s="25">
        <v>1055</v>
      </c>
      <c r="M98" s="25">
        <v>1034</v>
      </c>
      <c r="N98" s="25">
        <v>1024.8</v>
      </c>
      <c r="O98" s="25">
        <f t="shared" si="39"/>
        <v>930.6</v>
      </c>
      <c r="P98" s="25">
        <v>930.6</v>
      </c>
      <c r="Q98" s="25"/>
      <c r="R98" s="25">
        <f>SUM(S98:T98)</f>
        <v>930.6</v>
      </c>
      <c r="S98" s="25">
        <v>930.6</v>
      </c>
      <c r="T98" s="25"/>
      <c r="U98" s="25">
        <f>SUM(V98:W98)</f>
        <v>1023.7</v>
      </c>
      <c r="V98" s="25">
        <v>1023.7</v>
      </c>
      <c r="W98" s="15"/>
    </row>
    <row r="99" spans="1:23" s="40" customFormat="1" ht="114" customHeight="1">
      <c r="A99" s="441" t="s">
        <v>230</v>
      </c>
      <c r="B99" s="451" t="s">
        <v>1461</v>
      </c>
      <c r="C99" s="451" t="s">
        <v>231</v>
      </c>
      <c r="D99" s="418"/>
      <c r="E99" s="493" t="s">
        <v>141</v>
      </c>
      <c r="F99" s="493" t="s">
        <v>124</v>
      </c>
      <c r="G99" s="103" t="s">
        <v>232</v>
      </c>
      <c r="H99" s="417">
        <v>611</v>
      </c>
      <c r="I99" s="454" t="s">
        <v>229</v>
      </c>
      <c r="J99" s="418" t="s">
        <v>1421</v>
      </c>
      <c r="K99" s="418"/>
      <c r="L99" s="25">
        <v>2150</v>
      </c>
      <c r="M99" s="25">
        <v>4629</v>
      </c>
      <c r="N99" s="25">
        <v>1358.4</v>
      </c>
      <c r="O99" s="25">
        <f>SUM(P99:Q99)</f>
        <v>3410.6</v>
      </c>
      <c r="P99" s="25">
        <v>1918.6</v>
      </c>
      <c r="Q99" s="25">
        <v>1492</v>
      </c>
      <c r="R99" s="25">
        <f>SUM(S99:T99)</f>
        <v>1995.6</v>
      </c>
      <c r="S99" s="25">
        <v>1995.6</v>
      </c>
      <c r="T99" s="25"/>
      <c r="U99" s="25">
        <f>SUM(V99:W99)</f>
        <v>2099.3000000000002</v>
      </c>
      <c r="V99" s="25">
        <v>2099.3000000000002</v>
      </c>
      <c r="W99" s="15"/>
    </row>
    <row r="100" spans="1:23" s="40" customFormat="1" ht="113.25" customHeight="1">
      <c r="A100" s="441" t="s">
        <v>233</v>
      </c>
      <c r="B100" s="451" t="s">
        <v>234</v>
      </c>
      <c r="C100" s="451" t="s">
        <v>130</v>
      </c>
      <c r="D100" s="418"/>
      <c r="E100" s="493" t="s">
        <v>119</v>
      </c>
      <c r="F100" s="493" t="s">
        <v>131</v>
      </c>
      <c r="G100" s="103" t="s">
        <v>185</v>
      </c>
      <c r="H100" s="417">
        <v>611</v>
      </c>
      <c r="I100" s="454" t="s">
        <v>229</v>
      </c>
      <c r="J100" s="418" t="s">
        <v>1422</v>
      </c>
      <c r="K100" s="418"/>
      <c r="L100" s="25">
        <v>120</v>
      </c>
      <c r="M100" s="25"/>
      <c r="N100" s="25"/>
      <c r="O100" s="25">
        <f t="shared" si="39"/>
        <v>0</v>
      </c>
      <c r="P100" s="25"/>
      <c r="Q100" s="25"/>
      <c r="R100" s="25"/>
      <c r="S100" s="25"/>
      <c r="T100" s="25"/>
      <c r="U100" s="25">
        <v>0</v>
      </c>
      <c r="V100" s="25"/>
      <c r="W100" s="15"/>
    </row>
    <row r="101" spans="1:23" s="40" customFormat="1" ht="113.25" customHeight="1">
      <c r="A101" s="441" t="s">
        <v>235</v>
      </c>
      <c r="B101" s="451" t="s">
        <v>236</v>
      </c>
      <c r="C101" s="451" t="s">
        <v>237</v>
      </c>
      <c r="D101" s="418"/>
      <c r="E101" s="493" t="s">
        <v>141</v>
      </c>
      <c r="F101" s="493" t="s">
        <v>124</v>
      </c>
      <c r="G101" s="103" t="s">
        <v>238</v>
      </c>
      <c r="H101" s="417">
        <v>611</v>
      </c>
      <c r="I101" s="454" t="s">
        <v>229</v>
      </c>
      <c r="J101" s="418" t="s">
        <v>1422</v>
      </c>
      <c r="K101" s="418"/>
      <c r="L101" s="25">
        <v>0</v>
      </c>
      <c r="M101" s="25">
        <v>117.8</v>
      </c>
      <c r="N101" s="25"/>
      <c r="O101" s="25">
        <f t="shared" si="39"/>
        <v>118.8</v>
      </c>
      <c r="P101" s="25">
        <v>118.8</v>
      </c>
      <c r="Q101" s="25"/>
      <c r="R101" s="25">
        <f>SUM(S101:T101)</f>
        <v>118.8</v>
      </c>
      <c r="S101" s="25">
        <v>118.8</v>
      </c>
      <c r="T101" s="25"/>
      <c r="U101" s="25">
        <f>SUM(V101:W101)</f>
        <v>130.69999999999999</v>
      </c>
      <c r="V101" s="25">
        <v>130.69999999999999</v>
      </c>
      <c r="W101" s="15"/>
    </row>
    <row r="102" spans="1:23" s="40" customFormat="1" ht="117" customHeight="1">
      <c r="A102" s="441" t="s">
        <v>239</v>
      </c>
      <c r="B102" s="451" t="s">
        <v>240</v>
      </c>
      <c r="C102" s="451" t="s">
        <v>241</v>
      </c>
      <c r="D102" s="418"/>
      <c r="E102" s="493" t="s">
        <v>242</v>
      </c>
      <c r="F102" s="493" t="s">
        <v>243</v>
      </c>
      <c r="G102" s="103" t="s">
        <v>244</v>
      </c>
      <c r="H102" s="417">
        <v>611</v>
      </c>
      <c r="I102" s="454" t="s">
        <v>229</v>
      </c>
      <c r="J102" s="418" t="s">
        <v>1422</v>
      </c>
      <c r="K102" s="418"/>
      <c r="L102" s="25"/>
      <c r="M102" s="25">
        <v>240</v>
      </c>
      <c r="N102" s="25">
        <v>94.2</v>
      </c>
      <c r="O102" s="25">
        <f t="shared" si="39"/>
        <v>241.2</v>
      </c>
      <c r="P102" s="25">
        <v>241.2</v>
      </c>
      <c r="Q102" s="25"/>
      <c r="R102" s="25">
        <f>SUM(S102:T102)</f>
        <v>241.2</v>
      </c>
      <c r="S102" s="25">
        <v>241.2</v>
      </c>
      <c r="T102" s="25"/>
      <c r="U102" s="25">
        <f>SUM(V102:W102)</f>
        <v>265.3</v>
      </c>
      <c r="V102" s="25">
        <v>265.3</v>
      </c>
      <c r="W102" s="15"/>
    </row>
    <row r="103" spans="1:23" s="40" customFormat="1" ht="111" customHeight="1">
      <c r="A103" s="441" t="s">
        <v>146</v>
      </c>
      <c r="B103" s="451" t="s">
        <v>245</v>
      </c>
      <c r="C103" s="451" t="s">
        <v>246</v>
      </c>
      <c r="D103" s="418"/>
      <c r="E103" s="493" t="s">
        <v>141</v>
      </c>
      <c r="F103" s="493" t="s">
        <v>141</v>
      </c>
      <c r="G103" s="103" t="s">
        <v>151</v>
      </c>
      <c r="H103" s="417">
        <v>611</v>
      </c>
      <c r="I103" s="454" t="s">
        <v>229</v>
      </c>
      <c r="J103" s="418" t="s">
        <v>1422</v>
      </c>
      <c r="K103" s="418"/>
      <c r="L103" s="25">
        <v>3199.2</v>
      </c>
      <c r="M103" s="25">
        <v>2837.9</v>
      </c>
      <c r="N103" s="25">
        <v>1851</v>
      </c>
      <c r="O103" s="25">
        <f t="shared" si="39"/>
        <v>2929.7</v>
      </c>
      <c r="P103" s="25">
        <v>2929.7</v>
      </c>
      <c r="Q103" s="25"/>
      <c r="R103" s="25">
        <f>SUM(S103:T103)</f>
        <v>2929.7</v>
      </c>
      <c r="S103" s="25">
        <v>2929.7</v>
      </c>
      <c r="T103" s="25"/>
      <c r="U103" s="25">
        <v>2914.2</v>
      </c>
      <c r="V103" s="25">
        <v>2914.2</v>
      </c>
      <c r="W103" s="15"/>
    </row>
    <row r="104" spans="1:23" s="40" customFormat="1">
      <c r="A104" s="441" t="s">
        <v>35</v>
      </c>
      <c r="B104" s="104" t="s">
        <v>36</v>
      </c>
      <c r="C104" s="367"/>
      <c r="D104" s="418"/>
      <c r="E104" s="534"/>
      <c r="F104" s="534"/>
      <c r="G104" s="452"/>
      <c r="H104" s="417">
        <v>600</v>
      </c>
      <c r="I104" s="328"/>
      <c r="J104" s="536"/>
      <c r="K104" s="418"/>
      <c r="L104" s="25">
        <f>SUM(L105:L105)</f>
        <v>14.71</v>
      </c>
      <c r="M104" s="25">
        <f>SUM(M105:M105)</f>
        <v>29.9</v>
      </c>
      <c r="N104" s="25">
        <v>0</v>
      </c>
      <c r="O104" s="25">
        <f t="shared" ref="O104:W104" si="40">SUM(O105:O105)</f>
        <v>0</v>
      </c>
      <c r="P104" s="25">
        <f t="shared" si="40"/>
        <v>0</v>
      </c>
      <c r="Q104" s="25">
        <f t="shared" si="40"/>
        <v>0</v>
      </c>
      <c r="R104" s="25">
        <f t="shared" si="40"/>
        <v>0</v>
      </c>
      <c r="S104" s="25">
        <f t="shared" si="40"/>
        <v>0</v>
      </c>
      <c r="T104" s="25">
        <f t="shared" si="40"/>
        <v>0</v>
      </c>
      <c r="U104" s="25">
        <f t="shared" si="40"/>
        <v>0</v>
      </c>
      <c r="V104" s="25">
        <f t="shared" si="40"/>
        <v>0</v>
      </c>
      <c r="W104" s="15">
        <f t="shared" si="40"/>
        <v>0</v>
      </c>
    </row>
    <row r="105" spans="1:23" s="40" customFormat="1" ht="31.5">
      <c r="A105" s="441" t="s">
        <v>45</v>
      </c>
      <c r="B105" s="451" t="s">
        <v>247</v>
      </c>
      <c r="C105" s="367"/>
      <c r="D105" s="418"/>
      <c r="E105" s="493" t="s">
        <v>141</v>
      </c>
      <c r="F105" s="493" t="s">
        <v>124</v>
      </c>
      <c r="G105" s="452" t="s">
        <v>248</v>
      </c>
      <c r="H105" s="417">
        <v>612</v>
      </c>
      <c r="I105" s="328"/>
      <c r="J105" s="536"/>
      <c r="K105" s="418"/>
      <c r="L105" s="25">
        <v>14.71</v>
      </c>
      <c r="M105" s="25">
        <v>29.9</v>
      </c>
      <c r="N105" s="25">
        <v>0</v>
      </c>
      <c r="O105" s="25">
        <f>SUM(P105:Q105)</f>
        <v>0</v>
      </c>
      <c r="P105" s="25"/>
      <c r="Q105" s="25"/>
      <c r="R105" s="25">
        <f>SUM(S105:T105)</f>
        <v>0</v>
      </c>
      <c r="S105" s="25"/>
      <c r="T105" s="25"/>
      <c r="U105" s="25">
        <f>SUM(V105:W105)</f>
        <v>0</v>
      </c>
      <c r="V105" s="25"/>
      <c r="W105" s="15"/>
    </row>
    <row r="106" spans="1:23" s="251" customFormat="1">
      <c r="A106" s="240" t="s">
        <v>15</v>
      </c>
      <c r="B106" s="300" t="s">
        <v>16</v>
      </c>
      <c r="C106" s="362"/>
      <c r="D106" s="248"/>
      <c r="E106" s="246"/>
      <c r="F106" s="246"/>
      <c r="G106" s="300"/>
      <c r="H106" s="246">
        <v>300</v>
      </c>
      <c r="I106" s="329"/>
      <c r="J106" s="247"/>
      <c r="K106" s="248"/>
      <c r="L106" s="241">
        <f>SUM(L107)</f>
        <v>0</v>
      </c>
      <c r="M106" s="241">
        <f t="shared" ref="M106:W106" si="41">SUM(M107)</f>
        <v>38.5</v>
      </c>
      <c r="N106" s="241">
        <f t="shared" si="41"/>
        <v>0</v>
      </c>
      <c r="O106" s="241">
        <f t="shared" si="41"/>
        <v>0</v>
      </c>
      <c r="P106" s="241">
        <f t="shared" si="41"/>
        <v>0</v>
      </c>
      <c r="Q106" s="241">
        <f t="shared" si="41"/>
        <v>0</v>
      </c>
      <c r="R106" s="241">
        <f t="shared" si="41"/>
        <v>0</v>
      </c>
      <c r="S106" s="241">
        <f t="shared" si="41"/>
        <v>0</v>
      </c>
      <c r="T106" s="241">
        <f t="shared" si="41"/>
        <v>0</v>
      </c>
      <c r="U106" s="241">
        <f t="shared" si="41"/>
        <v>0</v>
      </c>
      <c r="V106" s="241">
        <f t="shared" si="41"/>
        <v>0</v>
      </c>
      <c r="W106" s="254">
        <f t="shared" si="41"/>
        <v>0</v>
      </c>
    </row>
    <row r="107" spans="1:23" s="272" customFormat="1" ht="31.5">
      <c r="A107" s="266" t="s">
        <v>18</v>
      </c>
      <c r="B107" s="301" t="s">
        <v>48</v>
      </c>
      <c r="C107" s="363"/>
      <c r="D107" s="269"/>
      <c r="E107" s="415"/>
      <c r="F107" s="415"/>
      <c r="G107" s="572"/>
      <c r="H107" s="270">
        <v>320</v>
      </c>
      <c r="I107" s="330"/>
      <c r="J107" s="268"/>
      <c r="K107" s="269"/>
      <c r="L107" s="261">
        <f t="shared" ref="L107:W107" si="42">SUM(L108:L108)</f>
        <v>0</v>
      </c>
      <c r="M107" s="261">
        <f t="shared" si="42"/>
        <v>38.5</v>
      </c>
      <c r="N107" s="261">
        <f t="shared" si="42"/>
        <v>0</v>
      </c>
      <c r="O107" s="261">
        <f t="shared" si="42"/>
        <v>0</v>
      </c>
      <c r="P107" s="261">
        <f t="shared" si="42"/>
        <v>0</v>
      </c>
      <c r="Q107" s="261">
        <f t="shared" si="42"/>
        <v>0</v>
      </c>
      <c r="R107" s="261">
        <f t="shared" si="42"/>
        <v>0</v>
      </c>
      <c r="S107" s="261">
        <f t="shared" si="42"/>
        <v>0</v>
      </c>
      <c r="T107" s="261">
        <f t="shared" si="42"/>
        <v>0</v>
      </c>
      <c r="U107" s="261">
        <f t="shared" si="42"/>
        <v>0</v>
      </c>
      <c r="V107" s="261">
        <f t="shared" si="42"/>
        <v>0</v>
      </c>
      <c r="W107" s="262">
        <f t="shared" si="42"/>
        <v>0</v>
      </c>
    </row>
    <row r="108" spans="1:23" s="40" customFormat="1" ht="141.75">
      <c r="A108" s="441" t="s">
        <v>12</v>
      </c>
      <c r="B108" s="451" t="s">
        <v>249</v>
      </c>
      <c r="C108" s="368"/>
      <c r="D108" s="478"/>
      <c r="E108" s="493" t="s">
        <v>118</v>
      </c>
      <c r="F108" s="493" t="s">
        <v>119</v>
      </c>
      <c r="G108" s="103" t="s">
        <v>213</v>
      </c>
      <c r="H108" s="417">
        <v>321</v>
      </c>
      <c r="I108" s="103" t="s">
        <v>250</v>
      </c>
      <c r="J108" s="493"/>
      <c r="K108" s="493"/>
      <c r="L108" s="25"/>
      <c r="M108" s="25">
        <v>38.5</v>
      </c>
      <c r="N108" s="25"/>
      <c r="O108" s="25">
        <f>SUM(P108:Q108)</f>
        <v>0</v>
      </c>
      <c r="P108" s="25"/>
      <c r="Q108" s="25"/>
      <c r="R108" s="25">
        <f>SUM(S108:T108)</f>
        <v>0</v>
      </c>
      <c r="S108" s="25"/>
      <c r="T108" s="25"/>
      <c r="U108" s="25">
        <f>SUM(V108:W108)</f>
        <v>0</v>
      </c>
      <c r="V108" s="25"/>
      <c r="W108" s="15"/>
    </row>
    <row r="109" spans="1:23" s="37" customFormat="1" ht="31.5">
      <c r="A109" s="97" t="s">
        <v>251</v>
      </c>
      <c r="B109" s="308" t="s">
        <v>252</v>
      </c>
      <c r="C109" s="336"/>
      <c r="D109" s="99"/>
      <c r="E109" s="99"/>
      <c r="F109" s="99"/>
      <c r="G109" s="336"/>
      <c r="H109" s="99"/>
      <c r="I109" s="336"/>
      <c r="J109" s="99"/>
      <c r="K109" s="99" t="s">
        <v>66</v>
      </c>
      <c r="L109" s="100">
        <f>SUM(L110,L131)</f>
        <v>12316.5</v>
      </c>
      <c r="M109" s="100">
        <f>SUM(M110,M131)</f>
        <v>13157.3</v>
      </c>
      <c r="N109" s="100">
        <f t="shared" ref="N109:W109" si="43">SUM(N110,N131)</f>
        <v>7248.8000000000011</v>
      </c>
      <c r="O109" s="100">
        <f t="shared" si="43"/>
        <v>12879.2</v>
      </c>
      <c r="P109" s="100">
        <f t="shared" si="43"/>
        <v>12152.8</v>
      </c>
      <c r="Q109" s="100">
        <f t="shared" si="43"/>
        <v>726.4</v>
      </c>
      <c r="R109" s="100">
        <f t="shared" si="43"/>
        <v>12295</v>
      </c>
      <c r="S109" s="100">
        <f t="shared" si="43"/>
        <v>12295</v>
      </c>
      <c r="T109" s="100">
        <f t="shared" si="43"/>
        <v>0</v>
      </c>
      <c r="U109" s="100">
        <f t="shared" si="43"/>
        <v>12432.6</v>
      </c>
      <c r="V109" s="100">
        <f t="shared" si="43"/>
        <v>12432.6</v>
      </c>
      <c r="W109" s="602">
        <f t="shared" si="43"/>
        <v>0</v>
      </c>
    </row>
    <row r="110" spans="1:23" s="242" customFormat="1">
      <c r="A110" s="240" t="s">
        <v>9</v>
      </c>
      <c r="B110" s="723" t="s">
        <v>72</v>
      </c>
      <c r="C110" s="724"/>
      <c r="D110" s="724"/>
      <c r="E110" s="724"/>
      <c r="F110" s="724"/>
      <c r="G110" s="724"/>
      <c r="H110" s="724"/>
      <c r="I110" s="724"/>
      <c r="J110" s="724"/>
      <c r="K110" s="725"/>
      <c r="L110" s="241">
        <f>SUM(L111,L115,)</f>
        <v>12316.5</v>
      </c>
      <c r="M110" s="241">
        <f>SUM(M111,M115)</f>
        <v>13123.8</v>
      </c>
      <c r="N110" s="241">
        <f t="shared" ref="N110:W110" si="44">SUM(N111,N115)</f>
        <v>7221.2000000000007</v>
      </c>
      <c r="O110" s="241">
        <f t="shared" si="44"/>
        <v>12879.2</v>
      </c>
      <c r="P110" s="241">
        <f t="shared" si="44"/>
        <v>12152.8</v>
      </c>
      <c r="Q110" s="241">
        <f t="shared" si="44"/>
        <v>726.4</v>
      </c>
      <c r="R110" s="241">
        <f t="shared" si="44"/>
        <v>12295</v>
      </c>
      <c r="S110" s="241">
        <f t="shared" si="44"/>
        <v>12295</v>
      </c>
      <c r="T110" s="241">
        <f t="shared" si="44"/>
        <v>0</v>
      </c>
      <c r="U110" s="241">
        <f t="shared" si="44"/>
        <v>12432.6</v>
      </c>
      <c r="V110" s="241">
        <f t="shared" si="44"/>
        <v>12432.6</v>
      </c>
      <c r="W110" s="254">
        <f t="shared" si="44"/>
        <v>0</v>
      </c>
    </row>
    <row r="111" spans="1:23" s="263" customFormat="1">
      <c r="A111" s="266" t="s">
        <v>58</v>
      </c>
      <c r="B111" s="298"/>
      <c r="C111" s="369"/>
      <c r="D111" s="259"/>
      <c r="E111" s="257"/>
      <c r="F111" s="257"/>
      <c r="G111" s="571"/>
      <c r="H111" s="257"/>
      <c r="I111" s="326"/>
      <c r="J111" s="258"/>
      <c r="K111" s="259"/>
      <c r="L111" s="261">
        <f t="shared" ref="L111:W111" si="45">SUM(L112:L114)</f>
        <v>3765.7</v>
      </c>
      <c r="M111" s="261">
        <f t="shared" si="45"/>
        <v>3931.3</v>
      </c>
      <c r="N111" s="261">
        <f t="shared" si="45"/>
        <v>2008.8</v>
      </c>
      <c r="O111" s="261">
        <f t="shared" si="45"/>
        <v>3426.3</v>
      </c>
      <c r="P111" s="261">
        <f t="shared" si="45"/>
        <v>3426.3</v>
      </c>
      <c r="Q111" s="261">
        <f t="shared" si="45"/>
        <v>0</v>
      </c>
      <c r="R111" s="261">
        <f t="shared" si="45"/>
        <v>3443.6000000000004</v>
      </c>
      <c r="S111" s="261">
        <f t="shared" si="45"/>
        <v>3443.6000000000004</v>
      </c>
      <c r="T111" s="261">
        <f t="shared" si="45"/>
        <v>0</v>
      </c>
      <c r="U111" s="261">
        <f t="shared" si="45"/>
        <v>3490.9</v>
      </c>
      <c r="V111" s="261">
        <f t="shared" si="45"/>
        <v>3490.9</v>
      </c>
      <c r="W111" s="262">
        <f t="shared" si="45"/>
        <v>0</v>
      </c>
    </row>
    <row r="112" spans="1:23" ht="31.5">
      <c r="A112" s="533" t="s">
        <v>10</v>
      </c>
      <c r="B112" s="451" t="s">
        <v>73</v>
      </c>
      <c r="C112" s="370"/>
      <c r="D112" s="455"/>
      <c r="E112" s="493" t="s">
        <v>118</v>
      </c>
      <c r="F112" s="493" t="s">
        <v>119</v>
      </c>
      <c r="G112" s="103" t="s">
        <v>253</v>
      </c>
      <c r="H112" s="417">
        <v>100</v>
      </c>
      <c r="I112" s="850" t="s">
        <v>254</v>
      </c>
      <c r="J112" s="853" t="s">
        <v>255</v>
      </c>
      <c r="K112" s="493"/>
      <c r="L112" s="25">
        <v>3256.2</v>
      </c>
      <c r="M112" s="25">
        <v>2674.3</v>
      </c>
      <c r="N112" s="25">
        <v>1713.8</v>
      </c>
      <c r="O112" s="25">
        <v>2753.9</v>
      </c>
      <c r="P112" s="25">
        <v>2753.9</v>
      </c>
      <c r="Q112" s="25"/>
      <c r="R112" s="25">
        <v>2753.9</v>
      </c>
      <c r="S112" s="25">
        <v>2753.9</v>
      </c>
      <c r="T112" s="25"/>
      <c r="U112" s="25">
        <v>2753.9</v>
      </c>
      <c r="V112" s="25">
        <v>2753.9</v>
      </c>
      <c r="W112" s="15"/>
    </row>
    <row r="113" spans="1:23" ht="31.5">
      <c r="A113" s="533" t="s">
        <v>11</v>
      </c>
      <c r="B113" s="451" t="s">
        <v>74</v>
      </c>
      <c r="C113" s="368"/>
      <c r="D113" s="478"/>
      <c r="E113" s="493" t="s">
        <v>118</v>
      </c>
      <c r="F113" s="493" t="s">
        <v>119</v>
      </c>
      <c r="G113" s="103" t="s">
        <v>253</v>
      </c>
      <c r="H113" s="417">
        <v>200</v>
      </c>
      <c r="I113" s="851"/>
      <c r="J113" s="854"/>
      <c r="K113" s="493"/>
      <c r="L113" s="25">
        <v>502.2</v>
      </c>
      <c r="M113" s="25">
        <v>1247</v>
      </c>
      <c r="N113" s="25">
        <v>290.2</v>
      </c>
      <c r="O113" s="25">
        <v>662.9</v>
      </c>
      <c r="P113" s="25">
        <v>662.9</v>
      </c>
      <c r="Q113" s="25"/>
      <c r="R113" s="25">
        <v>680.2</v>
      </c>
      <c r="S113" s="25">
        <v>680.2</v>
      </c>
      <c r="T113" s="25"/>
      <c r="U113" s="25">
        <v>726.6</v>
      </c>
      <c r="V113" s="25">
        <v>726.6</v>
      </c>
      <c r="W113" s="15"/>
    </row>
    <row r="114" spans="1:23" ht="177.75" customHeight="1">
      <c r="A114" s="533" t="s">
        <v>21</v>
      </c>
      <c r="B114" s="451" t="s">
        <v>32</v>
      </c>
      <c r="C114" s="368"/>
      <c r="D114" s="478"/>
      <c r="E114" s="493" t="s">
        <v>118</v>
      </c>
      <c r="F114" s="493" t="s">
        <v>119</v>
      </c>
      <c r="G114" s="103" t="s">
        <v>253</v>
      </c>
      <c r="H114" s="417">
        <v>800</v>
      </c>
      <c r="I114" s="852"/>
      <c r="J114" s="855"/>
      <c r="K114" s="493"/>
      <c r="L114" s="25">
        <v>7.3</v>
      </c>
      <c r="M114" s="25">
        <v>10</v>
      </c>
      <c r="N114" s="25">
        <v>4.8</v>
      </c>
      <c r="O114" s="25">
        <v>9.5</v>
      </c>
      <c r="P114" s="25">
        <v>9.5</v>
      </c>
      <c r="Q114" s="25"/>
      <c r="R114" s="25">
        <v>9.5</v>
      </c>
      <c r="S114" s="25">
        <v>9.5</v>
      </c>
      <c r="T114" s="25"/>
      <c r="U114" s="25">
        <v>10.4</v>
      </c>
      <c r="V114" s="25">
        <v>10.4</v>
      </c>
      <c r="W114" s="15"/>
    </row>
    <row r="115" spans="1:23" s="263" customFormat="1">
      <c r="A115" s="799" t="s">
        <v>80</v>
      </c>
      <c r="B115" s="800"/>
      <c r="C115" s="800"/>
      <c r="D115" s="800"/>
      <c r="E115" s="800"/>
      <c r="F115" s="800"/>
      <c r="G115" s="800"/>
      <c r="H115" s="800"/>
      <c r="I115" s="800"/>
      <c r="J115" s="800"/>
      <c r="K115" s="801"/>
      <c r="L115" s="264">
        <f>SUM(L116)</f>
        <v>8550.7999999999993</v>
      </c>
      <c r="M115" s="264">
        <f>SUM(M116)</f>
        <v>9192.5</v>
      </c>
      <c r="N115" s="264">
        <f t="shared" ref="N115:W115" si="46">SUM(N116)</f>
        <v>5212.4000000000005</v>
      </c>
      <c r="O115" s="264">
        <f t="shared" si="46"/>
        <v>9452.9</v>
      </c>
      <c r="P115" s="264">
        <f t="shared" si="46"/>
        <v>8726.5</v>
      </c>
      <c r="Q115" s="264">
        <f t="shared" si="46"/>
        <v>726.4</v>
      </c>
      <c r="R115" s="264">
        <f t="shared" si="46"/>
        <v>8851.4</v>
      </c>
      <c r="S115" s="264">
        <f t="shared" si="46"/>
        <v>8851.4</v>
      </c>
      <c r="T115" s="264">
        <f t="shared" si="46"/>
        <v>0</v>
      </c>
      <c r="U115" s="264">
        <f t="shared" si="46"/>
        <v>8941.7000000000007</v>
      </c>
      <c r="V115" s="264">
        <f t="shared" si="46"/>
        <v>8941.7000000000007</v>
      </c>
      <c r="W115" s="265">
        <f t="shared" si="46"/>
        <v>0</v>
      </c>
    </row>
    <row r="116" spans="1:23" s="40" customFormat="1">
      <c r="A116" s="802" t="s">
        <v>37</v>
      </c>
      <c r="B116" s="803"/>
      <c r="C116" s="803"/>
      <c r="D116" s="803"/>
      <c r="E116" s="803"/>
      <c r="F116" s="803"/>
      <c r="G116" s="803"/>
      <c r="H116" s="803"/>
      <c r="I116" s="803"/>
      <c r="J116" s="803"/>
      <c r="K116" s="804"/>
      <c r="L116" s="11">
        <f t="shared" ref="L116:W116" si="47">SUM(L117,L125)</f>
        <v>8550.7999999999993</v>
      </c>
      <c r="M116" s="11">
        <f t="shared" si="47"/>
        <v>9192.5</v>
      </c>
      <c r="N116" s="11">
        <f t="shared" si="47"/>
        <v>5212.4000000000005</v>
      </c>
      <c r="O116" s="11">
        <f>SUM(P116:Q116)</f>
        <v>9452.9</v>
      </c>
      <c r="P116" s="11">
        <f t="shared" si="47"/>
        <v>8726.5</v>
      </c>
      <c r="Q116" s="11">
        <f t="shared" si="47"/>
        <v>726.4</v>
      </c>
      <c r="R116" s="11">
        <f>SUM(S116:T116)</f>
        <v>8851.4</v>
      </c>
      <c r="S116" s="11">
        <f t="shared" si="47"/>
        <v>8851.4</v>
      </c>
      <c r="T116" s="11">
        <f t="shared" si="47"/>
        <v>0</v>
      </c>
      <c r="U116" s="11">
        <f>SUM(V116:W116)</f>
        <v>8941.7000000000007</v>
      </c>
      <c r="V116" s="11">
        <f t="shared" si="47"/>
        <v>8941.7000000000007</v>
      </c>
      <c r="W116" s="23">
        <f t="shared" si="47"/>
        <v>0</v>
      </c>
    </row>
    <row r="117" spans="1:23" s="40" customFormat="1" ht="78.75">
      <c r="A117" s="441" t="s">
        <v>34</v>
      </c>
      <c r="B117" s="451" t="s">
        <v>107</v>
      </c>
      <c r="C117" s="367"/>
      <c r="D117" s="418"/>
      <c r="E117" s="534"/>
      <c r="F117" s="534"/>
      <c r="G117" s="452"/>
      <c r="H117" s="417">
        <v>600</v>
      </c>
      <c r="I117" s="328"/>
      <c r="J117" s="536"/>
      <c r="K117" s="418"/>
      <c r="L117" s="25">
        <f>SUM(L118:L124)</f>
        <v>8201.5</v>
      </c>
      <c r="M117" s="25">
        <f>SUM(M118:M124)</f>
        <v>8066.1</v>
      </c>
      <c r="N117" s="25">
        <f t="shared" ref="N117:W117" si="48">SUM(N118:N124)</f>
        <v>5168.6000000000004</v>
      </c>
      <c r="O117" s="25">
        <f t="shared" si="48"/>
        <v>9452.9</v>
      </c>
      <c r="P117" s="25">
        <f t="shared" si="48"/>
        <v>8726.5</v>
      </c>
      <c r="Q117" s="25">
        <f t="shared" si="48"/>
        <v>726.4</v>
      </c>
      <c r="R117" s="25">
        <f t="shared" si="48"/>
        <v>8851.4</v>
      </c>
      <c r="S117" s="25">
        <f t="shared" si="48"/>
        <v>8851.4</v>
      </c>
      <c r="T117" s="25">
        <f t="shared" si="48"/>
        <v>0</v>
      </c>
      <c r="U117" s="25">
        <f t="shared" si="48"/>
        <v>8941.7000000000007</v>
      </c>
      <c r="V117" s="25">
        <f t="shared" si="48"/>
        <v>8941.7000000000007</v>
      </c>
      <c r="W117" s="15">
        <f t="shared" si="48"/>
        <v>0</v>
      </c>
    </row>
    <row r="118" spans="1:23" s="40" customFormat="1" ht="85.5" customHeight="1">
      <c r="A118" s="441" t="s">
        <v>44</v>
      </c>
      <c r="B118" s="451" t="s">
        <v>1462</v>
      </c>
      <c r="C118" s="104" t="s">
        <v>173</v>
      </c>
      <c r="D118" s="418"/>
      <c r="E118" s="493" t="s">
        <v>124</v>
      </c>
      <c r="F118" s="493">
        <v>10</v>
      </c>
      <c r="G118" s="103" t="s">
        <v>222</v>
      </c>
      <c r="H118" s="417">
        <v>611</v>
      </c>
      <c r="I118" s="862" t="s">
        <v>223</v>
      </c>
      <c r="J118" s="859" t="s">
        <v>256</v>
      </c>
      <c r="K118" s="418"/>
      <c r="L118" s="25">
        <v>2684.7</v>
      </c>
      <c r="M118" s="25">
        <v>2675</v>
      </c>
      <c r="N118" s="25">
        <v>1666.9</v>
      </c>
      <c r="O118" s="25">
        <v>2824.7</v>
      </c>
      <c r="P118" s="25">
        <v>2824.7</v>
      </c>
      <c r="Q118" s="25"/>
      <c r="R118" s="25">
        <v>2849.9</v>
      </c>
      <c r="S118" s="25">
        <v>2849.9</v>
      </c>
      <c r="T118" s="25"/>
      <c r="U118" s="25">
        <v>2829</v>
      </c>
      <c r="V118" s="25">
        <v>2829</v>
      </c>
      <c r="W118" s="15"/>
    </row>
    <row r="119" spans="1:23" s="40" customFormat="1" ht="78.75">
      <c r="A119" s="441" t="s">
        <v>81</v>
      </c>
      <c r="B119" s="451" t="s">
        <v>1463</v>
      </c>
      <c r="C119" s="104" t="s">
        <v>224</v>
      </c>
      <c r="D119" s="418"/>
      <c r="E119" s="493" t="s">
        <v>124</v>
      </c>
      <c r="F119" s="493" t="s">
        <v>91</v>
      </c>
      <c r="G119" s="103" t="s">
        <v>225</v>
      </c>
      <c r="H119" s="417">
        <v>611</v>
      </c>
      <c r="I119" s="863"/>
      <c r="J119" s="864"/>
      <c r="K119" s="418"/>
      <c r="L119" s="25">
        <v>274.89999999999998</v>
      </c>
      <c r="M119" s="25">
        <v>210</v>
      </c>
      <c r="N119" s="25">
        <v>195</v>
      </c>
      <c r="O119" s="25">
        <v>103.5</v>
      </c>
      <c r="P119" s="25">
        <v>103.5</v>
      </c>
      <c r="Q119" s="25"/>
      <c r="R119" s="25">
        <v>103.5</v>
      </c>
      <c r="S119" s="25">
        <v>103.5</v>
      </c>
      <c r="T119" s="25"/>
      <c r="U119" s="25">
        <v>113.9</v>
      </c>
      <c r="V119" s="25">
        <v>113.9</v>
      </c>
      <c r="W119" s="15"/>
    </row>
    <row r="120" spans="1:23" s="40" customFormat="1" ht="129.75" customHeight="1">
      <c r="A120" s="441" t="s">
        <v>83</v>
      </c>
      <c r="B120" s="451" t="s">
        <v>257</v>
      </c>
      <c r="C120" s="451" t="s">
        <v>130</v>
      </c>
      <c r="D120" s="418"/>
      <c r="E120" s="493" t="s">
        <v>119</v>
      </c>
      <c r="F120" s="493" t="s">
        <v>131</v>
      </c>
      <c r="G120" s="103" t="s">
        <v>228</v>
      </c>
      <c r="H120" s="417">
        <v>611</v>
      </c>
      <c r="I120" s="103" t="s">
        <v>258</v>
      </c>
      <c r="J120" s="54" t="s">
        <v>259</v>
      </c>
      <c r="K120" s="418"/>
      <c r="L120" s="25">
        <v>160</v>
      </c>
      <c r="M120" s="25">
        <v>130</v>
      </c>
      <c r="N120" s="25">
        <v>130</v>
      </c>
      <c r="O120" s="25">
        <f>P120+Q120</f>
        <v>243</v>
      </c>
      <c r="P120" s="25">
        <v>243</v>
      </c>
      <c r="Q120" s="25"/>
      <c r="R120" s="25">
        <v>243</v>
      </c>
      <c r="S120" s="25">
        <v>243</v>
      </c>
      <c r="T120" s="25"/>
      <c r="U120" s="25">
        <v>267.3</v>
      </c>
      <c r="V120" s="25">
        <v>267.3</v>
      </c>
      <c r="W120" s="15"/>
    </row>
    <row r="121" spans="1:23" s="40" customFormat="1" ht="47.25">
      <c r="A121" s="441" t="s">
        <v>230</v>
      </c>
      <c r="B121" s="451" t="s">
        <v>260</v>
      </c>
      <c r="C121" s="451" t="s">
        <v>231</v>
      </c>
      <c r="D121" s="418"/>
      <c r="E121" s="493" t="s">
        <v>141</v>
      </c>
      <c r="F121" s="493" t="s">
        <v>124</v>
      </c>
      <c r="G121" s="103" t="s">
        <v>232</v>
      </c>
      <c r="H121" s="417">
        <v>611</v>
      </c>
      <c r="I121" s="856" t="s">
        <v>261</v>
      </c>
      <c r="J121" s="859" t="s">
        <v>262</v>
      </c>
      <c r="K121" s="418"/>
      <c r="L121" s="25">
        <v>2490.5</v>
      </c>
      <c r="M121" s="25">
        <v>2250</v>
      </c>
      <c r="N121" s="25">
        <v>1508.7</v>
      </c>
      <c r="O121" s="25">
        <f>SUM(P121:Q121)</f>
        <v>2871.6</v>
      </c>
      <c r="P121" s="25">
        <v>2145.1999999999998</v>
      </c>
      <c r="Q121" s="25">
        <v>726.4</v>
      </c>
      <c r="R121" s="25">
        <f>SUM(S121:T121)</f>
        <v>2244.9</v>
      </c>
      <c r="S121" s="25">
        <v>2244.9</v>
      </c>
      <c r="T121" s="25"/>
      <c r="U121" s="25">
        <f>SUM(V121:W121)</f>
        <v>2345.3000000000002</v>
      </c>
      <c r="V121" s="25">
        <v>2345.3000000000002</v>
      </c>
      <c r="W121" s="15"/>
    </row>
    <row r="122" spans="1:23" s="40" customFormat="1" ht="63">
      <c r="A122" s="441" t="s">
        <v>233</v>
      </c>
      <c r="B122" s="451" t="s">
        <v>263</v>
      </c>
      <c r="C122" s="451" t="s">
        <v>143</v>
      </c>
      <c r="D122" s="418"/>
      <c r="E122" s="493" t="s">
        <v>141</v>
      </c>
      <c r="F122" s="493" t="s">
        <v>124</v>
      </c>
      <c r="G122" s="103" t="s">
        <v>264</v>
      </c>
      <c r="H122" s="417">
        <v>611</v>
      </c>
      <c r="I122" s="857"/>
      <c r="J122" s="860"/>
      <c r="K122" s="418"/>
      <c r="L122" s="25">
        <v>18.8</v>
      </c>
      <c r="M122" s="25">
        <v>66</v>
      </c>
      <c r="N122" s="25">
        <v>20</v>
      </c>
      <c r="O122" s="25">
        <v>63</v>
      </c>
      <c r="P122" s="25">
        <v>63</v>
      </c>
      <c r="Q122" s="25"/>
      <c r="R122" s="25">
        <v>63</v>
      </c>
      <c r="S122" s="25">
        <v>63</v>
      </c>
      <c r="T122" s="25"/>
      <c r="U122" s="25">
        <v>69.3</v>
      </c>
      <c r="V122" s="25">
        <v>69.3</v>
      </c>
      <c r="W122" s="15"/>
    </row>
    <row r="123" spans="1:23" s="40" customFormat="1" ht="47.25">
      <c r="A123" s="441" t="s">
        <v>235</v>
      </c>
      <c r="B123" s="451" t="s">
        <v>265</v>
      </c>
      <c r="C123" s="451" t="s">
        <v>241</v>
      </c>
      <c r="D123" s="418"/>
      <c r="E123" s="493" t="s">
        <v>242</v>
      </c>
      <c r="F123" s="493" t="s">
        <v>243</v>
      </c>
      <c r="G123" s="103" t="s">
        <v>244</v>
      </c>
      <c r="H123" s="417">
        <v>611</v>
      </c>
      <c r="I123" s="857"/>
      <c r="J123" s="860"/>
      <c r="K123" s="418"/>
      <c r="L123" s="25">
        <v>2572.6</v>
      </c>
      <c r="M123" s="25">
        <v>40</v>
      </c>
      <c r="N123" s="25">
        <v>38.200000000000003</v>
      </c>
      <c r="O123" s="25">
        <v>79.2</v>
      </c>
      <c r="P123" s="25">
        <v>79.2</v>
      </c>
      <c r="Q123" s="25"/>
      <c r="R123" s="25">
        <v>79.2</v>
      </c>
      <c r="S123" s="25">
        <v>79.2</v>
      </c>
      <c r="T123" s="25"/>
      <c r="U123" s="25">
        <v>87.1</v>
      </c>
      <c r="V123" s="25">
        <v>87.1</v>
      </c>
      <c r="W123" s="15"/>
    </row>
    <row r="124" spans="1:23" s="40" customFormat="1" ht="63">
      <c r="A124" s="441" t="s">
        <v>239</v>
      </c>
      <c r="B124" s="451" t="s">
        <v>266</v>
      </c>
      <c r="C124" s="451" t="s">
        <v>267</v>
      </c>
      <c r="D124" s="418"/>
      <c r="E124" s="493" t="s">
        <v>141</v>
      </c>
      <c r="F124" s="493" t="s">
        <v>141</v>
      </c>
      <c r="G124" s="103" t="s">
        <v>151</v>
      </c>
      <c r="H124" s="417">
        <v>611</v>
      </c>
      <c r="I124" s="858"/>
      <c r="J124" s="861"/>
      <c r="K124" s="418"/>
      <c r="L124" s="25"/>
      <c r="M124" s="25">
        <v>2695.1</v>
      </c>
      <c r="N124" s="25">
        <v>1609.8</v>
      </c>
      <c r="O124" s="25">
        <v>3267.9</v>
      </c>
      <c r="P124" s="25">
        <v>3267.9</v>
      </c>
      <c r="Q124" s="25"/>
      <c r="R124" s="25">
        <v>3267.9</v>
      </c>
      <c r="S124" s="25">
        <v>3267.9</v>
      </c>
      <c r="T124" s="25"/>
      <c r="U124" s="25">
        <v>3229.8</v>
      </c>
      <c r="V124" s="25">
        <v>3229.8</v>
      </c>
      <c r="W124" s="15"/>
    </row>
    <row r="125" spans="1:23" s="40" customFormat="1">
      <c r="A125" s="441" t="s">
        <v>35</v>
      </c>
      <c r="B125" s="104" t="s">
        <v>36</v>
      </c>
      <c r="C125" s="367"/>
      <c r="D125" s="418"/>
      <c r="E125" s="534"/>
      <c r="F125" s="534"/>
      <c r="G125" s="452"/>
      <c r="H125" s="417">
        <v>600</v>
      </c>
      <c r="I125" s="328"/>
      <c r="J125" s="536"/>
      <c r="K125" s="418"/>
      <c r="L125" s="25">
        <f>SUM(L126:L130)</f>
        <v>349.3</v>
      </c>
      <c r="M125" s="25">
        <f t="shared" ref="M125:W125" si="49">SUM(M126:M130)</f>
        <v>1126.3999999999999</v>
      </c>
      <c r="N125" s="25">
        <f t="shared" si="49"/>
        <v>43.8</v>
      </c>
      <c r="O125" s="25">
        <f t="shared" si="49"/>
        <v>0</v>
      </c>
      <c r="P125" s="25">
        <f t="shared" si="49"/>
        <v>0</v>
      </c>
      <c r="Q125" s="25">
        <f t="shared" si="49"/>
        <v>0</v>
      </c>
      <c r="R125" s="25">
        <f t="shared" si="49"/>
        <v>0</v>
      </c>
      <c r="S125" s="25">
        <f t="shared" si="49"/>
        <v>0</v>
      </c>
      <c r="T125" s="25">
        <f t="shared" si="49"/>
        <v>0</v>
      </c>
      <c r="U125" s="25">
        <f t="shared" si="49"/>
        <v>0</v>
      </c>
      <c r="V125" s="25">
        <f t="shared" si="49"/>
        <v>0</v>
      </c>
      <c r="W125" s="15">
        <f t="shared" si="49"/>
        <v>0</v>
      </c>
    </row>
    <row r="126" spans="1:23" s="40" customFormat="1" ht="114.75" customHeight="1">
      <c r="A126" s="441" t="s">
        <v>45</v>
      </c>
      <c r="B126" s="104" t="s">
        <v>36</v>
      </c>
      <c r="C126" s="367"/>
      <c r="D126" s="418"/>
      <c r="E126" s="493" t="s">
        <v>268</v>
      </c>
      <c r="F126" s="493" t="s">
        <v>269</v>
      </c>
      <c r="G126" s="103" t="s">
        <v>270</v>
      </c>
      <c r="H126" s="417">
        <v>612</v>
      </c>
      <c r="I126" s="454" t="s">
        <v>271</v>
      </c>
      <c r="J126" s="54" t="s">
        <v>272</v>
      </c>
      <c r="K126" s="418"/>
      <c r="L126" s="25">
        <v>249.3</v>
      </c>
      <c r="M126" s="25"/>
      <c r="N126" s="25"/>
      <c r="O126" s="25">
        <f>SUM(P126:Q126)</f>
        <v>0</v>
      </c>
      <c r="P126" s="25"/>
      <c r="Q126" s="25"/>
      <c r="R126" s="25">
        <f>SUM(S126:T126)</f>
        <v>0</v>
      </c>
      <c r="S126" s="25"/>
      <c r="T126" s="25"/>
      <c r="U126" s="25">
        <f>SUM(V126:W126)</f>
        <v>0</v>
      </c>
      <c r="V126" s="25"/>
      <c r="W126" s="15"/>
    </row>
    <row r="127" spans="1:23" s="40" customFormat="1" ht="85.5" customHeight="1">
      <c r="A127" s="441" t="s">
        <v>209</v>
      </c>
      <c r="B127" s="451" t="s">
        <v>273</v>
      </c>
      <c r="C127" s="367"/>
      <c r="D127" s="418"/>
      <c r="E127" s="493" t="s">
        <v>274</v>
      </c>
      <c r="F127" s="493" t="s">
        <v>275</v>
      </c>
      <c r="G127" s="452">
        <v>7772600</v>
      </c>
      <c r="H127" s="417">
        <v>612</v>
      </c>
      <c r="I127" s="454" t="s">
        <v>276</v>
      </c>
      <c r="J127" s="105">
        <v>42213</v>
      </c>
      <c r="K127" s="418"/>
      <c r="L127" s="25">
        <v>100</v>
      </c>
      <c r="M127" s="25"/>
      <c r="N127" s="25"/>
      <c r="O127" s="25">
        <f>SUM(P127:Q127)</f>
        <v>0</v>
      </c>
      <c r="P127" s="25"/>
      <c r="Q127" s="25"/>
      <c r="R127" s="25">
        <f>SUM(S127:T127)</f>
        <v>0</v>
      </c>
      <c r="S127" s="25"/>
      <c r="T127" s="25"/>
      <c r="U127" s="25">
        <f>SUM(V127:W127)</f>
        <v>0</v>
      </c>
      <c r="V127" s="25"/>
      <c r="W127" s="15"/>
    </row>
    <row r="128" spans="1:23" s="40" customFormat="1" ht="63">
      <c r="A128" s="441" t="s">
        <v>277</v>
      </c>
      <c r="B128" s="104" t="s">
        <v>278</v>
      </c>
      <c r="C128" s="367"/>
      <c r="D128" s="418"/>
      <c r="E128" s="493" t="s">
        <v>119</v>
      </c>
      <c r="F128" s="493" t="s">
        <v>131</v>
      </c>
      <c r="G128" s="103" t="s">
        <v>279</v>
      </c>
      <c r="H128" s="417">
        <v>612</v>
      </c>
      <c r="I128" s="856" t="s">
        <v>1413</v>
      </c>
      <c r="J128" s="853" t="s">
        <v>259</v>
      </c>
      <c r="K128" s="418"/>
      <c r="L128" s="25"/>
      <c r="M128" s="25">
        <v>652</v>
      </c>
      <c r="N128" s="25"/>
      <c r="O128" s="25"/>
      <c r="P128" s="25"/>
      <c r="Q128" s="25"/>
      <c r="R128" s="25"/>
      <c r="S128" s="25"/>
      <c r="T128" s="25"/>
      <c r="U128" s="25"/>
      <c r="V128" s="25"/>
      <c r="W128" s="15"/>
    </row>
    <row r="129" spans="1:23" s="40" customFormat="1" ht="63">
      <c r="A129" s="441" t="s">
        <v>158</v>
      </c>
      <c r="B129" s="104" t="s">
        <v>278</v>
      </c>
      <c r="C129" s="367"/>
      <c r="D129" s="418"/>
      <c r="E129" s="493" t="s">
        <v>119</v>
      </c>
      <c r="F129" s="493" t="s">
        <v>131</v>
      </c>
      <c r="G129" s="103" t="s">
        <v>280</v>
      </c>
      <c r="H129" s="417">
        <v>612</v>
      </c>
      <c r="I129" s="858"/>
      <c r="J129" s="855"/>
      <c r="K129" s="418"/>
      <c r="L129" s="25"/>
      <c r="M129" s="25">
        <v>383.6</v>
      </c>
      <c r="N129" s="25"/>
      <c r="O129" s="25"/>
      <c r="P129" s="25"/>
      <c r="Q129" s="25"/>
      <c r="R129" s="25"/>
      <c r="S129" s="25"/>
      <c r="T129" s="25"/>
      <c r="U129" s="25"/>
      <c r="V129" s="25"/>
      <c r="W129" s="15"/>
    </row>
    <row r="130" spans="1:23" s="40" customFormat="1" ht="120" customHeight="1">
      <c r="A130" s="441" t="s">
        <v>281</v>
      </c>
      <c r="B130" s="104" t="s">
        <v>282</v>
      </c>
      <c r="C130" s="367"/>
      <c r="D130" s="418"/>
      <c r="E130" s="493" t="s">
        <v>141</v>
      </c>
      <c r="F130" s="493" t="s">
        <v>124</v>
      </c>
      <c r="G130" s="103" t="s">
        <v>283</v>
      </c>
      <c r="H130" s="417">
        <v>612</v>
      </c>
      <c r="I130" s="603" t="s">
        <v>229</v>
      </c>
      <c r="J130" s="54" t="s">
        <v>284</v>
      </c>
      <c r="K130" s="418"/>
      <c r="L130" s="25"/>
      <c r="M130" s="25">
        <v>90.8</v>
      </c>
      <c r="N130" s="25">
        <v>43.8</v>
      </c>
      <c r="O130" s="25">
        <f>SUM(P130:Q130)</f>
        <v>0</v>
      </c>
      <c r="P130" s="25"/>
      <c r="Q130" s="25"/>
      <c r="R130" s="25">
        <f>SUM(S130:T130)</f>
        <v>0</v>
      </c>
      <c r="S130" s="25"/>
      <c r="T130" s="25"/>
      <c r="U130" s="25">
        <f>SUM(V130:W130)</f>
        <v>0</v>
      </c>
      <c r="V130" s="25"/>
      <c r="W130" s="15"/>
    </row>
    <row r="131" spans="1:23" s="253" customFormat="1">
      <c r="A131" s="240" t="s">
        <v>15</v>
      </c>
      <c r="B131" s="300" t="s">
        <v>16</v>
      </c>
      <c r="C131" s="362"/>
      <c r="D131" s="248"/>
      <c r="E131" s="255"/>
      <c r="F131" s="255"/>
      <c r="G131" s="575"/>
      <c r="H131" s="256">
        <v>300</v>
      </c>
      <c r="I131" s="329"/>
      <c r="J131" s="247"/>
      <c r="K131" s="248"/>
      <c r="L131" s="241">
        <f>SUM(L132)</f>
        <v>0</v>
      </c>
      <c r="M131" s="241">
        <f t="shared" ref="M131:W131" si="50">SUM(M132)</f>
        <v>33.5</v>
      </c>
      <c r="N131" s="241">
        <f t="shared" si="50"/>
        <v>27.6</v>
      </c>
      <c r="O131" s="241">
        <f t="shared" si="50"/>
        <v>0</v>
      </c>
      <c r="P131" s="241">
        <f t="shared" si="50"/>
        <v>0</v>
      </c>
      <c r="Q131" s="241">
        <f t="shared" si="50"/>
        <v>0</v>
      </c>
      <c r="R131" s="241">
        <f t="shared" si="50"/>
        <v>0</v>
      </c>
      <c r="S131" s="241">
        <f t="shared" si="50"/>
        <v>0</v>
      </c>
      <c r="T131" s="241">
        <f t="shared" si="50"/>
        <v>0</v>
      </c>
      <c r="U131" s="241">
        <f t="shared" si="50"/>
        <v>0</v>
      </c>
      <c r="V131" s="241">
        <f t="shared" si="50"/>
        <v>0</v>
      </c>
      <c r="W131" s="254">
        <f t="shared" si="50"/>
        <v>0</v>
      </c>
    </row>
    <row r="132" spans="1:23" s="263" customFormat="1" ht="31.5">
      <c r="A132" s="266" t="s">
        <v>18</v>
      </c>
      <c r="B132" s="301" t="s">
        <v>48</v>
      </c>
      <c r="C132" s="371"/>
      <c r="D132" s="269"/>
      <c r="E132" s="415"/>
      <c r="F132" s="415"/>
      <c r="G132" s="572"/>
      <c r="H132" s="270">
        <v>320</v>
      </c>
      <c r="I132" s="330"/>
      <c r="J132" s="268"/>
      <c r="K132" s="269"/>
      <c r="L132" s="261">
        <f t="shared" ref="L132:W132" si="51">SUM(L133:L133)</f>
        <v>0</v>
      </c>
      <c r="M132" s="261">
        <f t="shared" si="51"/>
        <v>33.5</v>
      </c>
      <c r="N132" s="261">
        <f t="shared" si="51"/>
        <v>27.6</v>
      </c>
      <c r="O132" s="261">
        <f t="shared" si="51"/>
        <v>0</v>
      </c>
      <c r="P132" s="261">
        <f t="shared" si="51"/>
        <v>0</v>
      </c>
      <c r="Q132" s="261">
        <f t="shared" si="51"/>
        <v>0</v>
      </c>
      <c r="R132" s="261">
        <f t="shared" si="51"/>
        <v>0</v>
      </c>
      <c r="S132" s="261">
        <f t="shared" si="51"/>
        <v>0</v>
      </c>
      <c r="T132" s="261">
        <f t="shared" si="51"/>
        <v>0</v>
      </c>
      <c r="U132" s="261">
        <f t="shared" si="51"/>
        <v>0</v>
      </c>
      <c r="V132" s="261">
        <f t="shared" si="51"/>
        <v>0</v>
      </c>
      <c r="W132" s="262">
        <f t="shared" si="51"/>
        <v>0</v>
      </c>
    </row>
    <row r="133" spans="1:23" s="39" customFormat="1">
      <c r="A133" s="441" t="s">
        <v>12</v>
      </c>
      <c r="B133" s="451" t="s">
        <v>285</v>
      </c>
      <c r="C133" s="367"/>
      <c r="D133" s="418"/>
      <c r="E133" s="493" t="s">
        <v>118</v>
      </c>
      <c r="F133" s="493" t="s">
        <v>119</v>
      </c>
      <c r="G133" s="103" t="s">
        <v>286</v>
      </c>
      <c r="H133" s="417"/>
      <c r="I133" s="488" t="s">
        <v>287</v>
      </c>
      <c r="J133" s="536"/>
      <c r="K133" s="418"/>
      <c r="L133" s="25"/>
      <c r="M133" s="25">
        <v>33.5</v>
      </c>
      <c r="N133" s="25">
        <v>27.6</v>
      </c>
      <c r="O133" s="25">
        <f>SUM(P133:Q133)</f>
        <v>0</v>
      </c>
      <c r="P133" s="25"/>
      <c r="Q133" s="25"/>
      <c r="R133" s="25">
        <f>SUM(S133:T133)</f>
        <v>0</v>
      </c>
      <c r="S133" s="25"/>
      <c r="T133" s="25"/>
      <c r="U133" s="25">
        <f>SUM(V133:W133)</f>
        <v>0</v>
      </c>
      <c r="V133" s="25"/>
      <c r="W133" s="15"/>
    </row>
    <row r="134" spans="1:23" s="37" customFormat="1" ht="31.5">
      <c r="A134" s="58" t="s">
        <v>288</v>
      </c>
      <c r="B134" s="306" t="s">
        <v>289</v>
      </c>
      <c r="C134" s="324"/>
      <c r="D134" s="60"/>
      <c r="E134" s="60"/>
      <c r="F134" s="60"/>
      <c r="G134" s="324"/>
      <c r="H134" s="60"/>
      <c r="I134" s="324"/>
      <c r="J134" s="60"/>
      <c r="K134" s="60" t="s">
        <v>66</v>
      </c>
      <c r="L134" s="16">
        <f t="shared" ref="L134:W134" si="52">SUM(L135+L153)</f>
        <v>11387.8</v>
      </c>
      <c r="M134" s="16">
        <f t="shared" si="52"/>
        <v>10799.899999999998</v>
      </c>
      <c r="N134" s="16">
        <f t="shared" si="52"/>
        <v>6635.9029999999993</v>
      </c>
      <c r="O134" s="16">
        <f t="shared" si="52"/>
        <v>11569.199999999999</v>
      </c>
      <c r="P134" s="16">
        <f t="shared" si="52"/>
        <v>11569.199999999999</v>
      </c>
      <c r="Q134" s="16">
        <f t="shared" si="52"/>
        <v>0</v>
      </c>
      <c r="R134" s="16">
        <f t="shared" si="52"/>
        <v>11665.8</v>
      </c>
      <c r="S134" s="16">
        <f t="shared" si="52"/>
        <v>11665.8</v>
      </c>
      <c r="T134" s="16">
        <f t="shared" si="52"/>
        <v>0</v>
      </c>
      <c r="U134" s="16">
        <f t="shared" si="52"/>
        <v>11708.3</v>
      </c>
      <c r="V134" s="16">
        <f t="shared" si="52"/>
        <v>11708.3</v>
      </c>
      <c r="W134" s="593">
        <f t="shared" si="52"/>
        <v>0</v>
      </c>
    </row>
    <row r="135" spans="1:23" s="242" customFormat="1" ht="18.75" customHeight="1">
      <c r="A135" s="240" t="s">
        <v>9</v>
      </c>
      <c r="B135" s="710" t="s">
        <v>72</v>
      </c>
      <c r="C135" s="710"/>
      <c r="D135" s="710"/>
      <c r="E135" s="710"/>
      <c r="F135" s="710"/>
      <c r="G135" s="710"/>
      <c r="H135" s="710"/>
      <c r="I135" s="710"/>
      <c r="J135" s="710"/>
      <c r="K135" s="710"/>
      <c r="L135" s="241">
        <f>SUM(L136,L140)</f>
        <v>11387.8</v>
      </c>
      <c r="M135" s="241">
        <f t="shared" ref="M135:W135" si="53">SUM(M136,M140)</f>
        <v>10768.099999999999</v>
      </c>
      <c r="N135" s="241">
        <f t="shared" si="53"/>
        <v>6610.1808299999993</v>
      </c>
      <c r="O135" s="241">
        <f t="shared" si="53"/>
        <v>11569.199999999999</v>
      </c>
      <c r="P135" s="241">
        <f t="shared" si="53"/>
        <v>11569.199999999999</v>
      </c>
      <c r="Q135" s="241">
        <f t="shared" si="53"/>
        <v>0</v>
      </c>
      <c r="R135" s="241">
        <f t="shared" si="53"/>
        <v>11665.8</v>
      </c>
      <c r="S135" s="241">
        <f t="shared" si="53"/>
        <v>11665.8</v>
      </c>
      <c r="T135" s="241">
        <f t="shared" si="53"/>
        <v>0</v>
      </c>
      <c r="U135" s="241">
        <f t="shared" si="53"/>
        <v>11708.3</v>
      </c>
      <c r="V135" s="241">
        <f t="shared" si="53"/>
        <v>11708.3</v>
      </c>
      <c r="W135" s="254">
        <f t="shared" si="53"/>
        <v>0</v>
      </c>
    </row>
    <row r="136" spans="1:23" s="263" customFormat="1">
      <c r="A136" s="266" t="s">
        <v>58</v>
      </c>
      <c r="B136" s="298"/>
      <c r="C136" s="361"/>
      <c r="D136" s="259"/>
      <c r="E136" s="257"/>
      <c r="F136" s="257"/>
      <c r="G136" s="571"/>
      <c r="H136" s="257"/>
      <c r="I136" s="326"/>
      <c r="J136" s="258"/>
      <c r="K136" s="259"/>
      <c r="L136" s="261">
        <f>SUM(L137:L139)</f>
        <v>3170</v>
      </c>
      <c r="M136" s="261">
        <f t="shared" ref="M136:W136" si="54">SUM(M137:M139)</f>
        <v>2552.9</v>
      </c>
      <c r="N136" s="261">
        <f t="shared" si="54"/>
        <v>1529.85582</v>
      </c>
      <c r="O136" s="261">
        <f t="shared" si="54"/>
        <v>2617.3999999999996</v>
      </c>
      <c r="P136" s="261">
        <f t="shared" si="54"/>
        <v>2617.3999999999996</v>
      </c>
      <c r="Q136" s="261">
        <f t="shared" si="54"/>
        <v>0</v>
      </c>
      <c r="R136" s="261">
        <f t="shared" si="54"/>
        <v>2622.5</v>
      </c>
      <c r="S136" s="261">
        <f t="shared" si="54"/>
        <v>2622.5</v>
      </c>
      <c r="T136" s="261">
        <f t="shared" si="54"/>
        <v>0</v>
      </c>
      <c r="U136" s="261">
        <f t="shared" si="54"/>
        <v>2641.2</v>
      </c>
      <c r="V136" s="261">
        <f t="shared" si="54"/>
        <v>2641.2</v>
      </c>
      <c r="W136" s="262">
        <f t="shared" si="54"/>
        <v>0</v>
      </c>
    </row>
    <row r="137" spans="1:23" ht="37.5" customHeight="1">
      <c r="A137" s="533" t="s">
        <v>10</v>
      </c>
      <c r="B137" s="451" t="s">
        <v>73</v>
      </c>
      <c r="C137" s="9"/>
      <c r="D137" s="455"/>
      <c r="E137" s="493" t="s">
        <v>118</v>
      </c>
      <c r="F137" s="493" t="s">
        <v>119</v>
      </c>
      <c r="G137" s="103" t="s">
        <v>290</v>
      </c>
      <c r="H137" s="417">
        <v>100</v>
      </c>
      <c r="I137" s="689" t="s">
        <v>291</v>
      </c>
      <c r="J137" s="680" t="s">
        <v>292</v>
      </c>
      <c r="K137" s="680"/>
      <c r="L137" s="25">
        <v>2986.9</v>
      </c>
      <c r="M137" s="25">
        <v>2318.9</v>
      </c>
      <c r="N137" s="25">
        <v>1429.10473</v>
      </c>
      <c r="O137" s="25">
        <f>SUM(P137:Q137)</f>
        <v>2373</v>
      </c>
      <c r="P137" s="25">
        <v>2373</v>
      </c>
      <c r="Q137" s="25">
        <v>0</v>
      </c>
      <c r="R137" s="25">
        <f>SUM(S137:T137)</f>
        <v>2373</v>
      </c>
      <c r="S137" s="25">
        <v>2373</v>
      </c>
      <c r="T137" s="25">
        <v>0</v>
      </c>
      <c r="U137" s="25">
        <f>SUM(V137:W137)</f>
        <v>2373</v>
      </c>
      <c r="V137" s="25">
        <v>2373</v>
      </c>
      <c r="W137" s="15">
        <v>0</v>
      </c>
    </row>
    <row r="138" spans="1:23" ht="31.5">
      <c r="A138" s="533" t="s">
        <v>11</v>
      </c>
      <c r="B138" s="451" t="s">
        <v>74</v>
      </c>
      <c r="C138" s="328"/>
      <c r="D138" s="478"/>
      <c r="E138" s="493" t="s">
        <v>118</v>
      </c>
      <c r="F138" s="493" t="s">
        <v>119</v>
      </c>
      <c r="G138" s="103" t="s">
        <v>293</v>
      </c>
      <c r="H138" s="417">
        <v>200</v>
      </c>
      <c r="I138" s="780"/>
      <c r="J138" s="793"/>
      <c r="K138" s="793"/>
      <c r="L138" s="25">
        <v>177.7</v>
      </c>
      <c r="M138" s="25">
        <v>225.4</v>
      </c>
      <c r="N138" s="25">
        <v>95.157839999999993</v>
      </c>
      <c r="O138" s="25">
        <f>SUM(P138:Q138)</f>
        <v>236.7</v>
      </c>
      <c r="P138" s="25">
        <v>236.7</v>
      </c>
      <c r="Q138" s="25">
        <v>0</v>
      </c>
      <c r="R138" s="25">
        <f>SUM(S138:T138)</f>
        <v>241.8</v>
      </c>
      <c r="S138" s="25">
        <v>241.8</v>
      </c>
      <c r="T138" s="25">
        <v>0</v>
      </c>
      <c r="U138" s="25">
        <f>SUM(V138:W138)</f>
        <v>259.7</v>
      </c>
      <c r="V138" s="25">
        <v>259.7</v>
      </c>
      <c r="W138" s="15">
        <v>0</v>
      </c>
    </row>
    <row r="139" spans="1:23" ht="188.25" customHeight="1">
      <c r="A139" s="533" t="s">
        <v>21</v>
      </c>
      <c r="B139" s="451" t="s">
        <v>32</v>
      </c>
      <c r="C139" s="328"/>
      <c r="D139" s="478"/>
      <c r="E139" s="493" t="s">
        <v>118</v>
      </c>
      <c r="F139" s="493" t="s">
        <v>119</v>
      </c>
      <c r="G139" s="103" t="s">
        <v>293</v>
      </c>
      <c r="H139" s="417">
        <v>800</v>
      </c>
      <c r="I139" s="781"/>
      <c r="J139" s="794"/>
      <c r="K139" s="794"/>
      <c r="L139" s="25">
        <v>5.4</v>
      </c>
      <c r="M139" s="25">
        <v>8.6</v>
      </c>
      <c r="N139" s="25">
        <v>5.5932500000000003</v>
      </c>
      <c r="O139" s="25">
        <f>SUM(P139:Q139)</f>
        <v>7.7</v>
      </c>
      <c r="P139" s="25">
        <v>7.7</v>
      </c>
      <c r="Q139" s="25">
        <v>0</v>
      </c>
      <c r="R139" s="25">
        <f>SUM(S139:T139)</f>
        <v>7.7</v>
      </c>
      <c r="S139" s="25">
        <v>7.7</v>
      </c>
      <c r="T139" s="25">
        <v>0</v>
      </c>
      <c r="U139" s="25">
        <f>SUM(V139:W139)</f>
        <v>8.5</v>
      </c>
      <c r="V139" s="25">
        <v>8.5</v>
      </c>
      <c r="W139" s="15">
        <v>0</v>
      </c>
    </row>
    <row r="140" spans="1:23" s="263" customFormat="1" ht="18.75" customHeight="1">
      <c r="A140" s="747" t="s">
        <v>80</v>
      </c>
      <c r="B140" s="748"/>
      <c r="C140" s="748"/>
      <c r="D140" s="748"/>
      <c r="E140" s="748"/>
      <c r="F140" s="748"/>
      <c r="G140" s="748"/>
      <c r="H140" s="748"/>
      <c r="I140" s="748"/>
      <c r="J140" s="748"/>
      <c r="K140" s="748"/>
      <c r="L140" s="264">
        <f>SUM(L141)</f>
        <v>8217.7999999999993</v>
      </c>
      <c r="M140" s="264">
        <f t="shared" ref="M140:W140" si="55">SUM(M141)</f>
        <v>8215.1999999999989</v>
      </c>
      <c r="N140" s="264">
        <f t="shared" si="55"/>
        <v>5080.3250099999996</v>
      </c>
      <c r="O140" s="264">
        <f t="shared" si="55"/>
        <v>8951.7999999999993</v>
      </c>
      <c r="P140" s="264">
        <f t="shared" si="55"/>
        <v>8951.7999999999993</v>
      </c>
      <c r="Q140" s="264">
        <f t="shared" si="55"/>
        <v>0</v>
      </c>
      <c r="R140" s="264">
        <f t="shared" si="55"/>
        <v>9043.2999999999993</v>
      </c>
      <c r="S140" s="264">
        <f t="shared" si="55"/>
        <v>9043.2999999999993</v>
      </c>
      <c r="T140" s="264">
        <f t="shared" si="55"/>
        <v>0</v>
      </c>
      <c r="U140" s="264">
        <f t="shared" si="55"/>
        <v>9067.1</v>
      </c>
      <c r="V140" s="264">
        <f t="shared" si="55"/>
        <v>9067.1</v>
      </c>
      <c r="W140" s="265">
        <f t="shared" si="55"/>
        <v>0</v>
      </c>
    </row>
    <row r="141" spans="1:23" s="40" customFormat="1" ht="18.75" customHeight="1">
      <c r="A141" s="760" t="s">
        <v>37</v>
      </c>
      <c r="B141" s="761"/>
      <c r="C141" s="761"/>
      <c r="D141" s="761"/>
      <c r="E141" s="761"/>
      <c r="F141" s="761"/>
      <c r="G141" s="761"/>
      <c r="H141" s="761"/>
      <c r="I141" s="761"/>
      <c r="J141" s="761"/>
      <c r="K141" s="761"/>
      <c r="L141" s="11">
        <f t="shared" ref="L141:W141" si="56">SUM(L142+L151)</f>
        <v>8217.7999999999993</v>
      </c>
      <c r="M141" s="11">
        <f t="shared" si="56"/>
        <v>8215.1999999999989</v>
      </c>
      <c r="N141" s="11">
        <f t="shared" si="56"/>
        <v>5080.3250099999996</v>
      </c>
      <c r="O141" s="11">
        <f t="shared" si="56"/>
        <v>8951.7999999999993</v>
      </c>
      <c r="P141" s="11">
        <f t="shared" si="56"/>
        <v>8951.7999999999993</v>
      </c>
      <c r="Q141" s="11">
        <f t="shared" si="56"/>
        <v>0</v>
      </c>
      <c r="R141" s="11">
        <f t="shared" si="56"/>
        <v>9043.2999999999993</v>
      </c>
      <c r="S141" s="11">
        <f t="shared" si="56"/>
        <v>9043.2999999999993</v>
      </c>
      <c r="T141" s="11">
        <f t="shared" si="56"/>
        <v>0</v>
      </c>
      <c r="U141" s="11">
        <f t="shared" si="56"/>
        <v>9067.1</v>
      </c>
      <c r="V141" s="11">
        <f t="shared" si="56"/>
        <v>9067.1</v>
      </c>
      <c r="W141" s="23">
        <f t="shared" si="56"/>
        <v>0</v>
      </c>
    </row>
    <row r="142" spans="1:23" s="40" customFormat="1" ht="78.75">
      <c r="A142" s="441" t="s">
        <v>34</v>
      </c>
      <c r="B142" s="451" t="s">
        <v>107</v>
      </c>
      <c r="C142" s="443"/>
      <c r="D142" s="418"/>
      <c r="E142" s="534"/>
      <c r="F142" s="534"/>
      <c r="G142" s="452"/>
      <c r="H142" s="417">
        <v>600</v>
      </c>
      <c r="I142" s="328"/>
      <c r="J142" s="536"/>
      <c r="K142" s="418"/>
      <c r="L142" s="25">
        <f t="shared" ref="L142:Q142" si="57">SUM(L143+L144+L145+L146+L147+L148+L149+L150)</f>
        <v>8217.7999999999993</v>
      </c>
      <c r="M142" s="25">
        <f t="shared" si="57"/>
        <v>8167.4</v>
      </c>
      <c r="N142" s="25">
        <f t="shared" si="57"/>
        <v>5032.5349999999999</v>
      </c>
      <c r="O142" s="25">
        <f t="shared" si="57"/>
        <v>8951.7999999999993</v>
      </c>
      <c r="P142" s="25">
        <f t="shared" si="57"/>
        <v>8951.7999999999993</v>
      </c>
      <c r="Q142" s="25">
        <f t="shared" si="57"/>
        <v>0</v>
      </c>
      <c r="R142" s="25">
        <f t="shared" ref="R142:R152" si="58">SUM(S142:T142)</f>
        <v>9043.2999999999993</v>
      </c>
      <c r="S142" s="25">
        <f>SUM(S143+S144+S145+S146+S147+S148+S149+S150)</f>
        <v>9043.2999999999993</v>
      </c>
      <c r="T142" s="25">
        <f>SUM(T143+T144+T145+T146+T147+T148+T149+T150)</f>
        <v>0</v>
      </c>
      <c r="U142" s="25">
        <f t="shared" ref="U142:U150" si="59">SUM(V142:W142)</f>
        <v>9067.1</v>
      </c>
      <c r="V142" s="25">
        <f>SUM(V143+V144+V145+V146+V147+V148+V149+V150)</f>
        <v>9067.1</v>
      </c>
      <c r="W142" s="15">
        <f>SUM(W143+W144+W145+W146+W147+W148+W149+W150)</f>
        <v>0</v>
      </c>
    </row>
    <row r="143" spans="1:23" s="40" customFormat="1" ht="93.75" customHeight="1">
      <c r="A143" s="441" t="s">
        <v>44</v>
      </c>
      <c r="B143" s="451" t="s">
        <v>294</v>
      </c>
      <c r="C143" s="104" t="s">
        <v>173</v>
      </c>
      <c r="D143" s="418"/>
      <c r="E143" s="493" t="s">
        <v>124</v>
      </c>
      <c r="F143" s="493">
        <v>10</v>
      </c>
      <c r="G143" s="103" t="s">
        <v>222</v>
      </c>
      <c r="H143" s="417">
        <v>611</v>
      </c>
      <c r="I143" s="867" t="s">
        <v>295</v>
      </c>
      <c r="J143" s="869" t="s">
        <v>296</v>
      </c>
      <c r="K143" s="733"/>
      <c r="L143" s="25">
        <v>3677.1</v>
      </c>
      <c r="M143" s="25">
        <v>3863.7</v>
      </c>
      <c r="N143" s="25">
        <v>2205.75</v>
      </c>
      <c r="O143" s="25">
        <f t="shared" ref="O143:O150" si="60">SUM(P143:Q143)</f>
        <v>4110.8</v>
      </c>
      <c r="P143" s="25">
        <v>4110.8</v>
      </c>
      <c r="Q143" s="25"/>
      <c r="R143" s="25">
        <f t="shared" si="58"/>
        <v>4115.5</v>
      </c>
      <c r="S143" s="25">
        <v>4115.5</v>
      </c>
      <c r="T143" s="25"/>
      <c r="U143" s="25">
        <f t="shared" si="59"/>
        <v>4051.6</v>
      </c>
      <c r="V143" s="25">
        <v>4051.6</v>
      </c>
      <c r="W143" s="15"/>
    </row>
    <row r="144" spans="1:23" s="40" customFormat="1" ht="87" customHeight="1">
      <c r="A144" s="441" t="s">
        <v>81</v>
      </c>
      <c r="B144" s="451" t="s">
        <v>1464</v>
      </c>
      <c r="C144" s="104" t="s">
        <v>224</v>
      </c>
      <c r="D144" s="418"/>
      <c r="E144" s="493" t="s">
        <v>124</v>
      </c>
      <c r="F144" s="493" t="s">
        <v>91</v>
      </c>
      <c r="G144" s="103" t="s">
        <v>225</v>
      </c>
      <c r="H144" s="417">
        <v>611</v>
      </c>
      <c r="I144" s="868"/>
      <c r="J144" s="868"/>
      <c r="K144" s="794"/>
      <c r="L144" s="25">
        <v>42</v>
      </c>
      <c r="M144" s="25">
        <v>61</v>
      </c>
      <c r="N144" s="25">
        <v>61</v>
      </c>
      <c r="O144" s="25">
        <f t="shared" si="60"/>
        <v>54.9</v>
      </c>
      <c r="P144" s="25">
        <v>54.9</v>
      </c>
      <c r="Q144" s="25">
        <v>0</v>
      </c>
      <c r="R144" s="25">
        <f t="shared" si="58"/>
        <v>54.9</v>
      </c>
      <c r="S144" s="25">
        <v>54.9</v>
      </c>
      <c r="T144" s="25">
        <v>0</v>
      </c>
      <c r="U144" s="25">
        <f t="shared" si="59"/>
        <v>60.4</v>
      </c>
      <c r="V144" s="25">
        <v>60.4</v>
      </c>
      <c r="W144" s="15">
        <v>0</v>
      </c>
    </row>
    <row r="145" spans="1:23" s="40" customFormat="1" ht="204.75">
      <c r="A145" s="441" t="s">
        <v>83</v>
      </c>
      <c r="B145" s="451" t="s">
        <v>297</v>
      </c>
      <c r="C145" s="451" t="s">
        <v>130</v>
      </c>
      <c r="D145" s="418"/>
      <c r="E145" s="493" t="s">
        <v>119</v>
      </c>
      <c r="F145" s="493" t="s">
        <v>131</v>
      </c>
      <c r="G145" s="103" t="s">
        <v>298</v>
      </c>
      <c r="H145" s="417">
        <v>611</v>
      </c>
      <c r="I145" s="338" t="s">
        <v>299</v>
      </c>
      <c r="J145" s="107" t="s">
        <v>300</v>
      </c>
      <c r="K145" s="418"/>
      <c r="L145" s="25">
        <v>170</v>
      </c>
      <c r="M145" s="25">
        <v>84</v>
      </c>
      <c r="N145" s="25">
        <v>31.65</v>
      </c>
      <c r="O145" s="25">
        <f t="shared" si="60"/>
        <v>75.599999999999994</v>
      </c>
      <c r="P145" s="25">
        <v>75.599999999999994</v>
      </c>
      <c r="Q145" s="25">
        <v>0</v>
      </c>
      <c r="R145" s="25">
        <f t="shared" si="58"/>
        <v>75.599999999999994</v>
      </c>
      <c r="S145" s="25">
        <v>75.599999999999994</v>
      </c>
      <c r="T145" s="25">
        <v>0</v>
      </c>
      <c r="U145" s="25">
        <f t="shared" si="59"/>
        <v>83.2</v>
      </c>
      <c r="V145" s="25">
        <v>83.2</v>
      </c>
      <c r="W145" s="15">
        <v>0</v>
      </c>
    </row>
    <row r="146" spans="1:23" s="40" customFormat="1" ht="75" customHeight="1">
      <c r="A146" s="441" t="s">
        <v>230</v>
      </c>
      <c r="B146" s="451" t="s">
        <v>301</v>
      </c>
      <c r="C146" s="451" t="s">
        <v>231</v>
      </c>
      <c r="D146" s="418"/>
      <c r="E146" s="493" t="s">
        <v>141</v>
      </c>
      <c r="F146" s="493" t="s">
        <v>124</v>
      </c>
      <c r="G146" s="103" t="s">
        <v>232</v>
      </c>
      <c r="H146" s="417">
        <v>611</v>
      </c>
      <c r="I146" s="823" t="s">
        <v>302</v>
      </c>
      <c r="J146" s="680" t="s">
        <v>303</v>
      </c>
      <c r="K146" s="733"/>
      <c r="L146" s="25">
        <v>1779.8</v>
      </c>
      <c r="M146" s="25">
        <v>1609.8</v>
      </c>
      <c r="N146" s="25">
        <v>1124.3499999999999</v>
      </c>
      <c r="O146" s="25">
        <f t="shared" si="60"/>
        <v>1929.2</v>
      </c>
      <c r="P146" s="25">
        <v>1929.2</v>
      </c>
      <c r="Q146" s="25">
        <v>0</v>
      </c>
      <c r="R146" s="25">
        <f t="shared" si="58"/>
        <v>2016</v>
      </c>
      <c r="S146" s="25">
        <v>2016</v>
      </c>
      <c r="T146" s="25">
        <v>0</v>
      </c>
      <c r="U146" s="25">
        <f t="shared" si="59"/>
        <v>2109.6</v>
      </c>
      <c r="V146" s="25">
        <v>2109.6</v>
      </c>
      <c r="W146" s="15">
        <v>0</v>
      </c>
    </row>
    <row r="147" spans="1:23" s="40" customFormat="1" ht="47.25">
      <c r="A147" s="441" t="s">
        <v>233</v>
      </c>
      <c r="B147" s="451" t="s">
        <v>304</v>
      </c>
      <c r="C147" s="451" t="s">
        <v>143</v>
      </c>
      <c r="D147" s="418"/>
      <c r="E147" s="493" t="s">
        <v>141</v>
      </c>
      <c r="F147" s="493" t="s">
        <v>124</v>
      </c>
      <c r="G147" s="103" t="s">
        <v>305</v>
      </c>
      <c r="H147" s="417">
        <v>611</v>
      </c>
      <c r="I147" s="870"/>
      <c r="J147" s="793"/>
      <c r="K147" s="793"/>
      <c r="L147" s="25">
        <v>0</v>
      </c>
      <c r="M147" s="25">
        <v>20</v>
      </c>
      <c r="N147" s="25">
        <v>20</v>
      </c>
      <c r="O147" s="25">
        <f t="shared" si="60"/>
        <v>36</v>
      </c>
      <c r="P147" s="25">
        <v>36</v>
      </c>
      <c r="Q147" s="25">
        <v>0</v>
      </c>
      <c r="R147" s="25">
        <f t="shared" si="58"/>
        <v>36</v>
      </c>
      <c r="S147" s="25">
        <v>36</v>
      </c>
      <c r="T147" s="25">
        <v>0</v>
      </c>
      <c r="U147" s="25">
        <f t="shared" si="59"/>
        <v>39.6</v>
      </c>
      <c r="V147" s="25">
        <v>39.6</v>
      </c>
      <c r="W147" s="15">
        <v>0</v>
      </c>
    </row>
    <row r="148" spans="1:23" s="40" customFormat="1" ht="63">
      <c r="A148" s="441" t="s">
        <v>235</v>
      </c>
      <c r="B148" s="451" t="s">
        <v>306</v>
      </c>
      <c r="C148" s="451" t="s">
        <v>241</v>
      </c>
      <c r="D148" s="418"/>
      <c r="E148" s="493" t="s">
        <v>242</v>
      </c>
      <c r="F148" s="493" t="s">
        <v>243</v>
      </c>
      <c r="G148" s="103" t="s">
        <v>244</v>
      </c>
      <c r="H148" s="417">
        <v>611</v>
      </c>
      <c r="I148" s="870"/>
      <c r="J148" s="793"/>
      <c r="K148" s="793"/>
      <c r="L148" s="25">
        <v>2450.3000000000002</v>
      </c>
      <c r="M148" s="25">
        <v>25</v>
      </c>
      <c r="N148" s="25">
        <v>15</v>
      </c>
      <c r="O148" s="25">
        <f t="shared" si="60"/>
        <v>63</v>
      </c>
      <c r="P148" s="25">
        <v>63</v>
      </c>
      <c r="Q148" s="25">
        <v>0</v>
      </c>
      <c r="R148" s="25">
        <f t="shared" si="58"/>
        <v>63</v>
      </c>
      <c r="S148" s="25">
        <v>63</v>
      </c>
      <c r="T148" s="25">
        <v>0</v>
      </c>
      <c r="U148" s="25">
        <f t="shared" si="59"/>
        <v>69.3</v>
      </c>
      <c r="V148" s="25">
        <v>69.3</v>
      </c>
      <c r="W148" s="15">
        <v>0</v>
      </c>
    </row>
    <row r="149" spans="1:23" s="40" customFormat="1" ht="409.6" customHeight="1">
      <c r="A149" s="441" t="s">
        <v>239</v>
      </c>
      <c r="B149" s="451" t="s">
        <v>294</v>
      </c>
      <c r="C149" s="451" t="s">
        <v>267</v>
      </c>
      <c r="D149" s="418"/>
      <c r="E149" s="493" t="s">
        <v>141</v>
      </c>
      <c r="F149" s="493" t="s">
        <v>141</v>
      </c>
      <c r="G149" s="103" t="s">
        <v>151</v>
      </c>
      <c r="H149" s="417">
        <v>611</v>
      </c>
      <c r="I149" s="781"/>
      <c r="J149" s="794"/>
      <c r="K149" s="794"/>
      <c r="L149" s="25">
        <v>0</v>
      </c>
      <c r="M149" s="25">
        <v>2503.9</v>
      </c>
      <c r="N149" s="25">
        <v>1574.7850000000001</v>
      </c>
      <c r="O149" s="25">
        <f t="shared" si="60"/>
        <v>2682.3</v>
      </c>
      <c r="P149" s="25">
        <v>2682.3</v>
      </c>
      <c r="Q149" s="25">
        <v>0</v>
      </c>
      <c r="R149" s="25">
        <f t="shared" si="58"/>
        <v>2682.3</v>
      </c>
      <c r="S149" s="25">
        <v>2682.3</v>
      </c>
      <c r="T149" s="25">
        <v>0</v>
      </c>
      <c r="U149" s="25">
        <f t="shared" si="59"/>
        <v>2653.4</v>
      </c>
      <c r="V149" s="25">
        <v>2653.4</v>
      </c>
      <c r="W149" s="15">
        <v>0</v>
      </c>
    </row>
    <row r="150" spans="1:23" s="40" customFormat="1" ht="274.5" customHeight="1">
      <c r="A150" s="441" t="s">
        <v>233</v>
      </c>
      <c r="B150" s="451" t="s">
        <v>304</v>
      </c>
      <c r="C150" s="451" t="s">
        <v>143</v>
      </c>
      <c r="D150" s="418"/>
      <c r="E150" s="493" t="s">
        <v>141</v>
      </c>
      <c r="F150" s="493" t="s">
        <v>124</v>
      </c>
      <c r="G150" s="103" t="s">
        <v>264</v>
      </c>
      <c r="H150" s="417">
        <v>611</v>
      </c>
      <c r="I150" s="338" t="s">
        <v>1592</v>
      </c>
      <c r="J150" s="107" t="s">
        <v>307</v>
      </c>
      <c r="K150" s="418"/>
      <c r="L150" s="25">
        <v>98.6</v>
      </c>
      <c r="M150" s="25">
        <v>0</v>
      </c>
      <c r="N150" s="25">
        <v>0</v>
      </c>
      <c r="O150" s="25">
        <f t="shared" si="60"/>
        <v>0</v>
      </c>
      <c r="P150" s="25">
        <v>0</v>
      </c>
      <c r="Q150" s="25"/>
      <c r="R150" s="25">
        <f t="shared" si="58"/>
        <v>0</v>
      </c>
      <c r="S150" s="25">
        <v>0</v>
      </c>
      <c r="T150" s="25"/>
      <c r="U150" s="25">
        <f t="shared" si="59"/>
        <v>0</v>
      </c>
      <c r="V150" s="25">
        <v>0</v>
      </c>
      <c r="W150" s="15"/>
    </row>
    <row r="151" spans="1:23" s="40" customFormat="1">
      <c r="A151" s="441" t="s">
        <v>35</v>
      </c>
      <c r="B151" s="104" t="s">
        <v>36</v>
      </c>
      <c r="C151" s="443"/>
      <c r="D151" s="418"/>
      <c r="E151" s="534"/>
      <c r="F151" s="534"/>
      <c r="G151" s="452"/>
      <c r="H151" s="417">
        <v>600</v>
      </c>
      <c r="I151" s="328"/>
      <c r="J151" s="536"/>
      <c r="K151" s="418"/>
      <c r="L151" s="25">
        <f t="shared" ref="L151:Q151" si="61">SUM(L152:L152)</f>
        <v>0</v>
      </c>
      <c r="M151" s="25">
        <f t="shared" si="61"/>
        <v>47.8</v>
      </c>
      <c r="N151" s="25">
        <f t="shared" si="61"/>
        <v>47.790010000000002</v>
      </c>
      <c r="O151" s="25">
        <f t="shared" si="61"/>
        <v>0</v>
      </c>
      <c r="P151" s="25">
        <f t="shared" si="61"/>
        <v>0</v>
      </c>
      <c r="Q151" s="25">
        <f t="shared" si="61"/>
        <v>0</v>
      </c>
      <c r="R151" s="25">
        <f t="shared" si="58"/>
        <v>0</v>
      </c>
      <c r="S151" s="25">
        <f>SUM(S152:S152)</f>
        <v>0</v>
      </c>
      <c r="T151" s="25">
        <f>SUM(T152:T152)</f>
        <v>0</v>
      </c>
      <c r="U151" s="25">
        <f>SUM(U152:U152)</f>
        <v>0</v>
      </c>
      <c r="V151" s="25">
        <f>SUM(V152:V152)</f>
        <v>0</v>
      </c>
      <c r="W151" s="15">
        <f>SUM(W152:W152)</f>
        <v>0</v>
      </c>
    </row>
    <row r="152" spans="1:23" s="40" customFormat="1" ht="63">
      <c r="A152" s="441" t="s">
        <v>45</v>
      </c>
      <c r="B152" s="451" t="s">
        <v>308</v>
      </c>
      <c r="C152" s="443"/>
      <c r="D152" s="418"/>
      <c r="E152" s="493" t="s">
        <v>124</v>
      </c>
      <c r="F152" s="493" t="s">
        <v>91</v>
      </c>
      <c r="G152" s="452">
        <v>7770422000</v>
      </c>
      <c r="H152" s="417">
        <v>612</v>
      </c>
      <c r="I152" s="328"/>
      <c r="J152" s="536"/>
      <c r="K152" s="418"/>
      <c r="L152" s="25">
        <v>0</v>
      </c>
      <c r="M152" s="25">
        <v>47.8</v>
      </c>
      <c r="N152" s="25">
        <v>47.790010000000002</v>
      </c>
      <c r="O152" s="25">
        <f>SUM(P152:Q152)</f>
        <v>0</v>
      </c>
      <c r="P152" s="25">
        <v>0</v>
      </c>
      <c r="Q152" s="25">
        <v>0</v>
      </c>
      <c r="R152" s="25">
        <f t="shared" si="58"/>
        <v>0</v>
      </c>
      <c r="S152" s="25">
        <v>0</v>
      </c>
      <c r="T152" s="25">
        <v>0</v>
      </c>
      <c r="U152" s="25">
        <f>SUM(V152:W152)</f>
        <v>0</v>
      </c>
      <c r="V152" s="25">
        <v>0</v>
      </c>
      <c r="W152" s="15">
        <v>0</v>
      </c>
    </row>
    <row r="153" spans="1:23" s="251" customFormat="1">
      <c r="A153" s="240" t="s">
        <v>15</v>
      </c>
      <c r="B153" s="300" t="s">
        <v>16</v>
      </c>
      <c r="C153" s="362"/>
      <c r="D153" s="248"/>
      <c r="E153" s="246"/>
      <c r="F153" s="246"/>
      <c r="G153" s="300"/>
      <c r="H153" s="246">
        <v>300</v>
      </c>
      <c r="I153" s="329"/>
      <c r="J153" s="247"/>
      <c r="K153" s="248"/>
      <c r="L153" s="241">
        <f t="shared" ref="L153:W153" si="62">SUM(L154,)</f>
        <v>0</v>
      </c>
      <c r="M153" s="241">
        <f t="shared" si="62"/>
        <v>31.8</v>
      </c>
      <c r="N153" s="241">
        <f t="shared" si="62"/>
        <v>25.722169999999998</v>
      </c>
      <c r="O153" s="241">
        <f t="shared" si="62"/>
        <v>0</v>
      </c>
      <c r="P153" s="241">
        <f t="shared" si="62"/>
        <v>0</v>
      </c>
      <c r="Q153" s="241">
        <f t="shared" si="62"/>
        <v>0</v>
      </c>
      <c r="R153" s="241">
        <f t="shared" si="62"/>
        <v>0</v>
      </c>
      <c r="S153" s="241">
        <f t="shared" si="62"/>
        <v>0</v>
      </c>
      <c r="T153" s="241">
        <f t="shared" si="62"/>
        <v>0</v>
      </c>
      <c r="U153" s="241">
        <f t="shared" si="62"/>
        <v>0</v>
      </c>
      <c r="V153" s="241">
        <f t="shared" si="62"/>
        <v>0</v>
      </c>
      <c r="W153" s="254">
        <f t="shared" si="62"/>
        <v>0</v>
      </c>
    </row>
    <row r="154" spans="1:23" s="272" customFormat="1" ht="31.5">
      <c r="A154" s="266" t="s">
        <v>18</v>
      </c>
      <c r="B154" s="301" t="s">
        <v>48</v>
      </c>
      <c r="C154" s="363"/>
      <c r="D154" s="269"/>
      <c r="E154" s="415"/>
      <c r="F154" s="415"/>
      <c r="G154" s="572"/>
      <c r="H154" s="270">
        <v>320</v>
      </c>
      <c r="I154" s="330"/>
      <c r="J154" s="268"/>
      <c r="K154" s="269"/>
      <c r="L154" s="261">
        <f t="shared" ref="L154:W154" si="63">SUM(L155:L155)</f>
        <v>0</v>
      </c>
      <c r="M154" s="261">
        <f t="shared" si="63"/>
        <v>31.8</v>
      </c>
      <c r="N154" s="261">
        <f t="shared" si="63"/>
        <v>25.722169999999998</v>
      </c>
      <c r="O154" s="261">
        <f t="shared" si="63"/>
        <v>0</v>
      </c>
      <c r="P154" s="261">
        <f t="shared" si="63"/>
        <v>0</v>
      </c>
      <c r="Q154" s="261">
        <f t="shared" si="63"/>
        <v>0</v>
      </c>
      <c r="R154" s="261">
        <f t="shared" si="63"/>
        <v>0</v>
      </c>
      <c r="S154" s="261">
        <f t="shared" si="63"/>
        <v>0</v>
      </c>
      <c r="T154" s="261">
        <f t="shared" si="63"/>
        <v>0</v>
      </c>
      <c r="U154" s="261">
        <f t="shared" si="63"/>
        <v>0</v>
      </c>
      <c r="V154" s="261">
        <f t="shared" si="63"/>
        <v>0</v>
      </c>
      <c r="W154" s="262">
        <f t="shared" si="63"/>
        <v>0</v>
      </c>
    </row>
    <row r="155" spans="1:23" s="40" customFormat="1">
      <c r="A155" s="441" t="s">
        <v>12</v>
      </c>
      <c r="B155" s="451" t="s">
        <v>309</v>
      </c>
      <c r="C155" s="443"/>
      <c r="D155" s="418"/>
      <c r="E155" s="534"/>
      <c r="F155" s="534"/>
      <c r="G155" s="452"/>
      <c r="H155" s="417">
        <v>321</v>
      </c>
      <c r="I155" s="328"/>
      <c r="J155" s="536"/>
      <c r="K155" s="418"/>
      <c r="L155" s="25"/>
      <c r="M155" s="25">
        <v>31.8</v>
      </c>
      <c r="N155" s="25">
        <v>25.722169999999998</v>
      </c>
      <c r="O155" s="25">
        <f>SUM(P155:Q155)</f>
        <v>0</v>
      </c>
      <c r="P155" s="25">
        <v>0</v>
      </c>
      <c r="Q155" s="25">
        <v>0</v>
      </c>
      <c r="R155" s="25">
        <f>SUM(S155:T155)</f>
        <v>0</v>
      </c>
      <c r="S155" s="25">
        <v>0</v>
      </c>
      <c r="T155" s="25">
        <v>0</v>
      </c>
      <c r="U155" s="25">
        <f>SUM(V155:W155)</f>
        <v>0</v>
      </c>
      <c r="V155" s="25">
        <v>0</v>
      </c>
      <c r="W155" s="15">
        <v>0</v>
      </c>
    </row>
    <row r="156" spans="1:23" s="37" customFormat="1" ht="31.5">
      <c r="A156" s="58" t="s">
        <v>310</v>
      </c>
      <c r="B156" s="306" t="s">
        <v>311</v>
      </c>
      <c r="C156" s="324"/>
      <c r="D156" s="60"/>
      <c r="E156" s="60"/>
      <c r="F156" s="60"/>
      <c r="G156" s="324"/>
      <c r="H156" s="60"/>
      <c r="I156" s="324"/>
      <c r="J156" s="60"/>
      <c r="K156" s="60" t="s">
        <v>66</v>
      </c>
      <c r="L156" s="16">
        <f t="shared" ref="L156:W156" si="64">SUM(L157,L177)</f>
        <v>14073.300000000001</v>
      </c>
      <c r="M156" s="16">
        <f t="shared" si="64"/>
        <v>12778.09</v>
      </c>
      <c r="N156" s="16">
        <f t="shared" si="64"/>
        <v>8010.9000000000005</v>
      </c>
      <c r="O156" s="16">
        <f t="shared" si="64"/>
        <v>12765.86</v>
      </c>
      <c r="P156" s="16">
        <f t="shared" si="64"/>
        <v>12265.86</v>
      </c>
      <c r="Q156" s="16">
        <f t="shared" si="64"/>
        <v>500</v>
      </c>
      <c r="R156" s="16">
        <f t="shared" si="64"/>
        <v>12432.6</v>
      </c>
      <c r="S156" s="16">
        <f t="shared" si="64"/>
        <v>12432.6</v>
      </c>
      <c r="T156" s="16">
        <f t="shared" si="64"/>
        <v>0</v>
      </c>
      <c r="U156" s="16">
        <f t="shared" si="64"/>
        <v>12661.400000000001</v>
      </c>
      <c r="V156" s="16">
        <f t="shared" si="64"/>
        <v>12661.400000000001</v>
      </c>
      <c r="W156" s="593">
        <f t="shared" si="64"/>
        <v>0</v>
      </c>
    </row>
    <row r="157" spans="1:23" s="242" customFormat="1">
      <c r="A157" s="240" t="s">
        <v>9</v>
      </c>
      <c r="B157" s="723" t="s">
        <v>72</v>
      </c>
      <c r="C157" s="724"/>
      <c r="D157" s="724"/>
      <c r="E157" s="724"/>
      <c r="F157" s="724"/>
      <c r="G157" s="724"/>
      <c r="H157" s="724"/>
      <c r="I157" s="724"/>
      <c r="J157" s="724"/>
      <c r="K157" s="725"/>
      <c r="L157" s="241">
        <f t="shared" ref="L157:W157" si="65">SUM(L158,L162)</f>
        <v>14058.300000000001</v>
      </c>
      <c r="M157" s="241">
        <f t="shared" si="65"/>
        <v>12673.69</v>
      </c>
      <c r="N157" s="241">
        <f t="shared" si="65"/>
        <v>7941.3</v>
      </c>
      <c r="O157" s="241">
        <f t="shared" si="65"/>
        <v>12750.86</v>
      </c>
      <c r="P157" s="241">
        <f t="shared" si="65"/>
        <v>12250.86</v>
      </c>
      <c r="Q157" s="241">
        <f t="shared" si="65"/>
        <v>500</v>
      </c>
      <c r="R157" s="241">
        <f t="shared" si="65"/>
        <v>12417.6</v>
      </c>
      <c r="S157" s="241">
        <f t="shared" si="65"/>
        <v>12417.6</v>
      </c>
      <c r="T157" s="241">
        <f t="shared" si="65"/>
        <v>0</v>
      </c>
      <c r="U157" s="241">
        <f t="shared" si="65"/>
        <v>12646.400000000001</v>
      </c>
      <c r="V157" s="241">
        <f t="shared" si="65"/>
        <v>12646.400000000001</v>
      </c>
      <c r="W157" s="254">
        <f t="shared" si="65"/>
        <v>0</v>
      </c>
    </row>
    <row r="158" spans="1:23" s="263" customFormat="1">
      <c r="A158" s="266" t="s">
        <v>58</v>
      </c>
      <c r="B158" s="298"/>
      <c r="C158" s="369"/>
      <c r="D158" s="259"/>
      <c r="E158" s="257"/>
      <c r="F158" s="257"/>
      <c r="G158" s="571"/>
      <c r="H158" s="257"/>
      <c r="I158" s="326"/>
      <c r="J158" s="258"/>
      <c r="K158" s="259"/>
      <c r="L158" s="261">
        <f t="shared" ref="L158:W158" si="66">SUM(L159:L161)</f>
        <v>5255.1</v>
      </c>
      <c r="M158" s="261">
        <f t="shared" si="66"/>
        <v>3557.69</v>
      </c>
      <c r="N158" s="261">
        <f t="shared" si="66"/>
        <v>2314.4700000000003</v>
      </c>
      <c r="O158" s="261">
        <f t="shared" si="66"/>
        <v>3580.36</v>
      </c>
      <c r="P158" s="261">
        <f t="shared" si="66"/>
        <v>3580.36</v>
      </c>
      <c r="Q158" s="261">
        <f t="shared" si="66"/>
        <v>0</v>
      </c>
      <c r="R158" s="261">
        <f t="shared" si="66"/>
        <v>3588</v>
      </c>
      <c r="S158" s="261">
        <f t="shared" si="66"/>
        <v>3588</v>
      </c>
      <c r="T158" s="261">
        <f t="shared" si="66"/>
        <v>0</v>
      </c>
      <c r="U158" s="261">
        <f t="shared" si="66"/>
        <v>3620.3</v>
      </c>
      <c r="V158" s="261">
        <f t="shared" si="66"/>
        <v>3620.3</v>
      </c>
      <c r="W158" s="262">
        <f t="shared" si="66"/>
        <v>0</v>
      </c>
    </row>
    <row r="159" spans="1:23" ht="132" customHeight="1">
      <c r="A159" s="533" t="s">
        <v>10</v>
      </c>
      <c r="B159" s="451" t="s">
        <v>73</v>
      </c>
      <c r="C159" s="370"/>
      <c r="D159" s="455"/>
      <c r="E159" s="493" t="s">
        <v>118</v>
      </c>
      <c r="F159" s="493" t="s">
        <v>119</v>
      </c>
      <c r="G159" s="103" t="s">
        <v>290</v>
      </c>
      <c r="H159" s="417">
        <v>100</v>
      </c>
      <c r="I159" s="865" t="s">
        <v>312</v>
      </c>
      <c r="J159" s="455" t="s">
        <v>313</v>
      </c>
      <c r="K159" s="493"/>
      <c r="L159" s="25">
        <v>4857.5</v>
      </c>
      <c r="M159" s="25">
        <v>3163.69</v>
      </c>
      <c r="N159" s="25">
        <v>2128.0700000000002</v>
      </c>
      <c r="O159" s="25">
        <f>P159+Q159</f>
        <v>3170</v>
      </c>
      <c r="P159" s="25">
        <v>3170</v>
      </c>
      <c r="Q159" s="25">
        <v>0</v>
      </c>
      <c r="R159" s="25">
        <f>S159+T159</f>
        <v>3170</v>
      </c>
      <c r="S159" s="25">
        <v>3170</v>
      </c>
      <c r="T159" s="25">
        <v>0</v>
      </c>
      <c r="U159" s="25">
        <f>V159+W159</f>
        <v>3170</v>
      </c>
      <c r="V159" s="25">
        <v>3170</v>
      </c>
      <c r="W159" s="15">
        <v>0</v>
      </c>
    </row>
    <row r="160" spans="1:23" ht="146.25" customHeight="1">
      <c r="A160" s="533" t="s">
        <v>11</v>
      </c>
      <c r="B160" s="451" t="s">
        <v>74</v>
      </c>
      <c r="C160" s="368"/>
      <c r="D160" s="478"/>
      <c r="E160" s="493" t="s">
        <v>118</v>
      </c>
      <c r="F160" s="493" t="s">
        <v>119</v>
      </c>
      <c r="G160" s="103" t="s">
        <v>293</v>
      </c>
      <c r="H160" s="417">
        <v>200</v>
      </c>
      <c r="I160" s="866"/>
      <c r="J160" s="637" t="s">
        <v>1699</v>
      </c>
      <c r="K160" s="493"/>
      <c r="L160" s="25">
        <v>391.5</v>
      </c>
      <c r="M160" s="25">
        <v>385</v>
      </c>
      <c r="N160" s="25">
        <v>181.81</v>
      </c>
      <c r="O160" s="25">
        <f>P160+Q160</f>
        <v>402.26</v>
      </c>
      <c r="P160" s="25">
        <v>402.26</v>
      </c>
      <c r="Q160" s="25">
        <v>0</v>
      </c>
      <c r="R160" s="25">
        <f>S160+T160</f>
        <v>409.9</v>
      </c>
      <c r="S160" s="25">
        <v>409.9</v>
      </c>
      <c r="T160" s="25">
        <v>0</v>
      </c>
      <c r="U160" s="25">
        <f>V160+W160</f>
        <v>441.4</v>
      </c>
      <c r="V160" s="25">
        <v>441.4</v>
      </c>
      <c r="W160" s="15">
        <v>0</v>
      </c>
    </row>
    <row r="161" spans="1:23" ht="63">
      <c r="A161" s="533" t="s">
        <v>21</v>
      </c>
      <c r="B161" s="451" t="s">
        <v>32</v>
      </c>
      <c r="C161" s="368"/>
      <c r="D161" s="478"/>
      <c r="E161" s="493" t="s">
        <v>118</v>
      </c>
      <c r="F161" s="493" t="s">
        <v>119</v>
      </c>
      <c r="G161" s="103" t="s">
        <v>293</v>
      </c>
      <c r="H161" s="417">
        <v>800</v>
      </c>
      <c r="I161" s="339" t="s">
        <v>314</v>
      </c>
      <c r="J161" s="455" t="s">
        <v>315</v>
      </c>
      <c r="K161" s="493"/>
      <c r="L161" s="25">
        <v>6.1</v>
      </c>
      <c r="M161" s="25">
        <v>9</v>
      </c>
      <c r="N161" s="25">
        <v>4.59</v>
      </c>
      <c r="O161" s="25">
        <f>P161+Q161</f>
        <v>8.1</v>
      </c>
      <c r="P161" s="25">
        <v>8.1</v>
      </c>
      <c r="Q161" s="25">
        <v>0</v>
      </c>
      <c r="R161" s="25">
        <f>S161+T161</f>
        <v>8.1</v>
      </c>
      <c r="S161" s="25">
        <v>8.1</v>
      </c>
      <c r="T161" s="25">
        <v>0</v>
      </c>
      <c r="U161" s="25">
        <f>V161+W161</f>
        <v>8.9</v>
      </c>
      <c r="V161" s="25">
        <v>8.9</v>
      </c>
      <c r="W161" s="15">
        <v>0</v>
      </c>
    </row>
    <row r="162" spans="1:23" s="263" customFormat="1">
      <c r="A162" s="799" t="s">
        <v>80</v>
      </c>
      <c r="B162" s="800"/>
      <c r="C162" s="800"/>
      <c r="D162" s="800"/>
      <c r="E162" s="800"/>
      <c r="F162" s="800"/>
      <c r="G162" s="800"/>
      <c r="H162" s="800"/>
      <c r="I162" s="800"/>
      <c r="J162" s="800"/>
      <c r="K162" s="801"/>
      <c r="L162" s="264">
        <f t="shared" ref="L162:W162" si="67">SUM(L163)</f>
        <v>8803.2000000000007</v>
      </c>
      <c r="M162" s="264">
        <f t="shared" si="67"/>
        <v>9116</v>
      </c>
      <c r="N162" s="264">
        <f t="shared" si="67"/>
        <v>5626.83</v>
      </c>
      <c r="O162" s="264">
        <f t="shared" si="67"/>
        <v>9170.5</v>
      </c>
      <c r="P162" s="264">
        <f t="shared" si="67"/>
        <v>8670.5</v>
      </c>
      <c r="Q162" s="264">
        <f t="shared" si="67"/>
        <v>500</v>
      </c>
      <c r="R162" s="264">
        <f t="shared" si="67"/>
        <v>8829.6</v>
      </c>
      <c r="S162" s="264">
        <f t="shared" si="67"/>
        <v>8829.6</v>
      </c>
      <c r="T162" s="264">
        <f t="shared" si="67"/>
        <v>0</v>
      </c>
      <c r="U162" s="264">
        <f t="shared" si="67"/>
        <v>9026.1</v>
      </c>
      <c r="V162" s="264">
        <f t="shared" si="67"/>
        <v>9026.1</v>
      </c>
      <c r="W162" s="265">
        <f t="shared" si="67"/>
        <v>0</v>
      </c>
    </row>
    <row r="163" spans="1:23" s="40" customFormat="1">
      <c r="A163" s="802" t="s">
        <v>37</v>
      </c>
      <c r="B163" s="803"/>
      <c r="C163" s="803"/>
      <c r="D163" s="803"/>
      <c r="E163" s="803"/>
      <c r="F163" s="803"/>
      <c r="G163" s="803"/>
      <c r="H163" s="803"/>
      <c r="I163" s="803"/>
      <c r="J163" s="803"/>
      <c r="K163" s="804"/>
      <c r="L163" s="11">
        <f>SUM(L164,L174)</f>
        <v>8803.2000000000007</v>
      </c>
      <c r="M163" s="11">
        <f>SUM(M164,M174)</f>
        <v>9116</v>
      </c>
      <c r="N163" s="11">
        <f t="shared" ref="N163:T163" si="68">N164+N174</f>
        <v>5626.83</v>
      </c>
      <c r="O163" s="11">
        <f t="shared" si="68"/>
        <v>9170.5</v>
      </c>
      <c r="P163" s="11">
        <f t="shared" si="68"/>
        <v>8670.5</v>
      </c>
      <c r="Q163" s="11">
        <f t="shared" si="68"/>
        <v>500</v>
      </c>
      <c r="R163" s="11">
        <f t="shared" si="68"/>
        <v>8829.6</v>
      </c>
      <c r="S163" s="11">
        <f t="shared" si="68"/>
        <v>8829.6</v>
      </c>
      <c r="T163" s="11">
        <f t="shared" si="68"/>
        <v>0</v>
      </c>
      <c r="U163" s="11">
        <f>U164</f>
        <v>9026.1</v>
      </c>
      <c r="V163" s="11">
        <f>V164+V174</f>
        <v>9026.1</v>
      </c>
      <c r="W163" s="23">
        <f>W164+W174</f>
        <v>0</v>
      </c>
    </row>
    <row r="164" spans="1:23" s="40" customFormat="1" ht="78.75">
      <c r="A164" s="441" t="s">
        <v>34</v>
      </c>
      <c r="B164" s="451" t="s">
        <v>107</v>
      </c>
      <c r="C164" s="367"/>
      <c r="D164" s="418"/>
      <c r="E164" s="534"/>
      <c r="F164" s="534"/>
      <c r="G164" s="452"/>
      <c r="H164" s="417">
        <v>600</v>
      </c>
      <c r="I164" s="328"/>
      <c r="J164" s="536"/>
      <c r="K164" s="418"/>
      <c r="L164" s="25">
        <f t="shared" ref="L164:W164" si="69">SUM(L165:L173)</f>
        <v>8664.4000000000015</v>
      </c>
      <c r="M164" s="25">
        <f t="shared" si="69"/>
        <v>9116</v>
      </c>
      <c r="N164" s="25">
        <f t="shared" si="69"/>
        <v>5626.83</v>
      </c>
      <c r="O164" s="25">
        <f t="shared" si="69"/>
        <v>9170.5</v>
      </c>
      <c r="P164" s="25">
        <f t="shared" si="69"/>
        <v>8670.5</v>
      </c>
      <c r="Q164" s="25">
        <f t="shared" si="69"/>
        <v>500</v>
      </c>
      <c r="R164" s="25">
        <f t="shared" si="69"/>
        <v>8829.6</v>
      </c>
      <c r="S164" s="25">
        <f t="shared" si="69"/>
        <v>8829.6</v>
      </c>
      <c r="T164" s="25">
        <f t="shared" si="69"/>
        <v>0</v>
      </c>
      <c r="U164" s="25">
        <f t="shared" si="69"/>
        <v>9026.1</v>
      </c>
      <c r="V164" s="25">
        <f t="shared" si="69"/>
        <v>9026.1</v>
      </c>
      <c r="W164" s="15">
        <f t="shared" si="69"/>
        <v>0</v>
      </c>
    </row>
    <row r="165" spans="1:23" s="40" customFormat="1" ht="189">
      <c r="A165" s="441" t="s">
        <v>44</v>
      </c>
      <c r="B165" s="451" t="s">
        <v>1465</v>
      </c>
      <c r="C165" s="104" t="s">
        <v>173</v>
      </c>
      <c r="D165" s="418"/>
      <c r="E165" s="493" t="s">
        <v>124</v>
      </c>
      <c r="F165" s="493">
        <v>10</v>
      </c>
      <c r="G165" s="103" t="s">
        <v>222</v>
      </c>
      <c r="H165" s="417">
        <v>611</v>
      </c>
      <c r="I165" s="340" t="s">
        <v>316</v>
      </c>
      <c r="J165" s="455" t="s">
        <v>1617</v>
      </c>
      <c r="K165" s="418"/>
      <c r="L165" s="25">
        <v>1947</v>
      </c>
      <c r="M165" s="25">
        <v>1926</v>
      </c>
      <c r="N165" s="25">
        <v>1078.97</v>
      </c>
      <c r="O165" s="25">
        <f>P165+Q165</f>
        <v>2035.5</v>
      </c>
      <c r="P165" s="25">
        <v>2035.5</v>
      </c>
      <c r="Q165" s="25"/>
      <c r="R165" s="25">
        <f>S165+T165</f>
        <v>2035.8</v>
      </c>
      <c r="S165" s="25">
        <v>2035.8</v>
      </c>
      <c r="T165" s="25">
        <v>0</v>
      </c>
      <c r="U165" s="25">
        <f>V165+W165</f>
        <v>2016.7</v>
      </c>
      <c r="V165" s="25">
        <v>2016.7</v>
      </c>
      <c r="W165" s="15">
        <v>0</v>
      </c>
    </row>
    <row r="166" spans="1:23" s="40" customFormat="1" ht="78.75">
      <c r="A166" s="441" t="s">
        <v>81</v>
      </c>
      <c r="B166" s="451" t="s">
        <v>1465</v>
      </c>
      <c r="C166" s="104" t="s">
        <v>224</v>
      </c>
      <c r="D166" s="418"/>
      <c r="E166" s="493" t="s">
        <v>124</v>
      </c>
      <c r="F166" s="493" t="s">
        <v>91</v>
      </c>
      <c r="G166" s="103" t="s">
        <v>225</v>
      </c>
      <c r="H166" s="417">
        <v>611</v>
      </c>
      <c r="I166" s="340" t="s">
        <v>317</v>
      </c>
      <c r="J166" s="105" t="s">
        <v>318</v>
      </c>
      <c r="K166" s="418"/>
      <c r="L166" s="25">
        <v>106</v>
      </c>
      <c r="M166" s="25">
        <v>128</v>
      </c>
      <c r="N166" s="25">
        <v>128</v>
      </c>
      <c r="O166" s="25">
        <f>P166+Q166</f>
        <v>115.2</v>
      </c>
      <c r="P166" s="25">
        <v>115.2</v>
      </c>
      <c r="Q166" s="25"/>
      <c r="R166" s="25">
        <f>S166+T166</f>
        <v>115.2</v>
      </c>
      <c r="S166" s="25">
        <v>115.2</v>
      </c>
      <c r="T166" s="25">
        <v>0</v>
      </c>
      <c r="U166" s="25">
        <f>V166+W166</f>
        <v>126.7</v>
      </c>
      <c r="V166" s="25">
        <v>126.7</v>
      </c>
      <c r="W166" s="15">
        <v>0</v>
      </c>
    </row>
    <row r="167" spans="1:23" s="40" customFormat="1" ht="126">
      <c r="A167" s="441" t="s">
        <v>83</v>
      </c>
      <c r="B167" s="451" t="s">
        <v>319</v>
      </c>
      <c r="C167" s="451" t="s">
        <v>130</v>
      </c>
      <c r="D167" s="418"/>
      <c r="E167" s="493" t="s">
        <v>119</v>
      </c>
      <c r="F167" s="493" t="s">
        <v>131</v>
      </c>
      <c r="G167" s="103" t="s">
        <v>228</v>
      </c>
      <c r="H167" s="417">
        <v>611</v>
      </c>
      <c r="I167" s="341" t="s">
        <v>320</v>
      </c>
      <c r="J167" s="105" t="s">
        <v>1616</v>
      </c>
      <c r="K167" s="418"/>
      <c r="L167" s="25">
        <v>410.8</v>
      </c>
      <c r="M167" s="25">
        <v>1205.5999999999999</v>
      </c>
      <c r="N167" s="25">
        <v>434.9</v>
      </c>
      <c r="O167" s="25">
        <f>P167+Q167</f>
        <v>506.3</v>
      </c>
      <c r="P167" s="25">
        <v>506.3</v>
      </c>
      <c r="Q167" s="25"/>
      <c r="R167" s="25">
        <f>S167+T167</f>
        <v>506.3</v>
      </c>
      <c r="S167" s="25">
        <v>506.3</v>
      </c>
      <c r="T167" s="25">
        <v>0</v>
      </c>
      <c r="U167" s="25">
        <f>V167+W167</f>
        <v>557</v>
      </c>
      <c r="V167" s="25">
        <v>557</v>
      </c>
      <c r="W167" s="15">
        <v>0</v>
      </c>
    </row>
    <row r="168" spans="1:23" s="40" customFormat="1" ht="126">
      <c r="A168" s="441" t="s">
        <v>230</v>
      </c>
      <c r="B168" s="451" t="s">
        <v>319</v>
      </c>
      <c r="C168" s="451" t="s">
        <v>130</v>
      </c>
      <c r="D168" s="418"/>
      <c r="E168" s="493" t="s">
        <v>119</v>
      </c>
      <c r="F168" s="493" t="s">
        <v>131</v>
      </c>
      <c r="G168" s="103" t="s">
        <v>321</v>
      </c>
      <c r="H168" s="417">
        <v>611</v>
      </c>
      <c r="I168" s="341" t="s">
        <v>320</v>
      </c>
      <c r="J168" s="105" t="s">
        <v>1616</v>
      </c>
      <c r="K168" s="418"/>
      <c r="L168" s="25">
        <v>189.4</v>
      </c>
      <c r="M168" s="25">
        <v>0</v>
      </c>
      <c r="N168" s="25">
        <v>0</v>
      </c>
      <c r="O168" s="25">
        <v>0</v>
      </c>
      <c r="P168" s="25">
        <v>0</v>
      </c>
      <c r="Q168" s="25">
        <v>0</v>
      </c>
      <c r="R168" s="25">
        <v>0</v>
      </c>
      <c r="S168" s="25">
        <v>0</v>
      </c>
      <c r="T168" s="25">
        <v>0</v>
      </c>
      <c r="U168" s="25">
        <v>0</v>
      </c>
      <c r="V168" s="25">
        <v>0</v>
      </c>
      <c r="W168" s="15">
        <v>0</v>
      </c>
    </row>
    <row r="169" spans="1:23" s="40" customFormat="1" ht="126">
      <c r="A169" s="441" t="s">
        <v>233</v>
      </c>
      <c r="B169" s="451" t="s">
        <v>319</v>
      </c>
      <c r="C169" s="451" t="s">
        <v>130</v>
      </c>
      <c r="D169" s="418"/>
      <c r="E169" s="493" t="s">
        <v>119</v>
      </c>
      <c r="F169" s="493" t="s">
        <v>131</v>
      </c>
      <c r="G169" s="103" t="s">
        <v>322</v>
      </c>
      <c r="H169" s="417">
        <v>611</v>
      </c>
      <c r="I169" s="341" t="s">
        <v>320</v>
      </c>
      <c r="J169" s="105" t="s">
        <v>1616</v>
      </c>
      <c r="K169" s="418"/>
      <c r="L169" s="25">
        <v>71</v>
      </c>
      <c r="M169" s="25"/>
      <c r="N169" s="25"/>
      <c r="O169" s="25"/>
      <c r="P169" s="25"/>
      <c r="Q169" s="25"/>
      <c r="R169" s="25"/>
      <c r="S169" s="25"/>
      <c r="T169" s="25"/>
      <c r="U169" s="25"/>
      <c r="V169" s="25"/>
      <c r="W169" s="15"/>
    </row>
    <row r="170" spans="1:23" s="40" customFormat="1" ht="189">
      <c r="A170" s="441" t="s">
        <v>235</v>
      </c>
      <c r="B170" s="451" t="s">
        <v>323</v>
      </c>
      <c r="C170" s="451" t="s">
        <v>231</v>
      </c>
      <c r="D170" s="418"/>
      <c r="E170" s="493" t="s">
        <v>141</v>
      </c>
      <c r="F170" s="493" t="s">
        <v>124</v>
      </c>
      <c r="G170" s="103" t="s">
        <v>232</v>
      </c>
      <c r="H170" s="417">
        <v>611</v>
      </c>
      <c r="I170" s="341" t="s">
        <v>324</v>
      </c>
      <c r="J170" s="455" t="s">
        <v>1618</v>
      </c>
      <c r="K170" s="418"/>
      <c r="L170" s="25">
        <v>3400</v>
      </c>
      <c r="M170" s="25">
        <v>3440.9</v>
      </c>
      <c r="N170" s="25">
        <v>2430</v>
      </c>
      <c r="O170" s="25">
        <f>P170+Q170</f>
        <v>3845.2</v>
      </c>
      <c r="P170" s="25">
        <v>3345.2</v>
      </c>
      <c r="Q170" s="25">
        <v>500</v>
      </c>
      <c r="R170" s="25">
        <f>S170+T170</f>
        <v>3504</v>
      </c>
      <c r="S170" s="25">
        <v>3504</v>
      </c>
      <c r="T170" s="25"/>
      <c r="U170" s="25">
        <f>V170+W170</f>
        <v>3656.8</v>
      </c>
      <c r="V170" s="25">
        <v>3656.8</v>
      </c>
      <c r="W170" s="15"/>
    </row>
    <row r="171" spans="1:23" s="40" customFormat="1" ht="189">
      <c r="A171" s="441" t="s">
        <v>239</v>
      </c>
      <c r="B171" s="451" t="s">
        <v>325</v>
      </c>
      <c r="C171" s="451" t="s">
        <v>143</v>
      </c>
      <c r="D171" s="418"/>
      <c r="E171" s="493" t="s">
        <v>141</v>
      </c>
      <c r="F171" s="493" t="s">
        <v>124</v>
      </c>
      <c r="G171" s="103" t="s">
        <v>264</v>
      </c>
      <c r="H171" s="417">
        <v>611</v>
      </c>
      <c r="I171" s="341" t="s">
        <v>324</v>
      </c>
      <c r="J171" s="455" t="s">
        <v>1619</v>
      </c>
      <c r="K171" s="418"/>
      <c r="L171" s="25">
        <v>187.3</v>
      </c>
      <c r="M171" s="25">
        <v>30</v>
      </c>
      <c r="N171" s="25">
        <v>30</v>
      </c>
      <c r="O171" s="25">
        <f>P171+Q171</f>
        <v>27</v>
      </c>
      <c r="P171" s="25">
        <v>27</v>
      </c>
      <c r="Q171" s="25">
        <v>0</v>
      </c>
      <c r="R171" s="25">
        <f>S171+T171</f>
        <v>27</v>
      </c>
      <c r="S171" s="25">
        <v>27</v>
      </c>
      <c r="T171" s="25">
        <v>0</v>
      </c>
      <c r="U171" s="25">
        <f>V171+W171</f>
        <v>29.7</v>
      </c>
      <c r="V171" s="25">
        <v>29.7</v>
      </c>
      <c r="W171" s="15">
        <v>0</v>
      </c>
    </row>
    <row r="172" spans="1:23" s="40" customFormat="1" ht="189">
      <c r="A172" s="441" t="s">
        <v>326</v>
      </c>
      <c r="B172" s="451" t="s">
        <v>327</v>
      </c>
      <c r="C172" s="451" t="s">
        <v>241</v>
      </c>
      <c r="D172" s="418"/>
      <c r="E172" s="493" t="s">
        <v>242</v>
      </c>
      <c r="F172" s="493" t="s">
        <v>243</v>
      </c>
      <c r="G172" s="103" t="s">
        <v>244</v>
      </c>
      <c r="H172" s="417">
        <v>611</v>
      </c>
      <c r="I172" s="341" t="s">
        <v>324</v>
      </c>
      <c r="J172" s="455" t="s">
        <v>1620</v>
      </c>
      <c r="K172" s="418"/>
      <c r="L172" s="25">
        <v>2352.9</v>
      </c>
      <c r="M172" s="25">
        <v>21</v>
      </c>
      <c r="N172" s="25">
        <v>0.66</v>
      </c>
      <c r="O172" s="25">
        <f>P172+Q172</f>
        <v>137.19999999999999</v>
      </c>
      <c r="P172" s="25">
        <v>137.19999999999999</v>
      </c>
      <c r="Q172" s="25"/>
      <c r="R172" s="25">
        <f>S172+T172</f>
        <v>137.19999999999999</v>
      </c>
      <c r="S172" s="25">
        <v>137.19999999999999</v>
      </c>
      <c r="T172" s="25"/>
      <c r="U172" s="25">
        <f>V172+W172</f>
        <v>150.9</v>
      </c>
      <c r="V172" s="25">
        <v>150.9</v>
      </c>
      <c r="W172" s="15"/>
    </row>
    <row r="173" spans="1:23" s="40" customFormat="1" ht="189">
      <c r="A173" s="441" t="s">
        <v>150</v>
      </c>
      <c r="B173" s="451" t="s">
        <v>328</v>
      </c>
      <c r="C173" s="451" t="s">
        <v>267</v>
      </c>
      <c r="D173" s="418"/>
      <c r="E173" s="493" t="s">
        <v>141</v>
      </c>
      <c r="F173" s="493" t="s">
        <v>141</v>
      </c>
      <c r="G173" s="103" t="s">
        <v>151</v>
      </c>
      <c r="H173" s="417">
        <v>611</v>
      </c>
      <c r="I173" s="341" t="s">
        <v>324</v>
      </c>
      <c r="J173" s="455" t="s">
        <v>1621</v>
      </c>
      <c r="K173" s="418"/>
      <c r="L173" s="25">
        <v>0</v>
      </c>
      <c r="M173" s="25">
        <v>2364.5</v>
      </c>
      <c r="N173" s="25">
        <v>1524.3</v>
      </c>
      <c r="O173" s="25">
        <f>P173+Q173</f>
        <v>2504.1</v>
      </c>
      <c r="P173" s="25">
        <v>2504.1</v>
      </c>
      <c r="Q173" s="25">
        <v>0</v>
      </c>
      <c r="R173" s="25">
        <f>S173+T173</f>
        <v>2504.1</v>
      </c>
      <c r="S173" s="25">
        <v>2504.1</v>
      </c>
      <c r="T173" s="25">
        <v>0</v>
      </c>
      <c r="U173" s="25">
        <f>V173+W173</f>
        <v>2488.3000000000002</v>
      </c>
      <c r="V173" s="25">
        <v>2488.3000000000002</v>
      </c>
      <c r="W173" s="15">
        <v>0</v>
      </c>
    </row>
    <row r="174" spans="1:23" s="40" customFormat="1">
      <c r="A174" s="441" t="s">
        <v>35</v>
      </c>
      <c r="B174" s="104" t="s">
        <v>36</v>
      </c>
      <c r="C174" s="367"/>
      <c r="D174" s="418"/>
      <c r="E174" s="534"/>
      <c r="F174" s="534"/>
      <c r="G174" s="452"/>
      <c r="H174" s="417">
        <v>600</v>
      </c>
      <c r="I174" s="328"/>
      <c r="J174" s="536"/>
      <c r="K174" s="418"/>
      <c r="L174" s="25">
        <f>L175+L176</f>
        <v>138.80000000000001</v>
      </c>
      <c r="M174" s="25">
        <v>0</v>
      </c>
      <c r="N174" s="25">
        <v>0</v>
      </c>
      <c r="O174" s="25">
        <f t="shared" ref="O174:W174" si="70">SUM(O176:O176)</f>
        <v>0</v>
      </c>
      <c r="P174" s="25">
        <f t="shared" si="70"/>
        <v>0</v>
      </c>
      <c r="Q174" s="25">
        <f t="shared" si="70"/>
        <v>0</v>
      </c>
      <c r="R174" s="25">
        <f t="shared" si="70"/>
        <v>0</v>
      </c>
      <c r="S174" s="25">
        <f t="shared" si="70"/>
        <v>0</v>
      </c>
      <c r="T174" s="25">
        <f t="shared" si="70"/>
        <v>0</v>
      </c>
      <c r="U174" s="25">
        <f t="shared" si="70"/>
        <v>0</v>
      </c>
      <c r="V174" s="25">
        <f t="shared" si="70"/>
        <v>0</v>
      </c>
      <c r="W174" s="15">
        <f t="shared" si="70"/>
        <v>0</v>
      </c>
    </row>
    <row r="175" spans="1:23" s="40" customFormat="1">
      <c r="A175" s="441" t="s">
        <v>45</v>
      </c>
      <c r="B175" s="104"/>
      <c r="C175" s="367"/>
      <c r="D175" s="418"/>
      <c r="E175" s="493" t="s">
        <v>242</v>
      </c>
      <c r="F175" s="493" t="s">
        <v>243</v>
      </c>
      <c r="G175" s="103" t="s">
        <v>329</v>
      </c>
      <c r="H175" s="417">
        <v>612</v>
      </c>
      <c r="I175" s="328"/>
      <c r="J175" s="536"/>
      <c r="K175" s="418"/>
      <c r="L175" s="25">
        <v>40</v>
      </c>
      <c r="M175" s="25">
        <v>0</v>
      </c>
      <c r="N175" s="25">
        <v>0</v>
      </c>
      <c r="O175" s="25">
        <v>0</v>
      </c>
      <c r="P175" s="25">
        <v>0</v>
      </c>
      <c r="Q175" s="25">
        <v>0</v>
      </c>
      <c r="R175" s="25">
        <v>0</v>
      </c>
      <c r="S175" s="25">
        <v>0</v>
      </c>
      <c r="T175" s="25">
        <v>0</v>
      </c>
      <c r="U175" s="25">
        <v>0</v>
      </c>
      <c r="V175" s="25">
        <v>0</v>
      </c>
      <c r="W175" s="15">
        <v>0</v>
      </c>
    </row>
    <row r="176" spans="1:23" s="40" customFormat="1">
      <c r="A176" s="441" t="s">
        <v>209</v>
      </c>
      <c r="B176" s="451"/>
      <c r="C176" s="367"/>
      <c r="D176" s="418"/>
      <c r="E176" s="493" t="s">
        <v>242</v>
      </c>
      <c r="F176" s="493" t="s">
        <v>243</v>
      </c>
      <c r="G176" s="103" t="s">
        <v>330</v>
      </c>
      <c r="H176" s="417">
        <v>612</v>
      </c>
      <c r="I176" s="328"/>
      <c r="J176" s="536"/>
      <c r="K176" s="418"/>
      <c r="L176" s="25">
        <v>98.8</v>
      </c>
      <c r="M176" s="25">
        <v>0</v>
      </c>
      <c r="N176" s="25">
        <v>0</v>
      </c>
      <c r="O176" s="25">
        <f>SUM(P176:Q176)</f>
        <v>0</v>
      </c>
      <c r="P176" s="25">
        <v>0</v>
      </c>
      <c r="Q176" s="25">
        <v>0</v>
      </c>
      <c r="R176" s="25">
        <f>SUM(S176:T176)</f>
        <v>0</v>
      </c>
      <c r="S176" s="25">
        <v>0</v>
      </c>
      <c r="T176" s="25">
        <v>0</v>
      </c>
      <c r="U176" s="25">
        <f>SUM(V176:W176)</f>
        <v>0</v>
      </c>
      <c r="V176" s="25">
        <v>0</v>
      </c>
      <c r="W176" s="15">
        <v>0</v>
      </c>
    </row>
    <row r="177" spans="1:23" s="253" customFormat="1">
      <c r="A177" s="240" t="s">
        <v>15</v>
      </c>
      <c r="B177" s="300" t="s">
        <v>16</v>
      </c>
      <c r="C177" s="362"/>
      <c r="D177" s="248"/>
      <c r="E177" s="246"/>
      <c r="F177" s="246"/>
      <c r="G177" s="300"/>
      <c r="H177" s="246">
        <v>300</v>
      </c>
      <c r="I177" s="329"/>
      <c r="J177" s="247"/>
      <c r="K177" s="248"/>
      <c r="L177" s="241">
        <f t="shared" ref="L177:W177" si="71">SUM(L178,L180)</f>
        <v>15</v>
      </c>
      <c r="M177" s="241">
        <f t="shared" si="71"/>
        <v>104.4</v>
      </c>
      <c r="N177" s="241">
        <f t="shared" si="71"/>
        <v>69.599999999999994</v>
      </c>
      <c r="O177" s="241">
        <f t="shared" si="71"/>
        <v>15</v>
      </c>
      <c r="P177" s="241">
        <f t="shared" si="71"/>
        <v>15</v>
      </c>
      <c r="Q177" s="241">
        <f t="shared" si="71"/>
        <v>0</v>
      </c>
      <c r="R177" s="241">
        <f t="shared" si="71"/>
        <v>15</v>
      </c>
      <c r="S177" s="241">
        <f t="shared" si="71"/>
        <v>15</v>
      </c>
      <c r="T177" s="241">
        <f t="shared" si="71"/>
        <v>0</v>
      </c>
      <c r="U177" s="241">
        <f t="shared" si="71"/>
        <v>15</v>
      </c>
      <c r="V177" s="241">
        <f t="shared" si="71"/>
        <v>15</v>
      </c>
      <c r="W177" s="254">
        <f t="shared" si="71"/>
        <v>0</v>
      </c>
    </row>
    <row r="178" spans="1:23" s="263" customFormat="1" ht="31.5">
      <c r="A178" s="266" t="s">
        <v>18</v>
      </c>
      <c r="B178" s="301" t="s">
        <v>48</v>
      </c>
      <c r="C178" s="371"/>
      <c r="D178" s="269"/>
      <c r="E178" s="415"/>
      <c r="F178" s="415"/>
      <c r="G178" s="572"/>
      <c r="H178" s="270">
        <v>320</v>
      </c>
      <c r="I178" s="330"/>
      <c r="J178" s="268"/>
      <c r="K178" s="269"/>
      <c r="L178" s="261">
        <f t="shared" ref="L178:W178" si="72">SUM(L179:L179)</f>
        <v>0</v>
      </c>
      <c r="M178" s="261">
        <f t="shared" si="72"/>
        <v>90.9</v>
      </c>
      <c r="N178" s="261">
        <f t="shared" si="72"/>
        <v>69.599999999999994</v>
      </c>
      <c r="O178" s="261">
        <f t="shared" si="72"/>
        <v>0</v>
      </c>
      <c r="P178" s="261">
        <f t="shared" si="72"/>
        <v>0</v>
      </c>
      <c r="Q178" s="261">
        <f t="shared" si="72"/>
        <v>0</v>
      </c>
      <c r="R178" s="261">
        <f t="shared" si="72"/>
        <v>0</v>
      </c>
      <c r="S178" s="261">
        <f t="shared" si="72"/>
        <v>0</v>
      </c>
      <c r="T178" s="261">
        <f t="shared" si="72"/>
        <v>0</v>
      </c>
      <c r="U178" s="261">
        <f t="shared" si="72"/>
        <v>0</v>
      </c>
      <c r="V178" s="261">
        <f t="shared" si="72"/>
        <v>0</v>
      </c>
      <c r="W178" s="262">
        <f t="shared" si="72"/>
        <v>0</v>
      </c>
    </row>
    <row r="179" spans="1:23" s="39" customFormat="1" ht="299.25">
      <c r="A179" s="441" t="s">
        <v>12</v>
      </c>
      <c r="B179" s="451" t="s">
        <v>331</v>
      </c>
      <c r="C179" s="367"/>
      <c r="D179" s="418"/>
      <c r="E179" s="493" t="s">
        <v>118</v>
      </c>
      <c r="F179" s="493" t="s">
        <v>119</v>
      </c>
      <c r="G179" s="103" t="s">
        <v>213</v>
      </c>
      <c r="H179" s="419" t="s">
        <v>332</v>
      </c>
      <c r="I179" s="339" t="s">
        <v>333</v>
      </c>
      <c r="J179" s="455" t="s">
        <v>334</v>
      </c>
      <c r="K179" s="418"/>
      <c r="L179" s="25"/>
      <c r="M179" s="25">
        <v>90.9</v>
      </c>
      <c r="N179" s="25">
        <v>69.599999999999994</v>
      </c>
      <c r="O179" s="25">
        <f>SUM(P179:Q179)</f>
        <v>0</v>
      </c>
      <c r="P179" s="25">
        <v>0</v>
      </c>
      <c r="Q179" s="25">
        <v>0</v>
      </c>
      <c r="R179" s="25">
        <f>SUM(S179:T179)</f>
        <v>0</v>
      </c>
      <c r="S179" s="25">
        <v>0</v>
      </c>
      <c r="T179" s="25">
        <v>0</v>
      </c>
      <c r="U179" s="25">
        <f>SUM(V179:W179)</f>
        <v>0</v>
      </c>
      <c r="V179" s="25">
        <v>0</v>
      </c>
      <c r="W179" s="15">
        <v>0</v>
      </c>
    </row>
    <row r="180" spans="1:23" s="253" customFormat="1">
      <c r="A180" s="240" t="s">
        <v>57</v>
      </c>
      <c r="B180" s="723" t="s">
        <v>32</v>
      </c>
      <c r="C180" s="724"/>
      <c r="D180" s="724"/>
      <c r="E180" s="724"/>
      <c r="F180" s="724"/>
      <c r="G180" s="724"/>
      <c r="H180" s="724"/>
      <c r="I180" s="724"/>
      <c r="J180" s="724"/>
      <c r="K180" s="725"/>
      <c r="L180" s="244">
        <f t="shared" ref="L180:W180" si="73">L181</f>
        <v>15</v>
      </c>
      <c r="M180" s="244">
        <f t="shared" si="73"/>
        <v>13.5</v>
      </c>
      <c r="N180" s="244">
        <f t="shared" si="73"/>
        <v>0</v>
      </c>
      <c r="O180" s="244">
        <f t="shared" si="73"/>
        <v>15</v>
      </c>
      <c r="P180" s="244">
        <f t="shared" si="73"/>
        <v>15</v>
      </c>
      <c r="Q180" s="244">
        <f t="shared" si="73"/>
        <v>0</v>
      </c>
      <c r="R180" s="244">
        <f t="shared" si="73"/>
        <v>15</v>
      </c>
      <c r="S180" s="244">
        <f t="shared" si="73"/>
        <v>15</v>
      </c>
      <c r="T180" s="244">
        <f t="shared" si="73"/>
        <v>0</v>
      </c>
      <c r="U180" s="244">
        <f t="shared" si="73"/>
        <v>15</v>
      </c>
      <c r="V180" s="244">
        <f t="shared" si="73"/>
        <v>15</v>
      </c>
      <c r="W180" s="245">
        <f t="shared" si="73"/>
        <v>0</v>
      </c>
    </row>
    <row r="181" spans="1:23" ht="63.75" thickBot="1">
      <c r="A181" s="90"/>
      <c r="B181" s="451" t="s">
        <v>335</v>
      </c>
      <c r="C181" s="372"/>
      <c r="D181" s="108"/>
      <c r="E181" s="109" t="s">
        <v>336</v>
      </c>
      <c r="F181" s="109" t="s">
        <v>119</v>
      </c>
      <c r="G181" s="576">
        <v>2110100140</v>
      </c>
      <c r="H181" s="111">
        <v>244</v>
      </c>
      <c r="I181" s="342"/>
      <c r="J181" s="108"/>
      <c r="K181" s="108"/>
      <c r="L181" s="91">
        <v>15</v>
      </c>
      <c r="M181" s="91">
        <v>13.5</v>
      </c>
      <c r="N181" s="91">
        <v>0</v>
      </c>
      <c r="O181" s="91">
        <f>SUM(P181:Q181)</f>
        <v>15</v>
      </c>
      <c r="P181" s="91">
        <v>15</v>
      </c>
      <c r="Q181" s="91">
        <v>0</v>
      </c>
      <c r="R181" s="91">
        <f>SUM(S181:T181)</f>
        <v>15</v>
      </c>
      <c r="S181" s="91">
        <v>15</v>
      </c>
      <c r="T181" s="91">
        <v>0</v>
      </c>
      <c r="U181" s="91">
        <f>SUM(V181:W181)</f>
        <v>15</v>
      </c>
      <c r="V181" s="91">
        <v>15</v>
      </c>
      <c r="W181" s="92">
        <v>0</v>
      </c>
    </row>
    <row r="182" spans="1:23" s="37" customFormat="1" ht="31.5">
      <c r="A182" s="97" t="s">
        <v>337</v>
      </c>
      <c r="B182" s="308" t="s">
        <v>338</v>
      </c>
      <c r="C182" s="336"/>
      <c r="D182" s="99"/>
      <c r="E182" s="99"/>
      <c r="F182" s="99"/>
      <c r="G182" s="336"/>
      <c r="H182" s="99"/>
      <c r="I182" s="336"/>
      <c r="J182" s="99"/>
      <c r="K182" s="99" t="s">
        <v>66</v>
      </c>
      <c r="L182" s="100">
        <f t="shared" ref="L182:W182" si="74">L183+L204</f>
        <v>13232.2</v>
      </c>
      <c r="M182" s="100">
        <f t="shared" si="74"/>
        <v>13636.93</v>
      </c>
      <c r="N182" s="100">
        <f t="shared" si="74"/>
        <v>7864.7000000000007</v>
      </c>
      <c r="O182" s="100">
        <f t="shared" si="74"/>
        <v>14183.25</v>
      </c>
      <c r="P182" s="100">
        <f t="shared" si="74"/>
        <v>12612.650000000001</v>
      </c>
      <c r="Q182" s="100">
        <f t="shared" si="74"/>
        <v>1570.6</v>
      </c>
      <c r="R182" s="100">
        <f t="shared" si="74"/>
        <v>12723.3</v>
      </c>
      <c r="S182" s="100">
        <f t="shared" si="74"/>
        <v>12723.3</v>
      </c>
      <c r="T182" s="100">
        <f t="shared" si="74"/>
        <v>0</v>
      </c>
      <c r="U182" s="100">
        <f t="shared" si="74"/>
        <v>12855.48</v>
      </c>
      <c r="V182" s="100">
        <f t="shared" si="74"/>
        <v>12855.48</v>
      </c>
      <c r="W182" s="602">
        <f t="shared" si="74"/>
        <v>0</v>
      </c>
    </row>
    <row r="183" spans="1:23" s="242" customFormat="1">
      <c r="A183" s="240" t="s">
        <v>9</v>
      </c>
      <c r="B183" s="723" t="s">
        <v>72</v>
      </c>
      <c r="C183" s="724"/>
      <c r="D183" s="724"/>
      <c r="E183" s="724"/>
      <c r="F183" s="724"/>
      <c r="G183" s="724"/>
      <c r="H183" s="724"/>
      <c r="I183" s="724"/>
      <c r="J183" s="724"/>
      <c r="K183" s="725"/>
      <c r="L183" s="241">
        <f>L184+L188</f>
        <v>13232.2</v>
      </c>
      <c r="M183" s="241">
        <f t="shared" ref="M183:W183" si="75">SUM(M184,M188)</f>
        <v>13584.630000000001</v>
      </c>
      <c r="N183" s="241">
        <f t="shared" si="75"/>
        <v>7864.7000000000007</v>
      </c>
      <c r="O183" s="241">
        <f t="shared" si="75"/>
        <v>14183.25</v>
      </c>
      <c r="P183" s="241">
        <f t="shared" si="75"/>
        <v>12612.650000000001</v>
      </c>
      <c r="Q183" s="241">
        <f t="shared" si="75"/>
        <v>1570.6</v>
      </c>
      <c r="R183" s="241">
        <f t="shared" si="75"/>
        <v>12723.3</v>
      </c>
      <c r="S183" s="241">
        <f t="shared" si="75"/>
        <v>12723.3</v>
      </c>
      <c r="T183" s="241">
        <f t="shared" si="75"/>
        <v>0</v>
      </c>
      <c r="U183" s="241">
        <f t="shared" si="75"/>
        <v>12855.48</v>
      </c>
      <c r="V183" s="241">
        <f t="shared" si="75"/>
        <v>12855.48</v>
      </c>
      <c r="W183" s="254">
        <f t="shared" si="75"/>
        <v>0</v>
      </c>
    </row>
    <row r="184" spans="1:23" s="263" customFormat="1">
      <c r="A184" s="266" t="s">
        <v>58</v>
      </c>
      <c r="B184" s="298"/>
      <c r="C184" s="369"/>
      <c r="D184" s="259"/>
      <c r="E184" s="257"/>
      <c r="F184" s="257"/>
      <c r="G184" s="571"/>
      <c r="H184" s="257"/>
      <c r="I184" s="326"/>
      <c r="J184" s="258"/>
      <c r="K184" s="259"/>
      <c r="L184" s="261">
        <f t="shared" ref="L184:W184" si="76">SUM(L185:L187)</f>
        <v>4193.4000000000005</v>
      </c>
      <c r="M184" s="261">
        <f t="shared" si="76"/>
        <v>3241.78</v>
      </c>
      <c r="N184" s="261">
        <f t="shared" si="76"/>
        <v>2172</v>
      </c>
      <c r="O184" s="261">
        <f t="shared" si="76"/>
        <v>3029.9500000000003</v>
      </c>
      <c r="P184" s="261">
        <f t="shared" si="76"/>
        <v>3029.9500000000003</v>
      </c>
      <c r="Q184" s="261">
        <f t="shared" si="76"/>
        <v>0</v>
      </c>
      <c r="R184" s="261">
        <f t="shared" si="76"/>
        <v>3034.5</v>
      </c>
      <c r="S184" s="261">
        <f t="shared" si="76"/>
        <v>3034.5</v>
      </c>
      <c r="T184" s="261">
        <f t="shared" si="76"/>
        <v>0</v>
      </c>
      <c r="U184" s="261">
        <f t="shared" si="76"/>
        <v>3054.08</v>
      </c>
      <c r="V184" s="261">
        <f t="shared" si="76"/>
        <v>3054.08</v>
      </c>
      <c r="W184" s="262">
        <f t="shared" si="76"/>
        <v>0</v>
      </c>
    </row>
    <row r="185" spans="1:23" ht="106.5" customHeight="1">
      <c r="A185" s="533" t="s">
        <v>10</v>
      </c>
      <c r="B185" s="451" t="s">
        <v>73</v>
      </c>
      <c r="C185" s="370"/>
      <c r="D185" s="455"/>
      <c r="E185" s="493" t="s">
        <v>118</v>
      </c>
      <c r="F185" s="493" t="s">
        <v>119</v>
      </c>
      <c r="G185" s="103" t="s">
        <v>290</v>
      </c>
      <c r="H185" s="417">
        <v>120</v>
      </c>
      <c r="I185" s="871" t="s">
        <v>1466</v>
      </c>
      <c r="J185" s="739" t="s">
        <v>339</v>
      </c>
      <c r="K185" s="875" t="s">
        <v>340</v>
      </c>
      <c r="L185" s="25">
        <v>3925.8</v>
      </c>
      <c r="M185" s="25">
        <v>3003.78</v>
      </c>
      <c r="N185" s="25">
        <v>2034.6</v>
      </c>
      <c r="O185" s="25">
        <f>P185+Q185</f>
        <v>2782.1</v>
      </c>
      <c r="P185" s="25">
        <v>2782.1</v>
      </c>
      <c r="Q185" s="25"/>
      <c r="R185" s="25">
        <f>S185+T185</f>
        <v>2782.1</v>
      </c>
      <c r="S185" s="25">
        <v>2782.1</v>
      </c>
      <c r="T185" s="25"/>
      <c r="U185" s="25">
        <f>V185+W185</f>
        <v>2782.1</v>
      </c>
      <c r="V185" s="25">
        <v>2782.1</v>
      </c>
      <c r="W185" s="15"/>
    </row>
    <row r="186" spans="1:23" ht="127.5" customHeight="1">
      <c r="A186" s="533" t="s">
        <v>11</v>
      </c>
      <c r="B186" s="451" t="s">
        <v>74</v>
      </c>
      <c r="C186" s="368"/>
      <c r="D186" s="478"/>
      <c r="E186" s="493" t="s">
        <v>118</v>
      </c>
      <c r="F186" s="493" t="s">
        <v>119</v>
      </c>
      <c r="G186" s="103" t="s">
        <v>293</v>
      </c>
      <c r="H186" s="417">
        <v>240</v>
      </c>
      <c r="I186" s="873"/>
      <c r="J186" s="740"/>
      <c r="K186" s="876"/>
      <c r="L186" s="25">
        <v>258.60000000000002</v>
      </c>
      <c r="M186" s="25">
        <v>226</v>
      </c>
      <c r="N186" s="25">
        <v>128.4</v>
      </c>
      <c r="O186" s="25">
        <f>P186+Q186</f>
        <v>237.05</v>
      </c>
      <c r="P186" s="25">
        <v>237.05</v>
      </c>
      <c r="Q186" s="25"/>
      <c r="R186" s="25">
        <f>S186+T186</f>
        <v>241.6</v>
      </c>
      <c r="S186" s="25">
        <v>241.6</v>
      </c>
      <c r="T186" s="25"/>
      <c r="U186" s="25">
        <f>V186+W186</f>
        <v>260.08</v>
      </c>
      <c r="V186" s="25">
        <v>260.08</v>
      </c>
      <c r="W186" s="15"/>
    </row>
    <row r="187" spans="1:23" ht="372.75" customHeight="1">
      <c r="A187" s="533" t="s">
        <v>21</v>
      </c>
      <c r="B187" s="451" t="s">
        <v>32</v>
      </c>
      <c r="C187" s="368"/>
      <c r="D187" s="478"/>
      <c r="E187" s="493" t="s">
        <v>118</v>
      </c>
      <c r="F187" s="493" t="s">
        <v>119</v>
      </c>
      <c r="G187" s="103" t="s">
        <v>293</v>
      </c>
      <c r="H187" s="417">
        <v>850</v>
      </c>
      <c r="I187" s="872"/>
      <c r="J187" s="874"/>
      <c r="K187" s="877"/>
      <c r="L187" s="25">
        <v>9</v>
      </c>
      <c r="M187" s="25">
        <v>12</v>
      </c>
      <c r="N187" s="25">
        <v>9</v>
      </c>
      <c r="O187" s="25">
        <f>P187+Q187</f>
        <v>10.8</v>
      </c>
      <c r="P187" s="25">
        <v>10.8</v>
      </c>
      <c r="Q187" s="25"/>
      <c r="R187" s="25">
        <f>S187+T187</f>
        <v>10.8</v>
      </c>
      <c r="S187" s="25">
        <v>10.8</v>
      </c>
      <c r="T187" s="25"/>
      <c r="U187" s="25">
        <f>V187+W187</f>
        <v>11.9</v>
      </c>
      <c r="V187" s="25">
        <v>11.9</v>
      </c>
      <c r="W187" s="15"/>
    </row>
    <row r="188" spans="1:23" s="263" customFormat="1">
      <c r="A188" s="799" t="s">
        <v>80</v>
      </c>
      <c r="B188" s="800"/>
      <c r="C188" s="800"/>
      <c r="D188" s="800"/>
      <c r="E188" s="800"/>
      <c r="F188" s="800"/>
      <c r="G188" s="800"/>
      <c r="H188" s="800"/>
      <c r="I188" s="800"/>
      <c r="J188" s="800"/>
      <c r="K188" s="801"/>
      <c r="L188" s="264">
        <f t="shared" ref="L188:W188" si="77">SUM(L189)</f>
        <v>9038.7999999999993</v>
      </c>
      <c r="M188" s="264">
        <f t="shared" si="77"/>
        <v>10342.85</v>
      </c>
      <c r="N188" s="264">
        <f t="shared" si="77"/>
        <v>5692.7000000000007</v>
      </c>
      <c r="O188" s="264">
        <f t="shared" si="77"/>
        <v>11153.3</v>
      </c>
      <c r="P188" s="264">
        <f t="shared" si="77"/>
        <v>9582.7000000000007</v>
      </c>
      <c r="Q188" s="264">
        <f t="shared" si="77"/>
        <v>1570.6</v>
      </c>
      <c r="R188" s="264">
        <f t="shared" si="77"/>
        <v>9688.7999999999993</v>
      </c>
      <c r="S188" s="264">
        <f t="shared" si="77"/>
        <v>9688.7999999999993</v>
      </c>
      <c r="T188" s="264">
        <f t="shared" si="77"/>
        <v>0</v>
      </c>
      <c r="U188" s="264">
        <f t="shared" si="77"/>
        <v>9801.4</v>
      </c>
      <c r="V188" s="264">
        <f t="shared" si="77"/>
        <v>9801.4</v>
      </c>
      <c r="W188" s="265">
        <f t="shared" si="77"/>
        <v>0</v>
      </c>
    </row>
    <row r="189" spans="1:23" s="40" customFormat="1">
      <c r="A189" s="802" t="s">
        <v>37</v>
      </c>
      <c r="B189" s="803"/>
      <c r="C189" s="803"/>
      <c r="D189" s="803"/>
      <c r="E189" s="803"/>
      <c r="F189" s="803"/>
      <c r="G189" s="803"/>
      <c r="H189" s="803"/>
      <c r="I189" s="803"/>
      <c r="J189" s="803"/>
      <c r="K189" s="804"/>
      <c r="L189" s="11">
        <f>SUM(L190,L198)</f>
        <v>9038.7999999999993</v>
      </c>
      <c r="M189" s="11">
        <f>SUM(M190,M198)</f>
        <v>10342.85</v>
      </c>
      <c r="N189" s="11">
        <f t="shared" ref="N189:T189" si="78">N190+N198</f>
        <v>5692.7000000000007</v>
      </c>
      <c r="O189" s="11">
        <f t="shared" si="78"/>
        <v>11153.3</v>
      </c>
      <c r="P189" s="11">
        <f t="shared" si="78"/>
        <v>9582.7000000000007</v>
      </c>
      <c r="Q189" s="11">
        <f t="shared" si="78"/>
        <v>1570.6</v>
      </c>
      <c r="R189" s="11">
        <f t="shared" si="78"/>
        <v>9688.7999999999993</v>
      </c>
      <c r="S189" s="11">
        <f t="shared" si="78"/>
        <v>9688.7999999999993</v>
      </c>
      <c r="T189" s="11">
        <f t="shared" si="78"/>
        <v>0</v>
      </c>
      <c r="U189" s="11">
        <f>U190</f>
        <v>9801.4</v>
      </c>
      <c r="V189" s="11">
        <f>V190+V198</f>
        <v>9801.4</v>
      </c>
      <c r="W189" s="23">
        <f>W190+W198</f>
        <v>0</v>
      </c>
    </row>
    <row r="190" spans="1:23" s="40" customFormat="1" ht="78.75">
      <c r="A190" s="441" t="s">
        <v>34</v>
      </c>
      <c r="B190" s="451" t="s">
        <v>107</v>
      </c>
      <c r="C190" s="367"/>
      <c r="D190" s="418"/>
      <c r="E190" s="534"/>
      <c r="F190" s="534"/>
      <c r="G190" s="452"/>
      <c r="H190" s="417">
        <v>600</v>
      </c>
      <c r="I190" s="328"/>
      <c r="J190" s="536"/>
      <c r="K190" s="418"/>
      <c r="L190" s="25">
        <f t="shared" ref="L190:W190" si="79">SUM(L191:L197)</f>
        <v>8934.6999999999989</v>
      </c>
      <c r="M190" s="25">
        <f t="shared" si="79"/>
        <v>9285.68</v>
      </c>
      <c r="N190" s="25">
        <f t="shared" si="79"/>
        <v>5665.2000000000007</v>
      </c>
      <c r="O190" s="25">
        <f t="shared" si="79"/>
        <v>11153.3</v>
      </c>
      <c r="P190" s="25">
        <f t="shared" si="79"/>
        <v>9582.7000000000007</v>
      </c>
      <c r="Q190" s="25">
        <f t="shared" si="79"/>
        <v>1570.6</v>
      </c>
      <c r="R190" s="25">
        <f t="shared" si="79"/>
        <v>9688.7999999999993</v>
      </c>
      <c r="S190" s="25">
        <f t="shared" si="79"/>
        <v>9688.7999999999993</v>
      </c>
      <c r="T190" s="25">
        <f t="shared" si="79"/>
        <v>0</v>
      </c>
      <c r="U190" s="25">
        <f t="shared" si="79"/>
        <v>9801.4</v>
      </c>
      <c r="V190" s="25">
        <f t="shared" si="79"/>
        <v>9801.4</v>
      </c>
      <c r="W190" s="15">
        <f t="shared" si="79"/>
        <v>0</v>
      </c>
    </row>
    <row r="191" spans="1:23" s="40" customFormat="1" ht="94.5">
      <c r="A191" s="441" t="s">
        <v>44</v>
      </c>
      <c r="B191" s="451" t="s">
        <v>1467</v>
      </c>
      <c r="C191" s="104" t="s">
        <v>341</v>
      </c>
      <c r="D191" s="418"/>
      <c r="E191" s="493" t="s">
        <v>124</v>
      </c>
      <c r="F191" s="493">
        <v>10</v>
      </c>
      <c r="G191" s="103" t="s">
        <v>222</v>
      </c>
      <c r="H191" s="417">
        <v>611</v>
      </c>
      <c r="I191" s="871" t="s">
        <v>1468</v>
      </c>
      <c r="J191" s="744" t="s">
        <v>342</v>
      </c>
      <c r="K191" s="744" t="s">
        <v>343</v>
      </c>
      <c r="L191" s="25">
        <v>3942.4</v>
      </c>
      <c r="M191" s="25">
        <v>3974.9</v>
      </c>
      <c r="N191" s="25">
        <v>2284.9</v>
      </c>
      <c r="O191" s="25">
        <f t="shared" ref="O191:O197" si="80">P191+Q191</f>
        <v>4337.5</v>
      </c>
      <c r="P191" s="25">
        <v>4337.5</v>
      </c>
      <c r="Q191" s="25"/>
      <c r="R191" s="25">
        <f t="shared" ref="R191:R197" si="81">S191+T191</f>
        <v>4365.2</v>
      </c>
      <c r="S191" s="25">
        <v>4365.2</v>
      </c>
      <c r="T191" s="25"/>
      <c r="U191" s="25">
        <f t="shared" ref="U191:U197" si="82">V191+W191</f>
        <v>4339.6000000000004</v>
      </c>
      <c r="V191" s="25">
        <v>4339.6000000000004</v>
      </c>
      <c r="W191" s="15"/>
    </row>
    <row r="192" spans="1:23" s="40" customFormat="1" ht="265.5" customHeight="1">
      <c r="A192" s="441" t="s">
        <v>81</v>
      </c>
      <c r="B192" s="451" t="s">
        <v>1469</v>
      </c>
      <c r="C192" s="104" t="s">
        <v>224</v>
      </c>
      <c r="D192" s="418"/>
      <c r="E192" s="493" t="s">
        <v>124</v>
      </c>
      <c r="F192" s="493" t="s">
        <v>91</v>
      </c>
      <c r="G192" s="103" t="s">
        <v>225</v>
      </c>
      <c r="H192" s="417">
        <v>611</v>
      </c>
      <c r="I192" s="872"/>
      <c r="J192" s="746"/>
      <c r="K192" s="746"/>
      <c r="L192" s="25">
        <v>185</v>
      </c>
      <c r="M192" s="25">
        <v>144</v>
      </c>
      <c r="N192" s="25">
        <v>0</v>
      </c>
      <c r="O192" s="25">
        <f t="shared" si="80"/>
        <v>144</v>
      </c>
      <c r="P192" s="25">
        <v>144</v>
      </c>
      <c r="Q192" s="25"/>
      <c r="R192" s="25">
        <f t="shared" si="81"/>
        <v>144</v>
      </c>
      <c r="S192" s="25">
        <v>144</v>
      </c>
      <c r="T192" s="25"/>
      <c r="U192" s="25">
        <f t="shared" si="82"/>
        <v>158.4</v>
      </c>
      <c r="V192" s="25">
        <v>158.4</v>
      </c>
      <c r="W192" s="15"/>
    </row>
    <row r="193" spans="1:23" s="40" customFormat="1" ht="157.5">
      <c r="A193" s="441" t="s">
        <v>83</v>
      </c>
      <c r="B193" s="451" t="s">
        <v>344</v>
      </c>
      <c r="C193" s="451" t="s">
        <v>130</v>
      </c>
      <c r="D193" s="418"/>
      <c r="E193" s="493" t="s">
        <v>119</v>
      </c>
      <c r="F193" s="493" t="s">
        <v>131</v>
      </c>
      <c r="G193" s="103" t="s">
        <v>228</v>
      </c>
      <c r="H193" s="417">
        <v>611</v>
      </c>
      <c r="I193" s="454" t="s">
        <v>1470</v>
      </c>
      <c r="J193" s="9" t="s">
        <v>345</v>
      </c>
      <c r="K193" s="469" t="s">
        <v>346</v>
      </c>
      <c r="L193" s="25">
        <v>407.7</v>
      </c>
      <c r="M193" s="25">
        <v>474</v>
      </c>
      <c r="N193" s="25">
        <v>164</v>
      </c>
      <c r="O193" s="25">
        <f t="shared" si="80"/>
        <v>324</v>
      </c>
      <c r="P193" s="25">
        <v>324</v>
      </c>
      <c r="Q193" s="25"/>
      <c r="R193" s="25">
        <f t="shared" si="81"/>
        <v>324</v>
      </c>
      <c r="S193" s="25">
        <v>324</v>
      </c>
      <c r="T193" s="25"/>
      <c r="U193" s="25">
        <f t="shared" si="82"/>
        <v>356.4</v>
      </c>
      <c r="V193" s="25">
        <v>356.4</v>
      </c>
      <c r="W193" s="15"/>
    </row>
    <row r="194" spans="1:23" s="40" customFormat="1" ht="204.75">
      <c r="A194" s="441" t="s">
        <v>83</v>
      </c>
      <c r="B194" s="451" t="s">
        <v>347</v>
      </c>
      <c r="C194" s="451" t="s">
        <v>231</v>
      </c>
      <c r="D194" s="418"/>
      <c r="E194" s="493" t="s">
        <v>141</v>
      </c>
      <c r="F194" s="493" t="s">
        <v>124</v>
      </c>
      <c r="G194" s="103" t="s">
        <v>232</v>
      </c>
      <c r="H194" s="417">
        <v>611</v>
      </c>
      <c r="I194" s="454" t="s">
        <v>1471</v>
      </c>
      <c r="J194" s="469" t="s">
        <v>348</v>
      </c>
      <c r="K194" s="469" t="s">
        <v>349</v>
      </c>
      <c r="L194" s="25">
        <v>1924.6</v>
      </c>
      <c r="M194" s="25">
        <v>1974.5</v>
      </c>
      <c r="N194" s="25">
        <v>1448.6</v>
      </c>
      <c r="O194" s="25">
        <f t="shared" si="80"/>
        <v>3328.7</v>
      </c>
      <c r="P194" s="25">
        <v>1858.1</v>
      </c>
      <c r="Q194" s="25">
        <v>1470.6</v>
      </c>
      <c r="R194" s="25">
        <f t="shared" si="81"/>
        <v>1936.5</v>
      </c>
      <c r="S194" s="25">
        <v>1936.5</v>
      </c>
      <c r="T194" s="25"/>
      <c r="U194" s="25">
        <f t="shared" si="82"/>
        <v>2032.5</v>
      </c>
      <c r="V194" s="25">
        <v>2032.5</v>
      </c>
      <c r="W194" s="15"/>
    </row>
    <row r="195" spans="1:23" s="40" customFormat="1" ht="78.75">
      <c r="A195" s="441" t="s">
        <v>230</v>
      </c>
      <c r="B195" s="451" t="s">
        <v>350</v>
      </c>
      <c r="C195" s="451" t="s">
        <v>143</v>
      </c>
      <c r="D195" s="418"/>
      <c r="E195" s="493" t="s">
        <v>141</v>
      </c>
      <c r="F195" s="493" t="s">
        <v>124</v>
      </c>
      <c r="G195" s="103" t="s">
        <v>264</v>
      </c>
      <c r="H195" s="417">
        <v>611</v>
      </c>
      <c r="I195" s="454" t="s">
        <v>351</v>
      </c>
      <c r="J195" s="469" t="s">
        <v>352</v>
      </c>
      <c r="K195" s="469" t="s">
        <v>353</v>
      </c>
      <c r="L195" s="25">
        <v>86.5</v>
      </c>
      <c r="M195" s="25">
        <v>17.5</v>
      </c>
      <c r="N195" s="25">
        <v>17.5</v>
      </c>
      <c r="O195" s="25">
        <f t="shared" si="80"/>
        <v>18</v>
      </c>
      <c r="P195" s="25">
        <v>18</v>
      </c>
      <c r="Q195" s="25"/>
      <c r="R195" s="25">
        <f t="shared" si="81"/>
        <v>18</v>
      </c>
      <c r="S195" s="25">
        <v>18</v>
      </c>
      <c r="T195" s="25"/>
      <c r="U195" s="25">
        <f t="shared" si="82"/>
        <v>19.8</v>
      </c>
      <c r="V195" s="25">
        <v>19.8</v>
      </c>
      <c r="W195" s="15"/>
    </row>
    <row r="196" spans="1:23" s="40" customFormat="1" ht="94.5">
      <c r="A196" s="441" t="s">
        <v>233</v>
      </c>
      <c r="B196" s="451" t="s">
        <v>354</v>
      </c>
      <c r="C196" s="451" t="s">
        <v>241</v>
      </c>
      <c r="D196" s="418"/>
      <c r="E196" s="493" t="s">
        <v>242</v>
      </c>
      <c r="F196" s="493" t="s">
        <v>243</v>
      </c>
      <c r="G196" s="103" t="s">
        <v>244</v>
      </c>
      <c r="H196" s="417">
        <v>611</v>
      </c>
      <c r="I196" s="689" t="s">
        <v>1472</v>
      </c>
      <c r="J196" s="680" t="s">
        <v>355</v>
      </c>
      <c r="K196" s="680" t="s">
        <v>349</v>
      </c>
      <c r="L196" s="25">
        <v>2388.5</v>
      </c>
      <c r="M196" s="25">
        <v>295.88</v>
      </c>
      <c r="N196" s="25">
        <v>233.3</v>
      </c>
      <c r="O196" s="25">
        <f t="shared" si="80"/>
        <v>291.2</v>
      </c>
      <c r="P196" s="25">
        <v>291.2</v>
      </c>
      <c r="Q196" s="25"/>
      <c r="R196" s="25">
        <f t="shared" si="81"/>
        <v>291.2</v>
      </c>
      <c r="S196" s="25">
        <v>291.2</v>
      </c>
      <c r="T196" s="25"/>
      <c r="U196" s="25">
        <f t="shared" si="82"/>
        <v>320.39999999999998</v>
      </c>
      <c r="V196" s="25">
        <v>320.39999999999998</v>
      </c>
      <c r="W196" s="15"/>
    </row>
    <row r="197" spans="1:23" s="40" customFormat="1" ht="78.75">
      <c r="A197" s="441" t="s">
        <v>152</v>
      </c>
      <c r="B197" s="451" t="s">
        <v>356</v>
      </c>
      <c r="C197" s="451" t="s">
        <v>267</v>
      </c>
      <c r="D197" s="418"/>
      <c r="E197" s="493" t="s">
        <v>141</v>
      </c>
      <c r="F197" s="493" t="s">
        <v>141</v>
      </c>
      <c r="G197" s="103" t="s">
        <v>151</v>
      </c>
      <c r="H197" s="417">
        <v>611</v>
      </c>
      <c r="I197" s="690"/>
      <c r="J197" s="681"/>
      <c r="K197" s="681"/>
      <c r="L197" s="25"/>
      <c r="M197" s="25">
        <v>2404.9</v>
      </c>
      <c r="N197" s="25">
        <v>1516.9</v>
      </c>
      <c r="O197" s="25">
        <f t="shared" si="80"/>
        <v>2709.9</v>
      </c>
      <c r="P197" s="25">
        <v>2609.9</v>
      </c>
      <c r="Q197" s="25">
        <v>100</v>
      </c>
      <c r="R197" s="25">
        <f t="shared" si="81"/>
        <v>2609.9</v>
      </c>
      <c r="S197" s="25">
        <v>2609.9</v>
      </c>
      <c r="T197" s="25"/>
      <c r="U197" s="25">
        <f t="shared" si="82"/>
        <v>2574.3000000000002</v>
      </c>
      <c r="V197" s="25">
        <v>2574.3000000000002</v>
      </c>
      <c r="W197" s="15"/>
    </row>
    <row r="198" spans="1:23" s="40" customFormat="1">
      <c r="A198" s="441" t="s">
        <v>35</v>
      </c>
      <c r="B198" s="104" t="s">
        <v>36</v>
      </c>
      <c r="C198" s="367"/>
      <c r="D198" s="418"/>
      <c r="E198" s="534"/>
      <c r="F198" s="534"/>
      <c r="G198" s="452"/>
      <c r="H198" s="417">
        <v>600</v>
      </c>
      <c r="I198" s="328"/>
      <c r="J198" s="536"/>
      <c r="K198" s="418"/>
      <c r="L198" s="25">
        <f t="shared" ref="L198:W198" si="83">SUM(L199:L203)</f>
        <v>104.10000000000001</v>
      </c>
      <c r="M198" s="25">
        <f t="shared" si="83"/>
        <v>1057.17</v>
      </c>
      <c r="N198" s="25">
        <f t="shared" si="83"/>
        <v>27.5</v>
      </c>
      <c r="O198" s="25">
        <f t="shared" si="83"/>
        <v>0</v>
      </c>
      <c r="P198" s="25">
        <f t="shared" si="83"/>
        <v>0</v>
      </c>
      <c r="Q198" s="25">
        <f t="shared" si="83"/>
        <v>0</v>
      </c>
      <c r="R198" s="25">
        <f t="shared" si="83"/>
        <v>0</v>
      </c>
      <c r="S198" s="25">
        <f t="shared" si="83"/>
        <v>0</v>
      </c>
      <c r="T198" s="25">
        <f t="shared" si="83"/>
        <v>0</v>
      </c>
      <c r="U198" s="25">
        <f t="shared" si="83"/>
        <v>0</v>
      </c>
      <c r="V198" s="25">
        <f t="shared" si="83"/>
        <v>0</v>
      </c>
      <c r="W198" s="15">
        <f t="shared" si="83"/>
        <v>0</v>
      </c>
    </row>
    <row r="199" spans="1:23" s="40" customFormat="1" ht="94.5">
      <c r="A199" s="441" t="s">
        <v>45</v>
      </c>
      <c r="B199" s="451" t="s">
        <v>273</v>
      </c>
      <c r="C199" s="367"/>
      <c r="D199" s="418"/>
      <c r="E199" s="493" t="s">
        <v>119</v>
      </c>
      <c r="F199" s="493" t="s">
        <v>131</v>
      </c>
      <c r="G199" s="103" t="s">
        <v>279</v>
      </c>
      <c r="H199" s="417">
        <v>612</v>
      </c>
      <c r="I199" s="454" t="s">
        <v>357</v>
      </c>
      <c r="J199" s="102">
        <v>42563</v>
      </c>
      <c r="K199" s="418"/>
      <c r="L199" s="25"/>
      <c r="M199" s="25">
        <v>647.70000000000005</v>
      </c>
      <c r="N199" s="25"/>
      <c r="O199" s="25">
        <f>SUM(P199:Q199)</f>
        <v>0</v>
      </c>
      <c r="P199" s="25"/>
      <c r="Q199" s="25"/>
      <c r="R199" s="25">
        <f>SUM(S199:T199)</f>
        <v>0</v>
      </c>
      <c r="S199" s="25"/>
      <c r="T199" s="25"/>
      <c r="U199" s="25">
        <f>SUM(V199:W199)</f>
        <v>0</v>
      </c>
      <c r="V199" s="25"/>
      <c r="W199" s="15"/>
    </row>
    <row r="200" spans="1:23" s="40" customFormat="1" ht="63">
      <c r="A200" s="441" t="s">
        <v>358</v>
      </c>
      <c r="B200" s="451" t="s">
        <v>273</v>
      </c>
      <c r="C200" s="367"/>
      <c r="D200" s="418"/>
      <c r="E200" s="493" t="s">
        <v>119</v>
      </c>
      <c r="F200" s="493" t="s">
        <v>131</v>
      </c>
      <c r="G200" s="103" t="s">
        <v>280</v>
      </c>
      <c r="H200" s="417">
        <v>612</v>
      </c>
      <c r="I200" s="454" t="s">
        <v>359</v>
      </c>
      <c r="J200" s="102">
        <v>42549</v>
      </c>
      <c r="K200" s="418"/>
      <c r="L200" s="25"/>
      <c r="M200" s="25">
        <v>382</v>
      </c>
      <c r="N200" s="25"/>
      <c r="O200" s="25">
        <f>SUM(P200:Q200)</f>
        <v>0</v>
      </c>
      <c r="P200" s="25"/>
      <c r="Q200" s="25"/>
      <c r="R200" s="25">
        <f>SUM(S200:T200)</f>
        <v>0</v>
      </c>
      <c r="S200" s="25"/>
      <c r="T200" s="25"/>
      <c r="U200" s="25">
        <f>SUM(V200:W200)</f>
        <v>0</v>
      </c>
      <c r="V200" s="25"/>
      <c r="W200" s="15"/>
    </row>
    <row r="201" spans="1:23" s="40" customFormat="1">
      <c r="A201" s="441" t="s">
        <v>84</v>
      </c>
      <c r="B201" s="451" t="s">
        <v>273</v>
      </c>
      <c r="C201" s="367"/>
      <c r="D201" s="418"/>
      <c r="E201" s="493" t="s">
        <v>141</v>
      </c>
      <c r="F201" s="493" t="s">
        <v>124</v>
      </c>
      <c r="G201" s="103" t="s">
        <v>360</v>
      </c>
      <c r="H201" s="417">
        <v>612</v>
      </c>
      <c r="I201" s="454"/>
      <c r="J201" s="102"/>
      <c r="K201" s="418"/>
      <c r="L201" s="25">
        <v>14.2</v>
      </c>
      <c r="M201" s="25"/>
      <c r="N201" s="25"/>
      <c r="O201" s="25">
        <f>SUM(P201:Q201)</f>
        <v>0</v>
      </c>
      <c r="P201" s="25"/>
      <c r="Q201" s="25"/>
      <c r="R201" s="25">
        <f>SUM(S201:T201)</f>
        <v>0</v>
      </c>
      <c r="S201" s="25"/>
      <c r="T201" s="25"/>
      <c r="U201" s="25">
        <f>SUM(V201:W201)</f>
        <v>0</v>
      </c>
      <c r="V201" s="25"/>
      <c r="W201" s="15"/>
    </row>
    <row r="202" spans="1:23" s="40" customFormat="1" ht="94.5">
      <c r="A202" s="441" t="s">
        <v>361</v>
      </c>
      <c r="B202" s="451" t="s">
        <v>273</v>
      </c>
      <c r="C202" s="367"/>
      <c r="D202" s="418"/>
      <c r="E202" s="493" t="s">
        <v>141</v>
      </c>
      <c r="F202" s="493" t="s">
        <v>124</v>
      </c>
      <c r="G202" s="103" t="s">
        <v>362</v>
      </c>
      <c r="H202" s="417">
        <v>612</v>
      </c>
      <c r="I202" s="454" t="s">
        <v>363</v>
      </c>
      <c r="J202" s="102">
        <v>42473</v>
      </c>
      <c r="K202" s="418"/>
      <c r="L202" s="25"/>
      <c r="M202" s="25">
        <v>27.47</v>
      </c>
      <c r="N202" s="25">
        <v>27.5</v>
      </c>
      <c r="O202" s="25">
        <f>SUM(P202:Q202)</f>
        <v>0</v>
      </c>
      <c r="P202" s="25"/>
      <c r="Q202" s="25"/>
      <c r="R202" s="25">
        <f>SUM(S202:T202)</f>
        <v>0</v>
      </c>
      <c r="S202" s="25"/>
      <c r="T202" s="25"/>
      <c r="U202" s="25">
        <f>SUM(V202:W202)</f>
        <v>0</v>
      </c>
      <c r="V202" s="25"/>
      <c r="W202" s="15"/>
    </row>
    <row r="203" spans="1:23" s="40" customFormat="1">
      <c r="A203" s="441" t="s">
        <v>364</v>
      </c>
      <c r="B203" s="451" t="s">
        <v>273</v>
      </c>
      <c r="C203" s="367"/>
      <c r="D203" s="418"/>
      <c r="E203" s="493" t="s">
        <v>141</v>
      </c>
      <c r="F203" s="493" t="s">
        <v>124</v>
      </c>
      <c r="G203" s="103" t="s">
        <v>365</v>
      </c>
      <c r="H203" s="417">
        <v>612</v>
      </c>
      <c r="I203" s="454"/>
      <c r="J203" s="102"/>
      <c r="K203" s="418"/>
      <c r="L203" s="25">
        <v>89.9</v>
      </c>
      <c r="M203" s="25"/>
      <c r="N203" s="25"/>
      <c r="O203" s="25">
        <f>SUM(P203:Q203)</f>
        <v>0</v>
      </c>
      <c r="P203" s="25"/>
      <c r="Q203" s="25"/>
      <c r="R203" s="25">
        <f>SUM(S203:T203)</f>
        <v>0</v>
      </c>
      <c r="S203" s="25"/>
      <c r="T203" s="25"/>
      <c r="U203" s="25">
        <f>SUM(V203:W203)</f>
        <v>0</v>
      </c>
      <c r="V203" s="25"/>
      <c r="W203" s="15"/>
    </row>
    <row r="204" spans="1:23" s="253" customFormat="1">
      <c r="A204" s="240" t="s">
        <v>15</v>
      </c>
      <c r="B204" s="300" t="s">
        <v>16</v>
      </c>
      <c r="C204" s="362"/>
      <c r="D204" s="248"/>
      <c r="E204" s="246"/>
      <c r="F204" s="246"/>
      <c r="G204" s="300"/>
      <c r="H204" s="246">
        <v>300</v>
      </c>
      <c r="I204" s="329"/>
      <c r="J204" s="247"/>
      <c r="K204" s="248"/>
      <c r="L204" s="241">
        <f t="shared" ref="L204:W204" si="84">L205</f>
        <v>0</v>
      </c>
      <c r="M204" s="241">
        <f t="shared" si="84"/>
        <v>52.3</v>
      </c>
      <c r="N204" s="241">
        <f t="shared" si="84"/>
        <v>0</v>
      </c>
      <c r="O204" s="241">
        <f t="shared" si="84"/>
        <v>0</v>
      </c>
      <c r="P204" s="241">
        <f t="shared" si="84"/>
        <v>0</v>
      </c>
      <c r="Q204" s="241">
        <f t="shared" si="84"/>
        <v>0</v>
      </c>
      <c r="R204" s="241">
        <f t="shared" si="84"/>
        <v>0</v>
      </c>
      <c r="S204" s="241">
        <f t="shared" si="84"/>
        <v>0</v>
      </c>
      <c r="T204" s="241">
        <f t="shared" si="84"/>
        <v>0</v>
      </c>
      <c r="U204" s="241">
        <f t="shared" si="84"/>
        <v>0</v>
      </c>
      <c r="V204" s="241">
        <f t="shared" si="84"/>
        <v>0</v>
      </c>
      <c r="W204" s="254">
        <f t="shared" si="84"/>
        <v>0</v>
      </c>
    </row>
    <row r="205" spans="1:23" s="263" customFormat="1" ht="31.5">
      <c r="A205" s="266" t="s">
        <v>18</v>
      </c>
      <c r="B205" s="301" t="s">
        <v>48</v>
      </c>
      <c r="C205" s="371"/>
      <c r="D205" s="269"/>
      <c r="E205" s="415"/>
      <c r="F205" s="415"/>
      <c r="G205" s="572"/>
      <c r="H205" s="270">
        <v>320</v>
      </c>
      <c r="I205" s="330"/>
      <c r="J205" s="268"/>
      <c r="K205" s="269"/>
      <c r="L205" s="261">
        <f t="shared" ref="L205:W205" si="85">SUM(L206:L206)</f>
        <v>0</v>
      </c>
      <c r="M205" s="261">
        <f t="shared" si="85"/>
        <v>52.3</v>
      </c>
      <c r="N205" s="261">
        <f t="shared" si="85"/>
        <v>0</v>
      </c>
      <c r="O205" s="261">
        <f t="shared" si="85"/>
        <v>0</v>
      </c>
      <c r="P205" s="261">
        <f t="shared" si="85"/>
        <v>0</v>
      </c>
      <c r="Q205" s="261">
        <f t="shared" si="85"/>
        <v>0</v>
      </c>
      <c r="R205" s="261">
        <f t="shared" si="85"/>
        <v>0</v>
      </c>
      <c r="S205" s="261">
        <f t="shared" si="85"/>
        <v>0</v>
      </c>
      <c r="T205" s="261">
        <f t="shared" si="85"/>
        <v>0</v>
      </c>
      <c r="U205" s="261">
        <f t="shared" si="85"/>
        <v>0</v>
      </c>
      <c r="V205" s="261">
        <f t="shared" si="85"/>
        <v>0</v>
      </c>
      <c r="W205" s="262">
        <f t="shared" si="85"/>
        <v>0</v>
      </c>
    </row>
    <row r="206" spans="1:23" s="39" customFormat="1" ht="31.5">
      <c r="A206" s="441" t="s">
        <v>12</v>
      </c>
      <c r="B206" s="451" t="s">
        <v>366</v>
      </c>
      <c r="C206" s="367"/>
      <c r="D206" s="418"/>
      <c r="E206" s="534"/>
      <c r="F206" s="534"/>
      <c r="G206" s="452"/>
      <c r="H206" s="417"/>
      <c r="I206" s="328"/>
      <c r="J206" s="536"/>
      <c r="K206" s="418"/>
      <c r="L206" s="25"/>
      <c r="M206" s="25">
        <v>52.3</v>
      </c>
      <c r="N206" s="25"/>
      <c r="O206" s="25">
        <f>SUM(P206:Q206)</f>
        <v>0</v>
      </c>
      <c r="P206" s="25"/>
      <c r="Q206" s="25"/>
      <c r="R206" s="25">
        <f>SUM(S206:T206)</f>
        <v>0</v>
      </c>
      <c r="S206" s="25"/>
      <c r="T206" s="25"/>
      <c r="U206" s="25">
        <f>SUM(V206:W206)</f>
        <v>0</v>
      </c>
      <c r="V206" s="25"/>
      <c r="W206" s="15"/>
    </row>
    <row r="207" spans="1:23" s="37" customFormat="1" ht="31.5">
      <c r="A207" s="97" t="s">
        <v>367</v>
      </c>
      <c r="B207" s="308" t="s">
        <v>368</v>
      </c>
      <c r="C207" s="336"/>
      <c r="D207" s="99"/>
      <c r="E207" s="99"/>
      <c r="F207" s="99"/>
      <c r="G207" s="336"/>
      <c r="H207" s="99"/>
      <c r="I207" s="336"/>
      <c r="J207" s="99"/>
      <c r="K207" s="99" t="s">
        <v>66</v>
      </c>
      <c r="L207" s="100">
        <f t="shared" ref="L207:W207" si="86">SUM(L208)</f>
        <v>12570.3</v>
      </c>
      <c r="M207" s="100">
        <f t="shared" si="86"/>
        <v>12474.1</v>
      </c>
      <c r="N207" s="100">
        <f t="shared" si="86"/>
        <v>7860.5999999999995</v>
      </c>
      <c r="O207" s="100">
        <f t="shared" si="86"/>
        <v>13842.8</v>
      </c>
      <c r="P207" s="100">
        <f t="shared" si="86"/>
        <v>12577</v>
      </c>
      <c r="Q207" s="100">
        <f t="shared" si="86"/>
        <v>1265.8</v>
      </c>
      <c r="R207" s="100">
        <f t="shared" si="86"/>
        <v>12704.499999999998</v>
      </c>
      <c r="S207" s="100">
        <f t="shared" si="86"/>
        <v>12704.499999999998</v>
      </c>
      <c r="T207" s="100">
        <f t="shared" si="86"/>
        <v>0</v>
      </c>
      <c r="U207" s="100">
        <f t="shared" si="86"/>
        <v>12880.300000000001</v>
      </c>
      <c r="V207" s="100">
        <f t="shared" si="86"/>
        <v>12880.300000000001</v>
      </c>
      <c r="W207" s="602">
        <f t="shared" si="86"/>
        <v>0</v>
      </c>
    </row>
    <row r="208" spans="1:23" s="242" customFormat="1">
      <c r="A208" s="240" t="s">
        <v>9</v>
      </c>
      <c r="B208" s="723" t="s">
        <v>72</v>
      </c>
      <c r="C208" s="724"/>
      <c r="D208" s="724"/>
      <c r="E208" s="724"/>
      <c r="F208" s="724"/>
      <c r="G208" s="724"/>
      <c r="H208" s="724"/>
      <c r="I208" s="724"/>
      <c r="J208" s="724"/>
      <c r="K208" s="725"/>
      <c r="L208" s="241">
        <f t="shared" ref="L208:W208" si="87">SUM(L209,L213)</f>
        <v>12570.3</v>
      </c>
      <c r="M208" s="241">
        <f t="shared" si="87"/>
        <v>12474.1</v>
      </c>
      <c r="N208" s="241">
        <f t="shared" si="87"/>
        <v>7860.5999999999995</v>
      </c>
      <c r="O208" s="241">
        <f t="shared" si="87"/>
        <v>13842.8</v>
      </c>
      <c r="P208" s="241">
        <f t="shared" si="87"/>
        <v>12577</v>
      </c>
      <c r="Q208" s="241">
        <f t="shared" si="87"/>
        <v>1265.8</v>
      </c>
      <c r="R208" s="241">
        <f t="shared" si="87"/>
        <v>12704.499999999998</v>
      </c>
      <c r="S208" s="241">
        <f t="shared" si="87"/>
        <v>12704.499999999998</v>
      </c>
      <c r="T208" s="241">
        <f t="shared" si="87"/>
        <v>0</v>
      </c>
      <c r="U208" s="241">
        <f t="shared" si="87"/>
        <v>12880.300000000001</v>
      </c>
      <c r="V208" s="241">
        <f t="shared" si="87"/>
        <v>12880.300000000001</v>
      </c>
      <c r="W208" s="254">
        <f t="shared" si="87"/>
        <v>0</v>
      </c>
    </row>
    <row r="209" spans="1:23" s="263" customFormat="1">
      <c r="A209" s="266" t="s">
        <v>58</v>
      </c>
      <c r="B209" s="298"/>
      <c r="C209" s="369"/>
      <c r="D209" s="259"/>
      <c r="E209" s="257"/>
      <c r="F209" s="257"/>
      <c r="G209" s="571"/>
      <c r="H209" s="257"/>
      <c r="I209" s="326"/>
      <c r="J209" s="258"/>
      <c r="K209" s="259"/>
      <c r="L209" s="261">
        <f t="shared" ref="L209:W209" si="88">SUM(L210:L212)</f>
        <v>2982.5000000000005</v>
      </c>
      <c r="M209" s="261">
        <f t="shared" si="88"/>
        <v>3001.4</v>
      </c>
      <c r="N209" s="261">
        <f t="shared" si="88"/>
        <v>1765.3999999999999</v>
      </c>
      <c r="O209" s="261">
        <f t="shared" si="88"/>
        <v>2982.5</v>
      </c>
      <c r="P209" s="261">
        <f t="shared" si="88"/>
        <v>2982.5</v>
      </c>
      <c r="Q209" s="261">
        <f t="shared" si="88"/>
        <v>0</v>
      </c>
      <c r="R209" s="261">
        <f t="shared" si="88"/>
        <v>2992.4</v>
      </c>
      <c r="S209" s="261">
        <f t="shared" si="88"/>
        <v>2992.4</v>
      </c>
      <c r="T209" s="261">
        <f t="shared" si="88"/>
        <v>0</v>
      </c>
      <c r="U209" s="261">
        <f t="shared" si="88"/>
        <v>3019.5000000000005</v>
      </c>
      <c r="V209" s="261">
        <f t="shared" si="88"/>
        <v>3019.5000000000005</v>
      </c>
      <c r="W209" s="262">
        <f t="shared" si="88"/>
        <v>0</v>
      </c>
    </row>
    <row r="210" spans="1:23" ht="126" customHeight="1">
      <c r="A210" s="533" t="s">
        <v>10</v>
      </c>
      <c r="B210" s="451" t="s">
        <v>73</v>
      </c>
      <c r="C210" s="370"/>
      <c r="D210" s="455"/>
      <c r="E210" s="493" t="s">
        <v>118</v>
      </c>
      <c r="F210" s="493" t="s">
        <v>119</v>
      </c>
      <c r="G210" s="103" t="s">
        <v>290</v>
      </c>
      <c r="H210" s="417">
        <v>100</v>
      </c>
      <c r="I210" s="871" t="s">
        <v>1473</v>
      </c>
      <c r="J210" s="739" t="s">
        <v>116</v>
      </c>
      <c r="K210" s="875" t="s">
        <v>340</v>
      </c>
      <c r="L210" s="25">
        <v>2678.3</v>
      </c>
      <c r="M210" s="25">
        <v>2604</v>
      </c>
      <c r="N210" s="25">
        <v>1531.6</v>
      </c>
      <c r="O210" s="25">
        <v>2598.8000000000002</v>
      </c>
      <c r="P210" s="25">
        <v>2598.8000000000002</v>
      </c>
      <c r="Q210" s="25"/>
      <c r="R210" s="25">
        <v>2598.8000000000002</v>
      </c>
      <c r="S210" s="25">
        <v>2598.8000000000002</v>
      </c>
      <c r="T210" s="25"/>
      <c r="U210" s="25">
        <v>2598.8000000000002</v>
      </c>
      <c r="V210" s="25">
        <v>2598.8000000000002</v>
      </c>
      <c r="W210" s="15"/>
    </row>
    <row r="211" spans="1:23" ht="165.75" customHeight="1">
      <c r="A211" s="533" t="s">
        <v>11</v>
      </c>
      <c r="B211" s="451" t="s">
        <v>74</v>
      </c>
      <c r="C211" s="368"/>
      <c r="D211" s="478"/>
      <c r="E211" s="493" t="s">
        <v>118</v>
      </c>
      <c r="F211" s="493" t="s">
        <v>119</v>
      </c>
      <c r="G211" s="103" t="s">
        <v>293</v>
      </c>
      <c r="H211" s="417">
        <v>200</v>
      </c>
      <c r="I211" s="873"/>
      <c r="J211" s="740"/>
      <c r="K211" s="876"/>
      <c r="L211" s="25">
        <v>287.89999999999998</v>
      </c>
      <c r="M211" s="25">
        <v>381.1</v>
      </c>
      <c r="N211" s="25">
        <v>221.5</v>
      </c>
      <c r="O211" s="25">
        <f>P211+Q211</f>
        <v>369</v>
      </c>
      <c r="P211" s="25">
        <v>369</v>
      </c>
      <c r="Q211" s="25"/>
      <c r="R211" s="25">
        <f>SUM(S211:T211)</f>
        <v>378.9</v>
      </c>
      <c r="S211" s="25">
        <v>378.9</v>
      </c>
      <c r="T211" s="25"/>
      <c r="U211" s="25">
        <f>SUM(V211:W211)</f>
        <v>404.4</v>
      </c>
      <c r="V211" s="25">
        <v>404.4</v>
      </c>
      <c r="W211" s="15"/>
    </row>
    <row r="212" spans="1:23" ht="207" customHeight="1">
      <c r="A212" s="533" t="s">
        <v>21</v>
      </c>
      <c r="B212" s="451" t="s">
        <v>32</v>
      </c>
      <c r="C212" s="368"/>
      <c r="D212" s="478"/>
      <c r="E212" s="493" t="s">
        <v>118</v>
      </c>
      <c r="F212" s="493" t="s">
        <v>119</v>
      </c>
      <c r="G212" s="103" t="s">
        <v>293</v>
      </c>
      <c r="H212" s="417">
        <v>800</v>
      </c>
      <c r="I212" s="872"/>
      <c r="J212" s="874"/>
      <c r="K212" s="877"/>
      <c r="L212" s="25">
        <v>16.3</v>
      </c>
      <c r="M212" s="25">
        <v>16.3</v>
      </c>
      <c r="N212" s="25">
        <v>12.3</v>
      </c>
      <c r="O212" s="25">
        <f>P212+Q212</f>
        <v>14.7</v>
      </c>
      <c r="P212" s="25">
        <v>14.7</v>
      </c>
      <c r="Q212" s="25"/>
      <c r="R212" s="25">
        <v>14.7</v>
      </c>
      <c r="S212" s="25">
        <v>14.7</v>
      </c>
      <c r="T212" s="25"/>
      <c r="U212" s="25">
        <v>16.3</v>
      </c>
      <c r="V212" s="25">
        <v>16.3</v>
      </c>
      <c r="W212" s="15"/>
    </row>
    <row r="213" spans="1:23" s="263" customFormat="1">
      <c r="A213" s="799" t="s">
        <v>80</v>
      </c>
      <c r="B213" s="800"/>
      <c r="C213" s="800"/>
      <c r="D213" s="800"/>
      <c r="E213" s="800"/>
      <c r="F213" s="800"/>
      <c r="G213" s="800"/>
      <c r="H213" s="800"/>
      <c r="I213" s="800"/>
      <c r="J213" s="800"/>
      <c r="K213" s="801"/>
      <c r="L213" s="264">
        <f t="shared" ref="L213:W213" si="89">SUM(L214)</f>
        <v>9587.7999999999993</v>
      </c>
      <c r="M213" s="264">
        <f t="shared" si="89"/>
        <v>9472.7000000000007</v>
      </c>
      <c r="N213" s="264">
        <f t="shared" si="89"/>
        <v>6095.2</v>
      </c>
      <c r="O213" s="264">
        <f t="shared" si="89"/>
        <v>10860.3</v>
      </c>
      <c r="P213" s="264">
        <f t="shared" si="89"/>
        <v>9594.5</v>
      </c>
      <c r="Q213" s="264">
        <f t="shared" si="89"/>
        <v>1265.8</v>
      </c>
      <c r="R213" s="264">
        <f t="shared" si="89"/>
        <v>9712.0999999999985</v>
      </c>
      <c r="S213" s="264">
        <f t="shared" si="89"/>
        <v>9712.0999999999985</v>
      </c>
      <c r="T213" s="264">
        <f t="shared" si="89"/>
        <v>0</v>
      </c>
      <c r="U213" s="264">
        <f t="shared" si="89"/>
        <v>9860.8000000000011</v>
      </c>
      <c r="V213" s="264">
        <f t="shared" si="89"/>
        <v>9860.8000000000011</v>
      </c>
      <c r="W213" s="265">
        <f t="shared" si="89"/>
        <v>0</v>
      </c>
    </row>
    <row r="214" spans="1:23" s="40" customFormat="1">
      <c r="A214" s="802" t="s">
        <v>37</v>
      </c>
      <c r="B214" s="803"/>
      <c r="C214" s="803"/>
      <c r="D214" s="803"/>
      <c r="E214" s="803"/>
      <c r="F214" s="803"/>
      <c r="G214" s="803"/>
      <c r="H214" s="803"/>
      <c r="I214" s="803"/>
      <c r="J214" s="803"/>
      <c r="K214" s="804"/>
      <c r="L214" s="11">
        <f>SUM(L215,L224)</f>
        <v>9587.7999999999993</v>
      </c>
      <c r="M214" s="11">
        <f>SUM(M215,M224)</f>
        <v>9472.7000000000007</v>
      </c>
      <c r="N214" s="11">
        <f t="shared" ref="N214:T214" si="90">N215+N224</f>
        <v>6095.2</v>
      </c>
      <c r="O214" s="11">
        <f t="shared" si="90"/>
        <v>10860.3</v>
      </c>
      <c r="P214" s="11">
        <f t="shared" si="90"/>
        <v>9594.5</v>
      </c>
      <c r="Q214" s="11">
        <f t="shared" si="90"/>
        <v>1265.8</v>
      </c>
      <c r="R214" s="11">
        <f t="shared" si="90"/>
        <v>9712.0999999999985</v>
      </c>
      <c r="S214" s="11">
        <f t="shared" si="90"/>
        <v>9712.0999999999985</v>
      </c>
      <c r="T214" s="11">
        <f t="shared" si="90"/>
        <v>0</v>
      </c>
      <c r="U214" s="11">
        <f>U215</f>
        <v>9860.8000000000011</v>
      </c>
      <c r="V214" s="11">
        <f>V215+V224</f>
        <v>9860.8000000000011</v>
      </c>
      <c r="W214" s="23">
        <f>W215+W224</f>
        <v>0</v>
      </c>
    </row>
    <row r="215" spans="1:23" s="40" customFormat="1" ht="78.75">
      <c r="A215" s="441" t="s">
        <v>34</v>
      </c>
      <c r="B215" s="451" t="s">
        <v>107</v>
      </c>
      <c r="C215" s="367"/>
      <c r="D215" s="418"/>
      <c r="E215" s="534"/>
      <c r="F215" s="534"/>
      <c r="G215" s="452"/>
      <c r="H215" s="417">
        <v>600</v>
      </c>
      <c r="I215" s="328"/>
      <c r="J215" s="536"/>
      <c r="K215" s="418"/>
      <c r="L215" s="25">
        <f>SUM(L216:L221)</f>
        <v>9387.7999999999993</v>
      </c>
      <c r="M215" s="25">
        <f>SUM(M216:M222)</f>
        <v>9170.7000000000007</v>
      </c>
      <c r="N215" s="25">
        <f>SUM(N216:N222)</f>
        <v>5838.2</v>
      </c>
      <c r="O215" s="25">
        <f t="shared" ref="O215:W215" si="91">SUM(O216:O223)</f>
        <v>10860.3</v>
      </c>
      <c r="P215" s="25">
        <f t="shared" si="91"/>
        <v>9594.5</v>
      </c>
      <c r="Q215" s="25">
        <f t="shared" si="91"/>
        <v>1265.8</v>
      </c>
      <c r="R215" s="25">
        <f t="shared" si="91"/>
        <v>9712.0999999999985</v>
      </c>
      <c r="S215" s="25">
        <f t="shared" si="91"/>
        <v>9712.0999999999985</v>
      </c>
      <c r="T215" s="25">
        <f t="shared" si="91"/>
        <v>0</v>
      </c>
      <c r="U215" s="25">
        <f t="shared" si="91"/>
        <v>9860.8000000000011</v>
      </c>
      <c r="V215" s="25">
        <f t="shared" si="91"/>
        <v>9860.8000000000011</v>
      </c>
      <c r="W215" s="15">
        <f t="shared" si="91"/>
        <v>0</v>
      </c>
    </row>
    <row r="216" spans="1:23" s="40" customFormat="1" ht="78.75">
      <c r="A216" s="441" t="s">
        <v>44</v>
      </c>
      <c r="B216" s="451" t="s">
        <v>1474</v>
      </c>
      <c r="C216" s="104" t="s">
        <v>173</v>
      </c>
      <c r="D216" s="418"/>
      <c r="E216" s="493" t="s">
        <v>124</v>
      </c>
      <c r="F216" s="493">
        <v>10</v>
      </c>
      <c r="G216" s="103" t="s">
        <v>222</v>
      </c>
      <c r="H216" s="417">
        <v>611</v>
      </c>
      <c r="I216" s="871" t="s">
        <v>1475</v>
      </c>
      <c r="J216" s="744" t="s">
        <v>369</v>
      </c>
      <c r="K216" s="744" t="s">
        <v>370</v>
      </c>
      <c r="L216" s="25">
        <v>3121</v>
      </c>
      <c r="M216" s="25">
        <v>3260.6</v>
      </c>
      <c r="N216" s="25">
        <v>1892.7</v>
      </c>
      <c r="O216" s="25">
        <f t="shared" ref="O216:O223" si="92">P216+Q216</f>
        <v>3450.4</v>
      </c>
      <c r="P216" s="25">
        <v>3450.4</v>
      </c>
      <c r="Q216" s="25"/>
      <c r="R216" s="25">
        <f t="shared" ref="R216:R223" si="93">S216+T216</f>
        <v>3466.7</v>
      </c>
      <c r="S216" s="25">
        <v>3466.7</v>
      </c>
      <c r="T216" s="25"/>
      <c r="U216" s="25">
        <f t="shared" ref="U216:U223" si="94">V216+W216</f>
        <v>3425.1</v>
      </c>
      <c r="V216" s="25">
        <v>3425.1</v>
      </c>
      <c r="W216" s="15"/>
    </row>
    <row r="217" spans="1:23" s="40" customFormat="1" ht="256.5" customHeight="1">
      <c r="A217" s="441" t="s">
        <v>81</v>
      </c>
      <c r="B217" s="451" t="s">
        <v>1474</v>
      </c>
      <c r="C217" s="104" t="s">
        <v>224</v>
      </c>
      <c r="D217" s="418"/>
      <c r="E217" s="493" t="s">
        <v>124</v>
      </c>
      <c r="F217" s="493" t="s">
        <v>91</v>
      </c>
      <c r="G217" s="103" t="s">
        <v>225</v>
      </c>
      <c r="H217" s="417">
        <v>611</v>
      </c>
      <c r="I217" s="872"/>
      <c r="J217" s="746"/>
      <c r="K217" s="746"/>
      <c r="L217" s="25">
        <v>148</v>
      </c>
      <c r="M217" s="25">
        <v>57</v>
      </c>
      <c r="N217" s="25">
        <v>57</v>
      </c>
      <c r="O217" s="25">
        <f t="shared" si="92"/>
        <v>51.3</v>
      </c>
      <c r="P217" s="25">
        <v>51.3</v>
      </c>
      <c r="Q217" s="25"/>
      <c r="R217" s="25">
        <f t="shared" si="93"/>
        <v>51.3</v>
      </c>
      <c r="S217" s="25">
        <v>51.3</v>
      </c>
      <c r="T217" s="25"/>
      <c r="U217" s="25">
        <f t="shared" si="94"/>
        <v>57</v>
      </c>
      <c r="V217" s="25">
        <v>57</v>
      </c>
      <c r="W217" s="15"/>
    </row>
    <row r="218" spans="1:23" s="40" customFormat="1" ht="291.75" customHeight="1">
      <c r="A218" s="441" t="s">
        <v>83</v>
      </c>
      <c r="B218" s="451" t="s">
        <v>371</v>
      </c>
      <c r="C218" s="451" t="s">
        <v>130</v>
      </c>
      <c r="D218" s="418"/>
      <c r="E218" s="493" t="s">
        <v>119</v>
      </c>
      <c r="F218" s="493" t="s">
        <v>131</v>
      </c>
      <c r="G218" s="103" t="s">
        <v>228</v>
      </c>
      <c r="H218" s="417">
        <v>611</v>
      </c>
      <c r="I218" s="454" t="s">
        <v>1476</v>
      </c>
      <c r="J218" s="9" t="s">
        <v>372</v>
      </c>
      <c r="K218" s="469" t="s">
        <v>340</v>
      </c>
      <c r="L218" s="25">
        <v>118</v>
      </c>
      <c r="M218" s="25">
        <v>264.60000000000002</v>
      </c>
      <c r="N218" s="25">
        <v>192</v>
      </c>
      <c r="O218" s="25">
        <f t="shared" si="92"/>
        <v>135</v>
      </c>
      <c r="P218" s="25">
        <v>135</v>
      </c>
      <c r="Q218" s="25"/>
      <c r="R218" s="25">
        <f t="shared" si="93"/>
        <v>135</v>
      </c>
      <c r="S218" s="25">
        <v>135</v>
      </c>
      <c r="T218" s="25"/>
      <c r="U218" s="25">
        <f t="shared" si="94"/>
        <v>148.5</v>
      </c>
      <c r="V218" s="25">
        <v>148.5</v>
      </c>
      <c r="W218" s="15"/>
    </row>
    <row r="219" spans="1:23" s="40" customFormat="1" ht="368.25" customHeight="1">
      <c r="A219" s="441" t="s">
        <v>83</v>
      </c>
      <c r="B219" s="451" t="s">
        <v>373</v>
      </c>
      <c r="C219" s="451" t="s">
        <v>231</v>
      </c>
      <c r="D219" s="418"/>
      <c r="E219" s="493" t="s">
        <v>141</v>
      </c>
      <c r="F219" s="493" t="s">
        <v>124</v>
      </c>
      <c r="G219" s="103" t="s">
        <v>232</v>
      </c>
      <c r="H219" s="417">
        <v>611</v>
      </c>
      <c r="I219" s="454" t="s">
        <v>1477</v>
      </c>
      <c r="J219" s="469" t="s">
        <v>374</v>
      </c>
      <c r="K219" s="469" t="s">
        <v>340</v>
      </c>
      <c r="L219" s="25">
        <v>2365.4</v>
      </c>
      <c r="M219" s="25">
        <v>2254.3000000000002</v>
      </c>
      <c r="N219" s="25">
        <v>1624.8</v>
      </c>
      <c r="O219" s="25">
        <f t="shared" si="92"/>
        <v>3177.5</v>
      </c>
      <c r="P219" s="25">
        <v>2261.6999999999998</v>
      </c>
      <c r="Q219" s="25">
        <v>915.8</v>
      </c>
      <c r="R219" s="25">
        <f t="shared" si="93"/>
        <v>2351.5</v>
      </c>
      <c r="S219" s="25">
        <v>2351.5</v>
      </c>
      <c r="T219" s="25"/>
      <c r="U219" s="25">
        <f t="shared" si="94"/>
        <v>2474.6</v>
      </c>
      <c r="V219" s="25">
        <v>2474.6</v>
      </c>
      <c r="W219" s="15"/>
    </row>
    <row r="220" spans="1:23" s="40" customFormat="1" ht="370.5" customHeight="1">
      <c r="A220" s="441" t="s">
        <v>230</v>
      </c>
      <c r="B220" s="451" t="s">
        <v>375</v>
      </c>
      <c r="C220" s="451" t="s">
        <v>143</v>
      </c>
      <c r="D220" s="418"/>
      <c r="E220" s="493" t="s">
        <v>141</v>
      </c>
      <c r="F220" s="493" t="s">
        <v>124</v>
      </c>
      <c r="G220" s="103" t="s">
        <v>264</v>
      </c>
      <c r="H220" s="417">
        <v>611</v>
      </c>
      <c r="I220" s="454" t="s">
        <v>1478</v>
      </c>
      <c r="J220" s="469" t="s">
        <v>149</v>
      </c>
      <c r="K220" s="469" t="s">
        <v>340</v>
      </c>
      <c r="L220" s="25">
        <v>107.8</v>
      </c>
      <c r="M220" s="25">
        <v>58.5</v>
      </c>
      <c r="N220" s="25">
        <v>58.5</v>
      </c>
      <c r="O220" s="25">
        <f t="shared" si="92"/>
        <v>48.6</v>
      </c>
      <c r="P220" s="25">
        <v>48.6</v>
      </c>
      <c r="Q220" s="25"/>
      <c r="R220" s="25">
        <f t="shared" si="93"/>
        <v>48.6</v>
      </c>
      <c r="S220" s="25">
        <v>48.6</v>
      </c>
      <c r="T220" s="25"/>
      <c r="U220" s="25">
        <f t="shared" si="94"/>
        <v>54</v>
      </c>
      <c r="V220" s="25">
        <v>54</v>
      </c>
      <c r="W220" s="15"/>
    </row>
    <row r="221" spans="1:23" s="40" customFormat="1" ht="78.75">
      <c r="A221" s="441" t="s">
        <v>233</v>
      </c>
      <c r="B221" s="451" t="s">
        <v>376</v>
      </c>
      <c r="C221" s="451" t="s">
        <v>241</v>
      </c>
      <c r="D221" s="418"/>
      <c r="E221" s="493" t="s">
        <v>242</v>
      </c>
      <c r="F221" s="493" t="s">
        <v>243</v>
      </c>
      <c r="G221" s="103" t="s">
        <v>244</v>
      </c>
      <c r="H221" s="417">
        <v>611</v>
      </c>
      <c r="I221" s="689" t="s">
        <v>1479</v>
      </c>
      <c r="J221" s="680" t="s">
        <v>148</v>
      </c>
      <c r="K221" s="680" t="s">
        <v>340</v>
      </c>
      <c r="L221" s="25">
        <v>3527.6</v>
      </c>
      <c r="M221" s="25">
        <v>25.2</v>
      </c>
      <c r="N221" s="25">
        <v>25.2</v>
      </c>
      <c r="O221" s="25">
        <f t="shared" si="92"/>
        <v>36.5</v>
      </c>
      <c r="P221" s="25">
        <v>36.5</v>
      </c>
      <c r="Q221" s="25"/>
      <c r="R221" s="25">
        <f t="shared" si="93"/>
        <v>36.5</v>
      </c>
      <c r="S221" s="25">
        <v>36.5</v>
      </c>
      <c r="T221" s="25"/>
      <c r="U221" s="25">
        <f t="shared" si="94"/>
        <v>40.1</v>
      </c>
      <c r="V221" s="25">
        <v>40.1</v>
      </c>
      <c r="W221" s="15"/>
    </row>
    <row r="222" spans="1:23" s="40" customFormat="1" ht="78.75">
      <c r="A222" s="441" t="s">
        <v>152</v>
      </c>
      <c r="B222" s="451" t="s">
        <v>377</v>
      </c>
      <c r="C222" s="451" t="s">
        <v>267</v>
      </c>
      <c r="D222" s="418"/>
      <c r="E222" s="493" t="s">
        <v>141</v>
      </c>
      <c r="F222" s="493" t="s">
        <v>141</v>
      </c>
      <c r="G222" s="103" t="s">
        <v>151</v>
      </c>
      <c r="H222" s="417">
        <v>611</v>
      </c>
      <c r="I222" s="690"/>
      <c r="J222" s="681"/>
      <c r="K222" s="681"/>
      <c r="L222" s="25"/>
      <c r="M222" s="25">
        <v>3250.5</v>
      </c>
      <c r="N222" s="25">
        <v>1988</v>
      </c>
      <c r="O222" s="25">
        <f t="shared" si="92"/>
        <v>3878.2</v>
      </c>
      <c r="P222" s="25">
        <v>3528.2</v>
      </c>
      <c r="Q222" s="25">
        <v>350</v>
      </c>
      <c r="R222" s="25">
        <f t="shared" si="93"/>
        <v>3539.7</v>
      </c>
      <c r="S222" s="25">
        <v>3539.7</v>
      </c>
      <c r="T222" s="25"/>
      <c r="U222" s="25">
        <f t="shared" si="94"/>
        <v>3570.4</v>
      </c>
      <c r="V222" s="25">
        <v>3570.4</v>
      </c>
      <c r="W222" s="15"/>
    </row>
    <row r="223" spans="1:23" s="40" customFormat="1" ht="210.75" customHeight="1">
      <c r="A223" s="441" t="s">
        <v>145</v>
      </c>
      <c r="B223" s="451" t="s">
        <v>378</v>
      </c>
      <c r="C223" s="452" t="s">
        <v>241</v>
      </c>
      <c r="D223" s="418"/>
      <c r="E223" s="493" t="s">
        <v>141</v>
      </c>
      <c r="F223" s="493" t="s">
        <v>124</v>
      </c>
      <c r="G223" s="580" t="s">
        <v>305</v>
      </c>
      <c r="H223" s="417">
        <v>611</v>
      </c>
      <c r="I223" s="691"/>
      <c r="J223" s="682"/>
      <c r="K223" s="682"/>
      <c r="L223" s="25"/>
      <c r="M223" s="25"/>
      <c r="N223" s="25"/>
      <c r="O223" s="25">
        <f t="shared" si="92"/>
        <v>82.8</v>
      </c>
      <c r="P223" s="25">
        <v>82.8</v>
      </c>
      <c r="Q223" s="25"/>
      <c r="R223" s="25">
        <f t="shared" si="93"/>
        <v>82.8</v>
      </c>
      <c r="S223" s="25">
        <v>82.8</v>
      </c>
      <c r="T223" s="25"/>
      <c r="U223" s="25">
        <f t="shared" si="94"/>
        <v>91.1</v>
      </c>
      <c r="V223" s="25">
        <v>91.1</v>
      </c>
      <c r="W223" s="15"/>
    </row>
    <row r="224" spans="1:23" s="40" customFormat="1">
      <c r="A224" s="441" t="s">
        <v>35</v>
      </c>
      <c r="B224" s="104" t="s">
        <v>36</v>
      </c>
      <c r="C224" s="367"/>
      <c r="D224" s="418"/>
      <c r="E224" s="534"/>
      <c r="F224" s="534"/>
      <c r="G224" s="452"/>
      <c r="H224" s="417">
        <v>600</v>
      </c>
      <c r="I224" s="328"/>
      <c r="J224" s="536"/>
      <c r="K224" s="418"/>
      <c r="L224" s="25">
        <f t="shared" ref="L224:W224" si="95">SUM(L225:L227)</f>
        <v>200</v>
      </c>
      <c r="M224" s="25">
        <f t="shared" si="95"/>
        <v>302</v>
      </c>
      <c r="N224" s="25">
        <f t="shared" si="95"/>
        <v>257</v>
      </c>
      <c r="O224" s="25">
        <f t="shared" si="95"/>
        <v>0</v>
      </c>
      <c r="P224" s="25">
        <f t="shared" si="95"/>
        <v>0</v>
      </c>
      <c r="Q224" s="25">
        <f t="shared" si="95"/>
        <v>0</v>
      </c>
      <c r="R224" s="25">
        <f t="shared" si="95"/>
        <v>0</v>
      </c>
      <c r="S224" s="25">
        <f t="shared" si="95"/>
        <v>0</v>
      </c>
      <c r="T224" s="25">
        <f t="shared" si="95"/>
        <v>0</v>
      </c>
      <c r="U224" s="25">
        <f t="shared" si="95"/>
        <v>0</v>
      </c>
      <c r="V224" s="25">
        <f t="shared" si="95"/>
        <v>0</v>
      </c>
      <c r="W224" s="15">
        <f t="shared" si="95"/>
        <v>0</v>
      </c>
    </row>
    <row r="225" spans="1:23" s="40" customFormat="1" ht="47.25">
      <c r="A225" s="441" t="s">
        <v>45</v>
      </c>
      <c r="B225" s="451" t="s">
        <v>247</v>
      </c>
      <c r="C225" s="367"/>
      <c r="D225" s="418"/>
      <c r="E225" s="493" t="s">
        <v>379</v>
      </c>
      <c r="F225" s="493" t="s">
        <v>380</v>
      </c>
      <c r="G225" s="452" t="s">
        <v>381</v>
      </c>
      <c r="H225" s="417">
        <v>612</v>
      </c>
      <c r="I225" s="689" t="s">
        <v>1480</v>
      </c>
      <c r="J225" s="680" t="s">
        <v>148</v>
      </c>
      <c r="K225" s="744" t="s">
        <v>134</v>
      </c>
      <c r="L225" s="25">
        <v>50</v>
      </c>
      <c r="M225" s="112">
        <v>202</v>
      </c>
      <c r="N225" s="25">
        <v>157</v>
      </c>
      <c r="O225" s="25">
        <f>SUM(P225:Q225)</f>
        <v>0</v>
      </c>
      <c r="P225" s="25"/>
      <c r="Q225" s="25"/>
      <c r="R225" s="25">
        <f>SUM(S225:T225)</f>
        <v>0</v>
      </c>
      <c r="S225" s="25"/>
      <c r="T225" s="25"/>
      <c r="U225" s="25">
        <f>SUM(V225:W225)</f>
        <v>0</v>
      </c>
      <c r="V225" s="25"/>
      <c r="W225" s="15"/>
    </row>
    <row r="226" spans="1:23" s="40" customFormat="1">
      <c r="A226" s="441" t="s">
        <v>84</v>
      </c>
      <c r="B226" s="451" t="s">
        <v>273</v>
      </c>
      <c r="C226" s="367"/>
      <c r="D226" s="418"/>
      <c r="E226" s="493" t="s">
        <v>274</v>
      </c>
      <c r="F226" s="493" t="s">
        <v>275</v>
      </c>
      <c r="G226" s="452">
        <v>7772600</v>
      </c>
      <c r="H226" s="417">
        <v>612</v>
      </c>
      <c r="I226" s="690"/>
      <c r="J226" s="681"/>
      <c r="K226" s="745"/>
      <c r="L226" s="25">
        <v>150</v>
      </c>
      <c r="M226" s="25"/>
      <c r="N226" s="25"/>
      <c r="O226" s="25">
        <f>SUM(P226:Q226)</f>
        <v>0</v>
      </c>
      <c r="P226" s="25"/>
      <c r="Q226" s="25"/>
      <c r="R226" s="25">
        <f>SUM(S226:T226)</f>
        <v>0</v>
      </c>
      <c r="S226" s="25"/>
      <c r="T226" s="25"/>
      <c r="U226" s="25">
        <f>SUM(V226:W226)</f>
        <v>0</v>
      </c>
      <c r="V226" s="25"/>
      <c r="W226" s="15"/>
    </row>
    <row r="227" spans="1:23" s="40" customFormat="1" ht="302.25" customHeight="1">
      <c r="A227" s="441" t="s">
        <v>85</v>
      </c>
      <c r="B227" s="451" t="s">
        <v>273</v>
      </c>
      <c r="C227" s="443"/>
      <c r="D227" s="418"/>
      <c r="E227" s="493" t="s">
        <v>382</v>
      </c>
      <c r="F227" s="493" t="s">
        <v>383</v>
      </c>
      <c r="G227" s="452">
        <v>7770422000</v>
      </c>
      <c r="H227" s="417">
        <v>612</v>
      </c>
      <c r="I227" s="691"/>
      <c r="J227" s="682"/>
      <c r="K227" s="746"/>
      <c r="L227" s="25"/>
      <c r="M227" s="25">
        <v>100</v>
      </c>
      <c r="N227" s="25">
        <v>100</v>
      </c>
      <c r="O227" s="25">
        <f>SUM(P227:Q227)</f>
        <v>0</v>
      </c>
      <c r="P227" s="25"/>
      <c r="Q227" s="25"/>
      <c r="R227" s="25">
        <f>SUM(S227:T227)</f>
        <v>0</v>
      </c>
      <c r="S227" s="25"/>
      <c r="T227" s="25"/>
      <c r="U227" s="25">
        <f>SUM(V227:W227)</f>
        <v>0</v>
      </c>
      <c r="V227" s="25"/>
      <c r="W227" s="15"/>
    </row>
    <row r="228" spans="1:23" s="37" customFormat="1" ht="31.5">
      <c r="A228" s="58" t="s">
        <v>384</v>
      </c>
      <c r="B228" s="306" t="s">
        <v>385</v>
      </c>
      <c r="C228" s="324"/>
      <c r="D228" s="60"/>
      <c r="E228" s="60"/>
      <c r="F228" s="60"/>
      <c r="G228" s="324"/>
      <c r="H228" s="60"/>
      <c r="I228" s="324"/>
      <c r="J228" s="60"/>
      <c r="K228" s="60" t="s">
        <v>66</v>
      </c>
      <c r="L228" s="16">
        <f t="shared" ref="L228:W228" si="96">L229</f>
        <v>5589.9</v>
      </c>
      <c r="M228" s="16">
        <f t="shared" si="96"/>
        <v>6065.7000000000007</v>
      </c>
      <c r="N228" s="16">
        <f t="shared" si="96"/>
        <v>3880.1</v>
      </c>
      <c r="O228" s="16">
        <f t="shared" si="96"/>
        <v>6455.21</v>
      </c>
      <c r="P228" s="16">
        <f t="shared" si="96"/>
        <v>6455.21</v>
      </c>
      <c r="Q228" s="16">
        <f t="shared" si="96"/>
        <v>0</v>
      </c>
      <c r="R228" s="16">
        <f t="shared" si="96"/>
        <v>6462</v>
      </c>
      <c r="S228" s="16">
        <f t="shared" si="96"/>
        <v>6462</v>
      </c>
      <c r="T228" s="16">
        <f t="shared" si="96"/>
        <v>0</v>
      </c>
      <c r="U228" s="16">
        <f t="shared" si="96"/>
        <v>6500.4000000000005</v>
      </c>
      <c r="V228" s="16">
        <f t="shared" si="96"/>
        <v>6500.4000000000005</v>
      </c>
      <c r="W228" s="593">
        <f t="shared" si="96"/>
        <v>0</v>
      </c>
    </row>
    <row r="229" spans="1:23" s="242" customFormat="1">
      <c r="A229" s="240" t="s">
        <v>9</v>
      </c>
      <c r="B229" s="710" t="s">
        <v>72</v>
      </c>
      <c r="C229" s="710"/>
      <c r="D229" s="710"/>
      <c r="E229" s="710"/>
      <c r="F229" s="710"/>
      <c r="G229" s="710"/>
      <c r="H229" s="710"/>
      <c r="I229" s="710"/>
      <c r="J229" s="710"/>
      <c r="K229" s="710"/>
      <c r="L229" s="241">
        <f t="shared" ref="L229:W229" si="97">L230+L234</f>
        <v>5589.9</v>
      </c>
      <c r="M229" s="241">
        <f t="shared" si="97"/>
        <v>6065.7000000000007</v>
      </c>
      <c r="N229" s="241">
        <f t="shared" si="97"/>
        <v>3880.1</v>
      </c>
      <c r="O229" s="241">
        <f t="shared" si="97"/>
        <v>6455.21</v>
      </c>
      <c r="P229" s="241">
        <f t="shared" si="97"/>
        <v>6455.21</v>
      </c>
      <c r="Q229" s="241">
        <f t="shared" si="97"/>
        <v>0</v>
      </c>
      <c r="R229" s="241">
        <f t="shared" si="97"/>
        <v>6462</v>
      </c>
      <c r="S229" s="241">
        <f t="shared" si="97"/>
        <v>6462</v>
      </c>
      <c r="T229" s="241">
        <f t="shared" si="97"/>
        <v>0</v>
      </c>
      <c r="U229" s="241">
        <f t="shared" si="97"/>
        <v>6500.4000000000005</v>
      </c>
      <c r="V229" s="241">
        <f t="shared" si="97"/>
        <v>6500.4000000000005</v>
      </c>
      <c r="W229" s="254">
        <f t="shared" si="97"/>
        <v>0</v>
      </c>
    </row>
    <row r="230" spans="1:23" s="263" customFormat="1">
      <c r="A230" s="266" t="s">
        <v>58</v>
      </c>
      <c r="B230" s="298"/>
      <c r="C230" s="361"/>
      <c r="D230" s="259"/>
      <c r="E230" s="257"/>
      <c r="F230" s="257"/>
      <c r="G230" s="571"/>
      <c r="H230" s="257"/>
      <c r="I230" s="326"/>
      <c r="J230" s="258"/>
      <c r="K230" s="259"/>
      <c r="L230" s="261">
        <f t="shared" ref="L230:W230" si="98">SUM(L231:L233)</f>
        <v>2015.9</v>
      </c>
      <c r="M230" s="261">
        <f t="shared" si="98"/>
        <v>2239.6999999999998</v>
      </c>
      <c r="N230" s="261">
        <f t="shared" si="98"/>
        <v>1438.1999999999998</v>
      </c>
      <c r="O230" s="261">
        <f t="shared" si="98"/>
        <v>2042.9099999999999</v>
      </c>
      <c r="P230" s="261">
        <f t="shared" si="98"/>
        <v>2042.9099999999999</v>
      </c>
      <c r="Q230" s="261">
        <f t="shared" si="98"/>
        <v>0</v>
      </c>
      <c r="R230" s="261">
        <f t="shared" si="98"/>
        <v>2049.6999999999998</v>
      </c>
      <c r="S230" s="261">
        <f t="shared" si="98"/>
        <v>2049.6999999999998</v>
      </c>
      <c r="T230" s="261">
        <f t="shared" si="98"/>
        <v>0</v>
      </c>
      <c r="U230" s="261">
        <f t="shared" si="98"/>
        <v>2066</v>
      </c>
      <c r="V230" s="261">
        <f t="shared" si="98"/>
        <v>2066</v>
      </c>
      <c r="W230" s="262">
        <f t="shared" si="98"/>
        <v>0</v>
      </c>
    </row>
    <row r="231" spans="1:23" ht="243.75" customHeight="1">
      <c r="A231" s="533" t="s">
        <v>10</v>
      </c>
      <c r="B231" s="451" t="s">
        <v>73</v>
      </c>
      <c r="C231" s="9"/>
      <c r="D231" s="455"/>
      <c r="E231" s="493" t="s">
        <v>118</v>
      </c>
      <c r="F231" s="493" t="s">
        <v>119</v>
      </c>
      <c r="G231" s="452" t="s">
        <v>386</v>
      </c>
      <c r="H231" s="417">
        <v>100</v>
      </c>
      <c r="I231" s="454" t="s">
        <v>387</v>
      </c>
      <c r="J231" s="469" t="s">
        <v>388</v>
      </c>
      <c r="K231" s="455"/>
      <c r="L231" s="25">
        <v>1780.9</v>
      </c>
      <c r="M231" s="25">
        <v>2012.7</v>
      </c>
      <c r="N231" s="25">
        <v>1281.5999999999999</v>
      </c>
      <c r="O231" s="25">
        <f>SUM(P231:Q231)</f>
        <v>1801.8</v>
      </c>
      <c r="P231" s="25">
        <v>1801.8</v>
      </c>
      <c r="Q231" s="25"/>
      <c r="R231" s="25">
        <f>SUM(S231:T231)</f>
        <v>1801.8</v>
      </c>
      <c r="S231" s="25">
        <v>1801.8</v>
      </c>
      <c r="T231" s="25"/>
      <c r="U231" s="25">
        <f>SUM(V231:W231)</f>
        <v>1801.8</v>
      </c>
      <c r="V231" s="25">
        <v>1801.8</v>
      </c>
      <c r="W231" s="15"/>
    </row>
    <row r="232" spans="1:23" ht="224.25" customHeight="1">
      <c r="A232" s="533" t="s">
        <v>11</v>
      </c>
      <c r="B232" s="451" t="s">
        <v>74</v>
      </c>
      <c r="C232" s="328"/>
      <c r="D232" s="478"/>
      <c r="E232" s="493" t="s">
        <v>118</v>
      </c>
      <c r="F232" s="493" t="s">
        <v>119</v>
      </c>
      <c r="G232" s="452" t="s">
        <v>389</v>
      </c>
      <c r="H232" s="417">
        <v>200</v>
      </c>
      <c r="I232" s="604" t="s">
        <v>1481</v>
      </c>
      <c r="J232" s="8" t="s">
        <v>390</v>
      </c>
      <c r="K232" s="478"/>
      <c r="L232" s="25">
        <v>229</v>
      </c>
      <c r="M232" s="25">
        <v>220.8</v>
      </c>
      <c r="N232" s="25">
        <v>152</v>
      </c>
      <c r="O232" s="25">
        <f>SUM(P232:Q232)</f>
        <v>235.53</v>
      </c>
      <c r="P232" s="25">
        <v>235.53</v>
      </c>
      <c r="Q232" s="25"/>
      <c r="R232" s="25">
        <f>SUM(S232:T232)</f>
        <v>242.3</v>
      </c>
      <c r="S232" s="25">
        <v>242.3</v>
      </c>
      <c r="T232" s="25"/>
      <c r="U232" s="25">
        <f>SUM(V232:W232)</f>
        <v>258.10000000000002</v>
      </c>
      <c r="V232" s="25">
        <v>258.10000000000002</v>
      </c>
      <c r="W232" s="15"/>
    </row>
    <row r="233" spans="1:23" ht="67.5" customHeight="1">
      <c r="A233" s="533" t="s">
        <v>21</v>
      </c>
      <c r="B233" s="451" t="s">
        <v>32</v>
      </c>
      <c r="C233" s="328"/>
      <c r="D233" s="478"/>
      <c r="E233" s="493" t="s">
        <v>118</v>
      </c>
      <c r="F233" s="493" t="s">
        <v>119</v>
      </c>
      <c r="G233" s="452" t="s">
        <v>389</v>
      </c>
      <c r="H233" s="417">
        <v>800</v>
      </c>
      <c r="I233" s="334" t="s">
        <v>391</v>
      </c>
      <c r="J233" s="551" t="s">
        <v>392</v>
      </c>
      <c r="K233" s="478"/>
      <c r="L233" s="25">
        <v>6</v>
      </c>
      <c r="M233" s="25">
        <v>6.2</v>
      </c>
      <c r="N233" s="25">
        <v>4.5999999999999996</v>
      </c>
      <c r="O233" s="25">
        <f>SUM(P233:Q233)</f>
        <v>5.58</v>
      </c>
      <c r="P233" s="25">
        <v>5.58</v>
      </c>
      <c r="Q233" s="25"/>
      <c r="R233" s="25">
        <f>SUM(S233:T233)</f>
        <v>5.6</v>
      </c>
      <c r="S233" s="25">
        <v>5.6</v>
      </c>
      <c r="T233" s="25"/>
      <c r="U233" s="25">
        <f>SUM(V233:W233)</f>
        <v>6.1</v>
      </c>
      <c r="V233" s="25">
        <v>6.1</v>
      </c>
      <c r="W233" s="15"/>
    </row>
    <row r="234" spans="1:23" s="263" customFormat="1">
      <c r="A234" s="747" t="s">
        <v>80</v>
      </c>
      <c r="B234" s="748"/>
      <c r="C234" s="748"/>
      <c r="D234" s="748"/>
      <c r="E234" s="748"/>
      <c r="F234" s="748"/>
      <c r="G234" s="748"/>
      <c r="H234" s="748"/>
      <c r="I234" s="748"/>
      <c r="J234" s="748"/>
      <c r="K234" s="748"/>
      <c r="L234" s="264">
        <f t="shared" ref="L234:W234" si="99">L235</f>
        <v>3574</v>
      </c>
      <c r="M234" s="264">
        <f t="shared" si="99"/>
        <v>3826.0000000000005</v>
      </c>
      <c r="N234" s="264">
        <f t="shared" si="99"/>
        <v>2441.9</v>
      </c>
      <c r="O234" s="264">
        <f t="shared" si="99"/>
        <v>4412.3</v>
      </c>
      <c r="P234" s="264">
        <f t="shared" si="99"/>
        <v>4412.3</v>
      </c>
      <c r="Q234" s="264">
        <f t="shared" si="99"/>
        <v>0</v>
      </c>
      <c r="R234" s="264">
        <f t="shared" si="99"/>
        <v>4412.3</v>
      </c>
      <c r="S234" s="264">
        <f t="shared" si="99"/>
        <v>4412.3</v>
      </c>
      <c r="T234" s="264">
        <f t="shared" si="99"/>
        <v>0</v>
      </c>
      <c r="U234" s="264">
        <f t="shared" si="99"/>
        <v>4434.4000000000005</v>
      </c>
      <c r="V234" s="264">
        <f t="shared" si="99"/>
        <v>4434.4000000000005</v>
      </c>
      <c r="W234" s="265">
        <f t="shared" si="99"/>
        <v>0</v>
      </c>
    </row>
    <row r="235" spans="1:23" s="40" customFormat="1">
      <c r="A235" s="760" t="s">
        <v>37</v>
      </c>
      <c r="B235" s="761"/>
      <c r="C235" s="761"/>
      <c r="D235" s="761"/>
      <c r="E235" s="761"/>
      <c r="F235" s="761"/>
      <c r="G235" s="761"/>
      <c r="H235" s="761"/>
      <c r="I235" s="761"/>
      <c r="J235" s="761"/>
      <c r="K235" s="761"/>
      <c r="L235" s="11">
        <f t="shared" ref="L235:W235" si="100">SUM(L236,L243)</f>
        <v>3574</v>
      </c>
      <c r="M235" s="11">
        <f t="shared" si="100"/>
        <v>3826.0000000000005</v>
      </c>
      <c r="N235" s="11">
        <f t="shared" si="100"/>
        <v>2441.9</v>
      </c>
      <c r="O235" s="11">
        <f t="shared" si="100"/>
        <v>4412.3</v>
      </c>
      <c r="P235" s="11">
        <f t="shared" si="100"/>
        <v>4412.3</v>
      </c>
      <c r="Q235" s="11">
        <f t="shared" si="100"/>
        <v>0</v>
      </c>
      <c r="R235" s="11">
        <f t="shared" si="100"/>
        <v>4412.3</v>
      </c>
      <c r="S235" s="11">
        <f t="shared" si="100"/>
        <v>4412.3</v>
      </c>
      <c r="T235" s="11">
        <f t="shared" si="100"/>
        <v>0</v>
      </c>
      <c r="U235" s="11">
        <f t="shared" si="100"/>
        <v>4434.4000000000005</v>
      </c>
      <c r="V235" s="11">
        <f t="shared" si="100"/>
        <v>4434.4000000000005</v>
      </c>
      <c r="W235" s="23">
        <f t="shared" si="100"/>
        <v>0</v>
      </c>
    </row>
    <row r="236" spans="1:23" s="40" customFormat="1" ht="78.75">
      <c r="A236" s="441" t="s">
        <v>34</v>
      </c>
      <c r="B236" s="451" t="s">
        <v>107</v>
      </c>
      <c r="C236" s="443"/>
      <c r="D236" s="418"/>
      <c r="E236" s="534"/>
      <c r="F236" s="534"/>
      <c r="G236" s="452"/>
      <c r="H236" s="417">
        <v>600</v>
      </c>
      <c r="I236" s="328"/>
      <c r="J236" s="536"/>
      <c r="K236" s="418"/>
      <c r="L236" s="25">
        <f t="shared" ref="L236:W236" si="101">SUM(L237:L242)</f>
        <v>3454</v>
      </c>
      <c r="M236" s="25">
        <f t="shared" si="101"/>
        <v>3826.0000000000005</v>
      </c>
      <c r="N236" s="25">
        <f t="shared" si="101"/>
        <v>2441.9</v>
      </c>
      <c r="O236" s="25">
        <f t="shared" si="101"/>
        <v>4412.3</v>
      </c>
      <c r="P236" s="25">
        <f t="shared" si="101"/>
        <v>4412.3</v>
      </c>
      <c r="Q236" s="25">
        <f t="shared" si="101"/>
        <v>0</v>
      </c>
      <c r="R236" s="25">
        <f t="shared" si="101"/>
        <v>4412.3</v>
      </c>
      <c r="S236" s="25">
        <f t="shared" si="101"/>
        <v>4412.3</v>
      </c>
      <c r="T236" s="25">
        <f t="shared" si="101"/>
        <v>0</v>
      </c>
      <c r="U236" s="25">
        <f t="shared" si="101"/>
        <v>4434.4000000000005</v>
      </c>
      <c r="V236" s="25">
        <f t="shared" si="101"/>
        <v>4434.4000000000005</v>
      </c>
      <c r="W236" s="15">
        <f t="shared" si="101"/>
        <v>0</v>
      </c>
    </row>
    <row r="237" spans="1:23" s="40" customFormat="1" ht="213" customHeight="1">
      <c r="A237" s="441" t="s">
        <v>44</v>
      </c>
      <c r="B237" s="451" t="s">
        <v>393</v>
      </c>
      <c r="C237" s="365" t="s">
        <v>394</v>
      </c>
      <c r="D237" s="418"/>
      <c r="E237" s="493" t="s">
        <v>124</v>
      </c>
      <c r="F237" s="493">
        <v>10</v>
      </c>
      <c r="G237" s="452" t="s">
        <v>395</v>
      </c>
      <c r="H237" s="417">
        <v>611</v>
      </c>
      <c r="I237" s="334" t="s">
        <v>1691</v>
      </c>
      <c r="J237" s="8" t="s">
        <v>1692</v>
      </c>
      <c r="K237" s="418"/>
      <c r="L237" s="25">
        <v>3080.4</v>
      </c>
      <c r="M237" s="25">
        <v>2967.6</v>
      </c>
      <c r="N237" s="25">
        <v>1869.8</v>
      </c>
      <c r="O237" s="25">
        <f>SUM(P237:Q237)</f>
        <v>3478.1</v>
      </c>
      <c r="P237" s="25">
        <v>3478.1</v>
      </c>
      <c r="Q237" s="25"/>
      <c r="R237" s="25">
        <f>SUM(S237:T237)</f>
        <v>3478.1</v>
      </c>
      <c r="S237" s="25">
        <v>3478.1</v>
      </c>
      <c r="T237" s="25"/>
      <c r="U237" s="25">
        <f>SUM(V237:W237)</f>
        <v>3446.5</v>
      </c>
      <c r="V237" s="25">
        <v>3446.5</v>
      </c>
      <c r="W237" s="15"/>
    </row>
    <row r="238" spans="1:23" s="40" customFormat="1" ht="178.5" customHeight="1">
      <c r="A238" s="441" t="s">
        <v>81</v>
      </c>
      <c r="B238" s="451" t="s">
        <v>393</v>
      </c>
      <c r="C238" s="9" t="s">
        <v>224</v>
      </c>
      <c r="D238" s="418"/>
      <c r="E238" s="493" t="s">
        <v>124</v>
      </c>
      <c r="F238" s="493" t="s">
        <v>91</v>
      </c>
      <c r="G238" s="103" t="s">
        <v>396</v>
      </c>
      <c r="H238" s="417">
        <v>611</v>
      </c>
      <c r="I238" s="454" t="s">
        <v>1593</v>
      </c>
      <c r="J238" s="455" t="s">
        <v>1594</v>
      </c>
      <c r="K238" s="418"/>
      <c r="L238" s="25">
        <v>4.5999999999999996</v>
      </c>
      <c r="M238" s="25">
        <v>6</v>
      </c>
      <c r="N238" s="96">
        <v>6</v>
      </c>
      <c r="O238" s="25">
        <f>SUM(P238:Q238)</f>
        <v>5.4</v>
      </c>
      <c r="P238" s="25">
        <v>5.4</v>
      </c>
      <c r="Q238" s="25"/>
      <c r="R238" s="25">
        <f>SUM(S238:T238)</f>
        <v>5.4</v>
      </c>
      <c r="S238" s="25">
        <v>5.4</v>
      </c>
      <c r="T238" s="25"/>
      <c r="U238" s="25">
        <f>SUM(V238:W238)</f>
        <v>5.9</v>
      </c>
      <c r="V238" s="25">
        <v>5.9</v>
      </c>
      <c r="W238" s="15"/>
    </row>
    <row r="239" spans="1:23" s="40" customFormat="1" ht="312" customHeight="1">
      <c r="A239" s="441" t="s">
        <v>397</v>
      </c>
      <c r="B239" s="451" t="s">
        <v>398</v>
      </c>
      <c r="C239" s="9" t="s">
        <v>1482</v>
      </c>
      <c r="D239" s="418"/>
      <c r="E239" s="493" t="s">
        <v>141</v>
      </c>
      <c r="F239" s="493" t="s">
        <v>124</v>
      </c>
      <c r="G239" s="103" t="s">
        <v>399</v>
      </c>
      <c r="H239" s="419" t="s">
        <v>400</v>
      </c>
      <c r="I239" s="635" t="s">
        <v>1700</v>
      </c>
      <c r="J239" s="637" t="s">
        <v>1701</v>
      </c>
      <c r="K239" s="418"/>
      <c r="L239" s="25">
        <v>104</v>
      </c>
      <c r="M239" s="25">
        <v>225.3</v>
      </c>
      <c r="N239" s="96">
        <v>155</v>
      </c>
      <c r="O239" s="25">
        <f>P239</f>
        <v>335.8</v>
      </c>
      <c r="P239" s="25">
        <v>335.8</v>
      </c>
      <c r="Q239" s="25"/>
      <c r="R239" s="25">
        <f>S239</f>
        <v>335.8</v>
      </c>
      <c r="S239" s="25">
        <v>335.8</v>
      </c>
      <c r="T239" s="25"/>
      <c r="U239" s="25">
        <f>V239</f>
        <v>369.4</v>
      </c>
      <c r="V239" s="25">
        <v>369.4</v>
      </c>
      <c r="W239" s="15"/>
    </row>
    <row r="240" spans="1:23" s="40" customFormat="1" ht="299.25">
      <c r="A240" s="441" t="s">
        <v>135</v>
      </c>
      <c r="B240" s="451" t="s">
        <v>398</v>
      </c>
      <c r="C240" s="9" t="s">
        <v>241</v>
      </c>
      <c r="D240" s="418"/>
      <c r="E240" s="493" t="s">
        <v>141</v>
      </c>
      <c r="F240" s="493" t="s">
        <v>124</v>
      </c>
      <c r="G240" s="103" t="s">
        <v>401</v>
      </c>
      <c r="H240" s="419" t="s">
        <v>400</v>
      </c>
      <c r="I240" s="635" t="s">
        <v>1702</v>
      </c>
      <c r="J240" s="636" t="s">
        <v>1703</v>
      </c>
      <c r="K240" s="418"/>
      <c r="L240" s="25">
        <v>218</v>
      </c>
      <c r="M240" s="25">
        <v>166.9</v>
      </c>
      <c r="N240" s="96">
        <v>134</v>
      </c>
      <c r="O240" s="25">
        <f>P240</f>
        <v>189.9</v>
      </c>
      <c r="P240" s="25">
        <v>189.9</v>
      </c>
      <c r="Q240" s="25"/>
      <c r="R240" s="25">
        <f>S240</f>
        <v>189.9</v>
      </c>
      <c r="S240" s="25">
        <v>189.9</v>
      </c>
      <c r="T240" s="25"/>
      <c r="U240" s="25">
        <f>V240</f>
        <v>208.9</v>
      </c>
      <c r="V240" s="25">
        <v>208.9</v>
      </c>
      <c r="W240" s="15"/>
    </row>
    <row r="241" spans="1:23" s="40" customFormat="1" ht="258" customHeight="1">
      <c r="A241" s="441" t="s">
        <v>137</v>
      </c>
      <c r="B241" s="451" t="s">
        <v>398</v>
      </c>
      <c r="C241" s="9" t="s">
        <v>241</v>
      </c>
      <c r="D241" s="418"/>
      <c r="E241" s="493" t="s">
        <v>141</v>
      </c>
      <c r="F241" s="493" t="s">
        <v>141</v>
      </c>
      <c r="G241" s="103" t="s">
        <v>151</v>
      </c>
      <c r="H241" s="419" t="s">
        <v>400</v>
      </c>
      <c r="I241" s="454" t="s">
        <v>1687</v>
      </c>
      <c r="J241" s="469" t="s">
        <v>1689</v>
      </c>
      <c r="K241" s="418"/>
      <c r="L241" s="25">
        <v>0</v>
      </c>
      <c r="M241" s="25">
        <v>418.8</v>
      </c>
      <c r="N241" s="96">
        <v>235.7</v>
      </c>
      <c r="O241" s="25">
        <f>P241</f>
        <v>365.8</v>
      </c>
      <c r="P241" s="25">
        <v>365.8</v>
      </c>
      <c r="Q241" s="25"/>
      <c r="R241" s="25">
        <f>S241</f>
        <v>365.8</v>
      </c>
      <c r="S241" s="25">
        <v>365.8</v>
      </c>
      <c r="T241" s="25"/>
      <c r="U241" s="25">
        <f>V241</f>
        <v>362.7</v>
      </c>
      <c r="V241" s="25">
        <v>362.7</v>
      </c>
      <c r="W241" s="15"/>
    </row>
    <row r="242" spans="1:23" s="40" customFormat="1" ht="220.5">
      <c r="A242" s="441" t="s">
        <v>235</v>
      </c>
      <c r="B242" s="451" t="s">
        <v>402</v>
      </c>
      <c r="C242" s="365" t="s">
        <v>403</v>
      </c>
      <c r="D242" s="418"/>
      <c r="E242" s="493" t="s">
        <v>119</v>
      </c>
      <c r="F242" s="493" t="s">
        <v>131</v>
      </c>
      <c r="G242" s="103" t="s">
        <v>404</v>
      </c>
      <c r="H242" s="417">
        <v>611</v>
      </c>
      <c r="I242" s="334" t="s">
        <v>1688</v>
      </c>
      <c r="J242" s="114" t="s">
        <v>1690</v>
      </c>
      <c r="K242" s="418"/>
      <c r="L242" s="25">
        <v>47</v>
      </c>
      <c r="M242" s="25">
        <v>41.4</v>
      </c>
      <c r="N242" s="25">
        <v>41.4</v>
      </c>
      <c r="O242" s="25">
        <f>SUM(P242:Q242)</f>
        <v>37.299999999999997</v>
      </c>
      <c r="P242" s="25">
        <v>37.299999999999997</v>
      </c>
      <c r="Q242" s="25"/>
      <c r="R242" s="25">
        <f>SUM(S242:T242)</f>
        <v>37.299999999999997</v>
      </c>
      <c r="S242" s="25">
        <v>37.299999999999997</v>
      </c>
      <c r="T242" s="25"/>
      <c r="U242" s="25">
        <f>SUM(V242:W242)</f>
        <v>41</v>
      </c>
      <c r="V242" s="25">
        <v>41</v>
      </c>
      <c r="W242" s="15"/>
    </row>
    <row r="243" spans="1:23" s="40" customFormat="1">
      <c r="A243" s="441" t="s">
        <v>35</v>
      </c>
      <c r="B243" s="104" t="s">
        <v>36</v>
      </c>
      <c r="C243" s="443"/>
      <c r="D243" s="418"/>
      <c r="E243" s="534"/>
      <c r="F243" s="534"/>
      <c r="G243" s="452"/>
      <c r="H243" s="417">
        <v>600</v>
      </c>
      <c r="I243" s="328"/>
      <c r="J243" s="536"/>
      <c r="K243" s="418"/>
      <c r="L243" s="25">
        <f t="shared" ref="L243:W243" si="102">SUM(L244:L244)</f>
        <v>120</v>
      </c>
      <c r="M243" s="25">
        <f t="shared" si="102"/>
        <v>0</v>
      </c>
      <c r="N243" s="25">
        <f t="shared" si="102"/>
        <v>0</v>
      </c>
      <c r="O243" s="25">
        <f t="shared" si="102"/>
        <v>0</v>
      </c>
      <c r="P243" s="25">
        <f t="shared" si="102"/>
        <v>0</v>
      </c>
      <c r="Q243" s="25">
        <f t="shared" si="102"/>
        <v>0</v>
      </c>
      <c r="R243" s="25">
        <f t="shared" si="102"/>
        <v>0</v>
      </c>
      <c r="S243" s="25">
        <f t="shared" si="102"/>
        <v>0</v>
      </c>
      <c r="T243" s="25">
        <f t="shared" si="102"/>
        <v>0</v>
      </c>
      <c r="U243" s="25">
        <f t="shared" si="102"/>
        <v>0</v>
      </c>
      <c r="V243" s="25">
        <f t="shared" si="102"/>
        <v>0</v>
      </c>
      <c r="W243" s="15">
        <f t="shared" si="102"/>
        <v>0</v>
      </c>
    </row>
    <row r="244" spans="1:23" s="40" customFormat="1" ht="31.5">
      <c r="A244" s="441" t="s">
        <v>45</v>
      </c>
      <c r="B244" s="451" t="s">
        <v>405</v>
      </c>
      <c r="C244" s="443"/>
      <c r="D244" s="418"/>
      <c r="E244" s="493" t="s">
        <v>141</v>
      </c>
      <c r="F244" s="493" t="s">
        <v>124</v>
      </c>
      <c r="G244" s="103" t="s">
        <v>365</v>
      </c>
      <c r="H244" s="417">
        <v>612</v>
      </c>
      <c r="I244" s="334" t="s">
        <v>406</v>
      </c>
      <c r="J244" s="8" t="s">
        <v>407</v>
      </c>
      <c r="K244" s="418"/>
      <c r="L244" s="25">
        <v>120</v>
      </c>
      <c r="M244" s="25">
        <v>0</v>
      </c>
      <c r="N244" s="25">
        <v>0</v>
      </c>
      <c r="O244" s="25">
        <f>SUM(P244:Q244)</f>
        <v>0</v>
      </c>
      <c r="P244" s="25"/>
      <c r="Q244" s="25"/>
      <c r="R244" s="25">
        <f>SUM(S244:T244)</f>
        <v>0</v>
      </c>
      <c r="S244" s="25"/>
      <c r="T244" s="25"/>
      <c r="U244" s="25">
        <f>SUM(V244:W244)</f>
        <v>0</v>
      </c>
      <c r="V244" s="25"/>
      <c r="W244" s="15"/>
    </row>
    <row r="245" spans="1:23" s="37" customFormat="1" ht="31.5">
      <c r="A245" s="58" t="s">
        <v>408</v>
      </c>
      <c r="B245" s="306" t="s">
        <v>1483</v>
      </c>
      <c r="C245" s="324"/>
      <c r="D245" s="60"/>
      <c r="E245" s="60"/>
      <c r="F245" s="60"/>
      <c r="G245" s="324"/>
      <c r="H245" s="60"/>
      <c r="I245" s="324"/>
      <c r="J245" s="60"/>
      <c r="K245" s="60" t="s">
        <v>66</v>
      </c>
      <c r="L245" s="16">
        <f t="shared" ref="L245:W245" si="103">SUM(L246)</f>
        <v>6700.3</v>
      </c>
      <c r="M245" s="16">
        <f t="shared" si="103"/>
        <v>5964.4</v>
      </c>
      <c r="N245" s="16">
        <f t="shared" si="103"/>
        <v>3673.95</v>
      </c>
      <c r="O245" s="16">
        <f t="shared" si="103"/>
        <v>6616.2</v>
      </c>
      <c r="P245" s="16">
        <f t="shared" si="103"/>
        <v>6616.2</v>
      </c>
      <c r="Q245" s="16">
        <f t="shared" si="103"/>
        <v>0</v>
      </c>
      <c r="R245" s="16">
        <f t="shared" si="103"/>
        <v>6640.9</v>
      </c>
      <c r="S245" s="16">
        <f t="shared" si="103"/>
        <v>6640.9</v>
      </c>
      <c r="T245" s="16">
        <f t="shared" si="103"/>
        <v>0</v>
      </c>
      <c r="U245" s="16">
        <f t="shared" si="103"/>
        <v>6729.4</v>
      </c>
      <c r="V245" s="16">
        <f t="shared" si="103"/>
        <v>6729.4</v>
      </c>
      <c r="W245" s="593">
        <f t="shared" si="103"/>
        <v>0</v>
      </c>
    </row>
    <row r="246" spans="1:23" s="242" customFormat="1">
      <c r="A246" s="240" t="s">
        <v>9</v>
      </c>
      <c r="B246" s="710" t="s">
        <v>72</v>
      </c>
      <c r="C246" s="710"/>
      <c r="D246" s="710"/>
      <c r="E246" s="710"/>
      <c r="F246" s="710"/>
      <c r="G246" s="710"/>
      <c r="H246" s="710"/>
      <c r="I246" s="710"/>
      <c r="J246" s="710"/>
      <c r="K246" s="710"/>
      <c r="L246" s="241">
        <f t="shared" ref="L246:W246" si="104">SUM(L247,L251)</f>
        <v>6700.3</v>
      </c>
      <c r="M246" s="241">
        <f t="shared" si="104"/>
        <v>5964.4</v>
      </c>
      <c r="N246" s="241">
        <f t="shared" si="104"/>
        <v>3673.95</v>
      </c>
      <c r="O246" s="241">
        <f t="shared" si="104"/>
        <v>6616.2</v>
      </c>
      <c r="P246" s="241">
        <f t="shared" si="104"/>
        <v>6616.2</v>
      </c>
      <c r="Q246" s="241">
        <f t="shared" si="104"/>
        <v>0</v>
      </c>
      <c r="R246" s="241">
        <f t="shared" si="104"/>
        <v>6640.9</v>
      </c>
      <c r="S246" s="241">
        <f t="shared" si="104"/>
        <v>6640.9</v>
      </c>
      <c r="T246" s="241">
        <f t="shared" si="104"/>
        <v>0</v>
      </c>
      <c r="U246" s="241">
        <f t="shared" si="104"/>
        <v>6729.4</v>
      </c>
      <c r="V246" s="241">
        <f t="shared" si="104"/>
        <v>6729.4</v>
      </c>
      <c r="W246" s="254">
        <f t="shared" si="104"/>
        <v>0</v>
      </c>
    </row>
    <row r="247" spans="1:23" s="263" customFormat="1">
      <c r="A247" s="266" t="s">
        <v>58</v>
      </c>
      <c r="B247" s="298"/>
      <c r="C247" s="361"/>
      <c r="D247" s="259"/>
      <c r="E247" s="257"/>
      <c r="F247" s="257"/>
      <c r="G247" s="571"/>
      <c r="H247" s="257"/>
      <c r="I247" s="326"/>
      <c r="J247" s="258"/>
      <c r="K247" s="259"/>
      <c r="L247" s="261">
        <f t="shared" ref="L247:W247" si="105">SUM(L248:L250)</f>
        <v>2724.4</v>
      </c>
      <c r="M247" s="261">
        <f t="shared" si="105"/>
        <v>2691.4</v>
      </c>
      <c r="N247" s="261">
        <f t="shared" si="105"/>
        <v>1594.7</v>
      </c>
      <c r="O247" s="261">
        <f t="shared" si="105"/>
        <v>2773.1</v>
      </c>
      <c r="P247" s="261">
        <f t="shared" si="105"/>
        <v>2773.1</v>
      </c>
      <c r="Q247" s="261">
        <f t="shared" si="105"/>
        <v>0</v>
      </c>
      <c r="R247" s="261">
        <f t="shared" si="105"/>
        <v>2779.2000000000003</v>
      </c>
      <c r="S247" s="261">
        <f t="shared" si="105"/>
        <v>2779.2000000000003</v>
      </c>
      <c r="T247" s="261">
        <f t="shared" si="105"/>
        <v>0</v>
      </c>
      <c r="U247" s="261">
        <f t="shared" si="105"/>
        <v>2805.7999999999997</v>
      </c>
      <c r="V247" s="261">
        <f t="shared" si="105"/>
        <v>2805.7999999999997</v>
      </c>
      <c r="W247" s="262">
        <f t="shared" si="105"/>
        <v>0</v>
      </c>
    </row>
    <row r="248" spans="1:23" ht="15.75" customHeight="1">
      <c r="A248" s="533" t="s">
        <v>10</v>
      </c>
      <c r="B248" s="451" t="s">
        <v>73</v>
      </c>
      <c r="C248" s="9"/>
      <c r="D248" s="455"/>
      <c r="E248" s="493" t="s">
        <v>118</v>
      </c>
      <c r="F248" s="493" t="s">
        <v>119</v>
      </c>
      <c r="G248" s="452">
        <v>7770100190</v>
      </c>
      <c r="H248" s="417">
        <v>100</v>
      </c>
      <c r="I248" s="689" t="s">
        <v>1484</v>
      </c>
      <c r="J248" s="680" t="s">
        <v>409</v>
      </c>
      <c r="K248" s="680" t="s">
        <v>340</v>
      </c>
      <c r="L248" s="25">
        <v>2413.3000000000002</v>
      </c>
      <c r="M248" s="25">
        <v>2304.4</v>
      </c>
      <c r="N248" s="25">
        <v>1454.1</v>
      </c>
      <c r="O248" s="25">
        <f>SUM(P248:Q248)</f>
        <v>2373</v>
      </c>
      <c r="P248" s="25">
        <v>2373</v>
      </c>
      <c r="Q248" s="25"/>
      <c r="R248" s="25">
        <f>SUM(S248:T248)</f>
        <v>2373</v>
      </c>
      <c r="S248" s="25">
        <v>2373</v>
      </c>
      <c r="T248" s="25"/>
      <c r="U248" s="25">
        <f>SUM(V248:W248)</f>
        <v>2373</v>
      </c>
      <c r="V248" s="25">
        <v>2373</v>
      </c>
      <c r="W248" s="15"/>
    </row>
    <row r="249" spans="1:23" ht="31.5">
      <c r="A249" s="533" t="s">
        <v>11</v>
      </c>
      <c r="B249" s="451" t="s">
        <v>74</v>
      </c>
      <c r="C249" s="328"/>
      <c r="D249" s="478"/>
      <c r="E249" s="493" t="s">
        <v>118</v>
      </c>
      <c r="F249" s="493" t="s">
        <v>119</v>
      </c>
      <c r="G249" s="452">
        <v>7770100190</v>
      </c>
      <c r="H249" s="417">
        <v>200</v>
      </c>
      <c r="I249" s="690"/>
      <c r="J249" s="878"/>
      <c r="K249" s="794"/>
      <c r="L249" s="25">
        <v>298.2</v>
      </c>
      <c r="M249" s="25">
        <v>374.3</v>
      </c>
      <c r="N249" s="25">
        <v>134.4</v>
      </c>
      <c r="O249" s="25">
        <f>SUM(P249:Q249)</f>
        <v>388.7</v>
      </c>
      <c r="P249" s="25">
        <v>388.7</v>
      </c>
      <c r="Q249" s="25"/>
      <c r="R249" s="25">
        <f>SUM(S249:T249)</f>
        <v>394.8</v>
      </c>
      <c r="S249" s="25">
        <v>394.8</v>
      </c>
      <c r="T249" s="25"/>
      <c r="U249" s="25">
        <f>SUM(V249:W249)</f>
        <v>420.2</v>
      </c>
      <c r="V249" s="25">
        <v>420.2</v>
      </c>
      <c r="W249" s="15"/>
    </row>
    <row r="250" spans="1:23" ht="409.6" customHeight="1">
      <c r="A250" s="533" t="s">
        <v>21</v>
      </c>
      <c r="B250" s="451" t="s">
        <v>32</v>
      </c>
      <c r="C250" s="328"/>
      <c r="D250" s="478"/>
      <c r="E250" s="493" t="s">
        <v>118</v>
      </c>
      <c r="F250" s="493" t="s">
        <v>119</v>
      </c>
      <c r="G250" s="452">
        <v>7770100190</v>
      </c>
      <c r="H250" s="417">
        <v>800</v>
      </c>
      <c r="I250" s="691"/>
      <c r="J250" s="541"/>
      <c r="K250" s="478"/>
      <c r="L250" s="25">
        <v>12.9</v>
      </c>
      <c r="M250" s="25">
        <v>12.7</v>
      </c>
      <c r="N250" s="25">
        <v>6.2</v>
      </c>
      <c r="O250" s="25">
        <f>SUM(P250:Q250)</f>
        <v>11.4</v>
      </c>
      <c r="P250" s="25">
        <v>11.4</v>
      </c>
      <c r="Q250" s="25"/>
      <c r="R250" s="25">
        <f>SUM(S250:T250)</f>
        <v>11.4</v>
      </c>
      <c r="S250" s="25">
        <v>11.4</v>
      </c>
      <c r="T250" s="25"/>
      <c r="U250" s="25">
        <f>SUM(V250:W250)</f>
        <v>12.6</v>
      </c>
      <c r="V250" s="25">
        <v>12.6</v>
      </c>
      <c r="W250" s="15"/>
    </row>
    <row r="251" spans="1:23" s="263" customFormat="1" ht="48.75" customHeight="1">
      <c r="A251" s="747" t="s">
        <v>80</v>
      </c>
      <c r="B251" s="748"/>
      <c r="C251" s="748"/>
      <c r="D251" s="748"/>
      <c r="E251" s="748"/>
      <c r="F251" s="748"/>
      <c r="G251" s="748"/>
      <c r="H251" s="748"/>
      <c r="I251" s="748"/>
      <c r="J251" s="748"/>
      <c r="K251" s="748"/>
      <c r="L251" s="264">
        <f t="shared" ref="L251:W251" si="106">SUM(L252)</f>
        <v>3975.9</v>
      </c>
      <c r="M251" s="264">
        <f t="shared" si="106"/>
        <v>3273</v>
      </c>
      <c r="N251" s="264">
        <f t="shared" si="106"/>
        <v>2079.25</v>
      </c>
      <c r="O251" s="264">
        <f t="shared" si="106"/>
        <v>3843.1</v>
      </c>
      <c r="P251" s="264">
        <f t="shared" si="106"/>
        <v>3843.1</v>
      </c>
      <c r="Q251" s="264">
        <f t="shared" si="106"/>
        <v>0</v>
      </c>
      <c r="R251" s="264">
        <f t="shared" si="106"/>
        <v>3861.7</v>
      </c>
      <c r="S251" s="264">
        <f t="shared" si="106"/>
        <v>3861.7</v>
      </c>
      <c r="T251" s="264">
        <f t="shared" si="106"/>
        <v>0</v>
      </c>
      <c r="U251" s="264">
        <f t="shared" si="106"/>
        <v>3923.6000000000004</v>
      </c>
      <c r="V251" s="264">
        <f t="shared" si="106"/>
        <v>3923.6000000000004</v>
      </c>
      <c r="W251" s="265">
        <f t="shared" si="106"/>
        <v>0</v>
      </c>
    </row>
    <row r="252" spans="1:23" s="40" customFormat="1">
      <c r="A252" s="760" t="s">
        <v>37</v>
      </c>
      <c r="B252" s="761"/>
      <c r="C252" s="761"/>
      <c r="D252" s="761"/>
      <c r="E252" s="761"/>
      <c r="F252" s="761"/>
      <c r="G252" s="761"/>
      <c r="H252" s="761"/>
      <c r="I252" s="761"/>
      <c r="J252" s="761"/>
      <c r="K252" s="761"/>
      <c r="L252" s="11">
        <f t="shared" ref="L252:W252" si="107">SUM(L253,L259)</f>
        <v>3975.9</v>
      </c>
      <c r="M252" s="11">
        <f t="shared" si="107"/>
        <v>3273</v>
      </c>
      <c r="N252" s="11">
        <f t="shared" si="107"/>
        <v>2079.25</v>
      </c>
      <c r="O252" s="11">
        <f t="shared" si="107"/>
        <v>3843.1</v>
      </c>
      <c r="P252" s="11">
        <f t="shared" si="107"/>
        <v>3843.1</v>
      </c>
      <c r="Q252" s="11">
        <f t="shared" si="107"/>
        <v>0</v>
      </c>
      <c r="R252" s="11">
        <f t="shared" si="107"/>
        <v>3861.7</v>
      </c>
      <c r="S252" s="11">
        <f t="shared" si="107"/>
        <v>3861.7</v>
      </c>
      <c r="T252" s="11">
        <f t="shared" si="107"/>
        <v>0</v>
      </c>
      <c r="U252" s="11">
        <f t="shared" si="107"/>
        <v>3923.6000000000004</v>
      </c>
      <c r="V252" s="11">
        <f t="shared" si="107"/>
        <v>3923.6000000000004</v>
      </c>
      <c r="W252" s="23">
        <f t="shared" si="107"/>
        <v>0</v>
      </c>
    </row>
    <row r="253" spans="1:23" s="40" customFormat="1" ht="67.5" customHeight="1">
      <c r="A253" s="441" t="s">
        <v>34</v>
      </c>
      <c r="B253" s="451" t="s">
        <v>107</v>
      </c>
      <c r="C253" s="443"/>
      <c r="D253" s="418"/>
      <c r="E253" s="534"/>
      <c r="F253" s="534"/>
      <c r="G253" s="452"/>
      <c r="H253" s="417">
        <v>600</v>
      </c>
      <c r="I253" s="328"/>
      <c r="J253" s="536"/>
      <c r="K253" s="418"/>
      <c r="L253" s="25">
        <f t="shared" ref="L253:W253" si="108">SUM(L254:L258)</f>
        <v>3314</v>
      </c>
      <c r="M253" s="25">
        <f t="shared" si="108"/>
        <v>3273</v>
      </c>
      <c r="N253" s="25">
        <f t="shared" si="108"/>
        <v>2079.25</v>
      </c>
      <c r="O253" s="25">
        <f t="shared" si="108"/>
        <v>3843.1</v>
      </c>
      <c r="P253" s="25">
        <f t="shared" si="108"/>
        <v>3843.1</v>
      </c>
      <c r="Q253" s="25">
        <f t="shared" si="108"/>
        <v>0</v>
      </c>
      <c r="R253" s="25">
        <f t="shared" si="108"/>
        <v>3861.7</v>
      </c>
      <c r="S253" s="25">
        <f t="shared" si="108"/>
        <v>3861.7</v>
      </c>
      <c r="T253" s="25">
        <f t="shared" si="108"/>
        <v>0</v>
      </c>
      <c r="U253" s="25">
        <f t="shared" si="108"/>
        <v>3923.6000000000004</v>
      </c>
      <c r="V253" s="25">
        <f t="shared" si="108"/>
        <v>3923.6000000000004</v>
      </c>
      <c r="W253" s="15">
        <f t="shared" si="108"/>
        <v>0</v>
      </c>
    </row>
    <row r="254" spans="1:23" s="40" customFormat="1" ht="31.5">
      <c r="A254" s="441" t="s">
        <v>44</v>
      </c>
      <c r="B254" s="451" t="s">
        <v>1485</v>
      </c>
      <c r="C254" s="443"/>
      <c r="D254" s="418"/>
      <c r="E254" s="493" t="s">
        <v>124</v>
      </c>
      <c r="F254" s="534">
        <v>10</v>
      </c>
      <c r="G254" s="452">
        <v>2020059</v>
      </c>
      <c r="H254" s="417">
        <v>611</v>
      </c>
      <c r="I254" s="823" t="s">
        <v>1486</v>
      </c>
      <c r="J254" s="825" t="s">
        <v>410</v>
      </c>
      <c r="K254" s="705" t="s">
        <v>411</v>
      </c>
      <c r="L254" s="25">
        <v>2448</v>
      </c>
      <c r="M254" s="25">
        <v>2554.4</v>
      </c>
      <c r="N254" s="25">
        <v>1714.2</v>
      </c>
      <c r="O254" s="25">
        <f>SUM(P254:Q254)</f>
        <v>3056.1</v>
      </c>
      <c r="P254" s="25">
        <v>3056.1</v>
      </c>
      <c r="Q254" s="25"/>
      <c r="R254" s="25">
        <f>SUM(S254:T254)</f>
        <v>3074.7</v>
      </c>
      <c r="S254" s="25">
        <v>3074.7</v>
      </c>
      <c r="T254" s="25"/>
      <c r="U254" s="25">
        <f>SUM(V254:W254)</f>
        <v>3057.9</v>
      </c>
      <c r="V254" s="25">
        <v>3057.9</v>
      </c>
      <c r="W254" s="15"/>
    </row>
    <row r="255" spans="1:23" s="40" customFormat="1">
      <c r="A255" s="441" t="s">
        <v>81</v>
      </c>
      <c r="B255" s="451" t="s">
        <v>224</v>
      </c>
      <c r="C255" s="443"/>
      <c r="D255" s="418"/>
      <c r="E255" s="493" t="s">
        <v>124</v>
      </c>
      <c r="F255" s="493" t="s">
        <v>91</v>
      </c>
      <c r="G255" s="452">
        <v>2022511</v>
      </c>
      <c r="H255" s="417">
        <v>611</v>
      </c>
      <c r="I255" s="879"/>
      <c r="J255" s="826"/>
      <c r="K255" s="880"/>
      <c r="L255" s="25">
        <v>4</v>
      </c>
      <c r="M255" s="25">
        <v>6</v>
      </c>
      <c r="N255" s="25">
        <v>6</v>
      </c>
      <c r="O255" s="25">
        <f>SUM(P255:Q255)</f>
        <v>5.4</v>
      </c>
      <c r="P255" s="25">
        <v>5.4</v>
      </c>
      <c r="Q255" s="25"/>
      <c r="R255" s="25">
        <f>SUM(S255:T255)</f>
        <v>5.4</v>
      </c>
      <c r="S255" s="25">
        <v>5.4</v>
      </c>
      <c r="T255" s="25"/>
      <c r="U255" s="25">
        <f>SUM(V255:W255)</f>
        <v>5.9</v>
      </c>
      <c r="V255" s="25">
        <v>5.9</v>
      </c>
      <c r="W255" s="15"/>
    </row>
    <row r="256" spans="1:23" s="40" customFormat="1" ht="252" customHeight="1">
      <c r="A256" s="441" t="s">
        <v>83</v>
      </c>
      <c r="B256" s="451" t="s">
        <v>403</v>
      </c>
      <c r="C256" s="443"/>
      <c r="D256" s="418"/>
      <c r="E256" s="493" t="s">
        <v>119</v>
      </c>
      <c r="F256" s="493" t="s">
        <v>131</v>
      </c>
      <c r="G256" s="103" t="s">
        <v>185</v>
      </c>
      <c r="H256" s="417">
        <v>611</v>
      </c>
      <c r="I256" s="334" t="s">
        <v>1697</v>
      </c>
      <c r="J256" s="8" t="s">
        <v>1698</v>
      </c>
      <c r="K256" s="8" t="s">
        <v>340</v>
      </c>
      <c r="L256" s="25">
        <v>43</v>
      </c>
      <c r="M256" s="25">
        <v>37.799999999999997</v>
      </c>
      <c r="N256" s="25">
        <v>0</v>
      </c>
      <c r="O256" s="25">
        <f>SUM(P256:Q256)</f>
        <v>34</v>
      </c>
      <c r="P256" s="25">
        <v>34</v>
      </c>
      <c r="Q256" s="25"/>
      <c r="R256" s="25">
        <f>SUM(S256:T256)</f>
        <v>34</v>
      </c>
      <c r="S256" s="25">
        <v>34</v>
      </c>
      <c r="T256" s="25"/>
      <c r="U256" s="25">
        <f>SUM(V256:W256)</f>
        <v>37.4</v>
      </c>
      <c r="V256" s="25">
        <v>37.4</v>
      </c>
      <c r="W256" s="15"/>
    </row>
    <row r="257" spans="1:23" s="40" customFormat="1" ht="178.5" customHeight="1">
      <c r="A257" s="441" t="s">
        <v>230</v>
      </c>
      <c r="B257" s="451" t="s">
        <v>412</v>
      </c>
      <c r="C257" s="443"/>
      <c r="D257" s="418"/>
      <c r="E257" s="493" t="s">
        <v>141</v>
      </c>
      <c r="F257" s="493" t="s">
        <v>124</v>
      </c>
      <c r="G257" s="103" t="s">
        <v>413</v>
      </c>
      <c r="H257" s="417">
        <v>611</v>
      </c>
      <c r="I257" s="454" t="s">
        <v>414</v>
      </c>
      <c r="J257" s="536"/>
      <c r="K257" s="418"/>
      <c r="L257" s="25">
        <v>458</v>
      </c>
      <c r="M257" s="25">
        <v>450.6</v>
      </c>
      <c r="N257" s="25">
        <v>224.03</v>
      </c>
      <c r="O257" s="25">
        <f>SUM(P257:Q257)</f>
        <v>461.7</v>
      </c>
      <c r="P257" s="25">
        <v>461.7</v>
      </c>
      <c r="Q257" s="25"/>
      <c r="R257" s="25">
        <f>SUM(S257:T257)</f>
        <v>461.7</v>
      </c>
      <c r="S257" s="25">
        <v>461.7</v>
      </c>
      <c r="T257" s="25"/>
      <c r="U257" s="25">
        <f>SUM(V257:W257)</f>
        <v>507.9</v>
      </c>
      <c r="V257" s="25">
        <v>507.9</v>
      </c>
      <c r="W257" s="15"/>
    </row>
    <row r="258" spans="1:23" s="40" customFormat="1" ht="260.25" customHeight="1">
      <c r="A258" s="441" t="s">
        <v>233</v>
      </c>
      <c r="B258" s="451" t="s">
        <v>415</v>
      </c>
      <c r="C258" s="443"/>
      <c r="D258" s="418"/>
      <c r="E258" s="493" t="s">
        <v>141</v>
      </c>
      <c r="F258" s="493" t="s">
        <v>124</v>
      </c>
      <c r="G258" s="103" t="s">
        <v>360</v>
      </c>
      <c r="H258" s="417">
        <v>611</v>
      </c>
      <c r="I258" s="454" t="s">
        <v>416</v>
      </c>
      <c r="J258" s="536"/>
      <c r="K258" s="418"/>
      <c r="L258" s="25">
        <v>361</v>
      </c>
      <c r="M258" s="25">
        <v>224.2</v>
      </c>
      <c r="N258" s="25">
        <v>135.02000000000001</v>
      </c>
      <c r="O258" s="25">
        <f>SUM(P258:Q258)</f>
        <v>285.89999999999998</v>
      </c>
      <c r="P258" s="25">
        <v>285.89999999999998</v>
      </c>
      <c r="Q258" s="25"/>
      <c r="R258" s="25">
        <f>SUM(S258:T258)</f>
        <v>285.89999999999998</v>
      </c>
      <c r="S258" s="25">
        <v>285.89999999999998</v>
      </c>
      <c r="T258" s="25"/>
      <c r="U258" s="25">
        <f>SUM(V258:W258)</f>
        <v>314.5</v>
      </c>
      <c r="V258" s="25">
        <v>314.5</v>
      </c>
      <c r="W258" s="15"/>
    </row>
    <row r="259" spans="1:23" s="40" customFormat="1">
      <c r="A259" s="441" t="s">
        <v>35</v>
      </c>
      <c r="B259" s="104" t="s">
        <v>36</v>
      </c>
      <c r="C259" s="443"/>
      <c r="D259" s="418"/>
      <c r="E259" s="534"/>
      <c r="F259" s="534"/>
      <c r="G259" s="452"/>
      <c r="H259" s="417">
        <v>600</v>
      </c>
      <c r="I259" s="328"/>
      <c r="J259" s="536"/>
      <c r="K259" s="418"/>
      <c r="L259" s="25">
        <f t="shared" ref="L259:W259" si="109">SUM(L260:L262)</f>
        <v>661.9</v>
      </c>
      <c r="M259" s="25">
        <f t="shared" si="109"/>
        <v>0</v>
      </c>
      <c r="N259" s="25">
        <f t="shared" si="109"/>
        <v>0</v>
      </c>
      <c r="O259" s="25">
        <f t="shared" si="109"/>
        <v>0</v>
      </c>
      <c r="P259" s="25">
        <f t="shared" si="109"/>
        <v>0</v>
      </c>
      <c r="Q259" s="25">
        <f t="shared" si="109"/>
        <v>0</v>
      </c>
      <c r="R259" s="25">
        <f t="shared" si="109"/>
        <v>0</v>
      </c>
      <c r="S259" s="25">
        <f t="shared" si="109"/>
        <v>0</v>
      </c>
      <c r="T259" s="25">
        <f t="shared" si="109"/>
        <v>0</v>
      </c>
      <c r="U259" s="25">
        <f t="shared" si="109"/>
        <v>0</v>
      </c>
      <c r="V259" s="25">
        <f t="shared" si="109"/>
        <v>0</v>
      </c>
      <c r="W259" s="15">
        <f t="shared" si="109"/>
        <v>0</v>
      </c>
    </row>
    <row r="260" spans="1:23" s="40" customFormat="1">
      <c r="A260" s="441" t="s">
        <v>45</v>
      </c>
      <c r="B260" s="451" t="s">
        <v>417</v>
      </c>
      <c r="C260" s="443"/>
      <c r="D260" s="418"/>
      <c r="E260" s="493" t="s">
        <v>118</v>
      </c>
      <c r="F260" s="493">
        <v>13</v>
      </c>
      <c r="G260" s="103">
        <v>7772600</v>
      </c>
      <c r="H260" s="417">
        <v>612</v>
      </c>
      <c r="I260" s="328"/>
      <c r="J260" s="536"/>
      <c r="K260" s="418"/>
      <c r="L260" s="25">
        <v>149.9</v>
      </c>
      <c r="M260" s="25">
        <v>0</v>
      </c>
      <c r="N260" s="25">
        <v>0</v>
      </c>
      <c r="O260" s="25">
        <f>SUM(P260:Q260)</f>
        <v>0</v>
      </c>
      <c r="P260" s="25"/>
      <c r="Q260" s="25"/>
      <c r="R260" s="25">
        <f>SUM(S260:T260)</f>
        <v>0</v>
      </c>
      <c r="S260" s="25"/>
      <c r="T260" s="25"/>
      <c r="U260" s="25">
        <f>SUM(V260:W260)</f>
        <v>0</v>
      </c>
      <c r="V260" s="25"/>
      <c r="W260" s="15"/>
    </row>
    <row r="261" spans="1:23" s="40" customFormat="1" ht="31.5">
      <c r="A261" s="441" t="s">
        <v>84</v>
      </c>
      <c r="B261" s="451" t="s">
        <v>415</v>
      </c>
      <c r="C261" s="443"/>
      <c r="D261" s="418"/>
      <c r="E261" s="493" t="s">
        <v>141</v>
      </c>
      <c r="F261" s="493" t="s">
        <v>124</v>
      </c>
      <c r="G261" s="103" t="s">
        <v>360</v>
      </c>
      <c r="H261" s="417">
        <v>612</v>
      </c>
      <c r="I261" s="328"/>
      <c r="J261" s="536"/>
      <c r="K261" s="418"/>
      <c r="L261" s="25">
        <v>500</v>
      </c>
      <c r="M261" s="25">
        <v>0</v>
      </c>
      <c r="N261" s="25">
        <v>0</v>
      </c>
      <c r="O261" s="25">
        <f>SUM(P261:Q261)</f>
        <v>0</v>
      </c>
      <c r="P261" s="25"/>
      <c r="Q261" s="25"/>
      <c r="R261" s="25">
        <f>SUM(S261:T261)</f>
        <v>0</v>
      </c>
      <c r="S261" s="25"/>
      <c r="T261" s="25"/>
      <c r="U261" s="25">
        <f>SUM(V261:W261)</f>
        <v>0</v>
      </c>
      <c r="V261" s="25"/>
      <c r="W261" s="15"/>
    </row>
    <row r="262" spans="1:23" s="40" customFormat="1" ht="31.5">
      <c r="A262" s="441" t="s">
        <v>158</v>
      </c>
      <c r="B262" s="451" t="s">
        <v>418</v>
      </c>
      <c r="C262" s="443"/>
      <c r="D262" s="418"/>
      <c r="E262" s="493" t="s">
        <v>141</v>
      </c>
      <c r="F262" s="493" t="s">
        <v>124</v>
      </c>
      <c r="G262" s="103" t="s">
        <v>419</v>
      </c>
      <c r="H262" s="417">
        <v>612</v>
      </c>
      <c r="I262" s="328"/>
      <c r="J262" s="536"/>
      <c r="K262" s="418"/>
      <c r="L262" s="25">
        <v>12</v>
      </c>
      <c r="M262" s="25">
        <v>0</v>
      </c>
      <c r="N262" s="25">
        <v>0</v>
      </c>
      <c r="O262" s="25">
        <f>SUM(P262:Q262)</f>
        <v>0</v>
      </c>
      <c r="P262" s="25"/>
      <c r="Q262" s="25"/>
      <c r="R262" s="25">
        <f>SUM(S262:T262)</f>
        <v>0</v>
      </c>
      <c r="S262" s="25"/>
      <c r="T262" s="25"/>
      <c r="U262" s="25">
        <f>SUM(V262:W262)</f>
        <v>0</v>
      </c>
      <c r="V262" s="25"/>
      <c r="W262" s="15"/>
    </row>
    <row r="263" spans="1:23" s="37" customFormat="1" ht="31.5">
      <c r="A263" s="97" t="s">
        <v>420</v>
      </c>
      <c r="B263" s="308" t="s">
        <v>421</v>
      </c>
      <c r="C263" s="336"/>
      <c r="D263" s="99"/>
      <c r="E263" s="99"/>
      <c r="F263" s="99"/>
      <c r="G263" s="336"/>
      <c r="H263" s="99"/>
      <c r="I263" s="336"/>
      <c r="J263" s="99"/>
      <c r="K263" s="99" t="s">
        <v>66</v>
      </c>
      <c r="L263" s="100">
        <f t="shared" ref="L263:W263" si="110">SUM(L264,L280)</f>
        <v>9690.4</v>
      </c>
      <c r="M263" s="100">
        <f t="shared" si="110"/>
        <v>9037.6</v>
      </c>
      <c r="N263" s="100">
        <f t="shared" si="110"/>
        <v>5452.8</v>
      </c>
      <c r="O263" s="100">
        <f t="shared" si="110"/>
        <v>9165.7999999999993</v>
      </c>
      <c r="P263" s="100">
        <f t="shared" si="110"/>
        <v>9165.7999999999993</v>
      </c>
      <c r="Q263" s="100">
        <f t="shared" si="110"/>
        <v>0</v>
      </c>
      <c r="R263" s="100">
        <f t="shared" si="110"/>
        <v>9214</v>
      </c>
      <c r="S263" s="100">
        <f t="shared" si="110"/>
        <v>9214</v>
      </c>
      <c r="T263" s="100">
        <f t="shared" si="110"/>
        <v>0</v>
      </c>
      <c r="U263" s="100">
        <f t="shared" si="110"/>
        <v>9330.7999999999993</v>
      </c>
      <c r="V263" s="100">
        <f t="shared" si="110"/>
        <v>9330.7999999999993</v>
      </c>
      <c r="W263" s="602">
        <f t="shared" si="110"/>
        <v>0</v>
      </c>
    </row>
    <row r="264" spans="1:23" s="242" customFormat="1">
      <c r="A264" s="240" t="s">
        <v>9</v>
      </c>
      <c r="B264" s="710" t="s">
        <v>72</v>
      </c>
      <c r="C264" s="710"/>
      <c r="D264" s="710"/>
      <c r="E264" s="710"/>
      <c r="F264" s="710"/>
      <c r="G264" s="710"/>
      <c r="H264" s="710"/>
      <c r="I264" s="710"/>
      <c r="J264" s="710"/>
      <c r="K264" s="710"/>
      <c r="L264" s="241">
        <f t="shared" ref="L264:W264" si="111">SUM(L265,L269)</f>
        <v>9690.4</v>
      </c>
      <c r="M264" s="241">
        <f t="shared" si="111"/>
        <v>8994.5</v>
      </c>
      <c r="N264" s="241">
        <f t="shared" si="111"/>
        <v>5423.7</v>
      </c>
      <c r="O264" s="241">
        <f t="shared" si="111"/>
        <v>9165.7999999999993</v>
      </c>
      <c r="P264" s="241">
        <f t="shared" si="111"/>
        <v>9165.7999999999993</v>
      </c>
      <c r="Q264" s="241">
        <f t="shared" si="111"/>
        <v>0</v>
      </c>
      <c r="R264" s="241">
        <f t="shared" si="111"/>
        <v>9214</v>
      </c>
      <c r="S264" s="241">
        <f t="shared" si="111"/>
        <v>9214</v>
      </c>
      <c r="T264" s="241">
        <f t="shared" si="111"/>
        <v>0</v>
      </c>
      <c r="U264" s="241">
        <f t="shared" si="111"/>
        <v>9330.7999999999993</v>
      </c>
      <c r="V264" s="241">
        <f t="shared" si="111"/>
        <v>9330.7999999999993</v>
      </c>
      <c r="W264" s="254">
        <f t="shared" si="111"/>
        <v>0</v>
      </c>
    </row>
    <row r="265" spans="1:23" s="263" customFormat="1">
      <c r="A265" s="266" t="s">
        <v>58</v>
      </c>
      <c r="B265" s="298"/>
      <c r="C265" s="361"/>
      <c r="D265" s="259"/>
      <c r="E265" s="257"/>
      <c r="F265" s="257"/>
      <c r="G265" s="571"/>
      <c r="H265" s="257"/>
      <c r="I265" s="326"/>
      <c r="J265" s="258"/>
      <c r="K265" s="259"/>
      <c r="L265" s="261">
        <f t="shared" ref="L265:W265" si="112">SUM(L266:L268)</f>
        <v>2932.7000000000003</v>
      </c>
      <c r="M265" s="261">
        <f t="shared" si="112"/>
        <v>2580.6</v>
      </c>
      <c r="N265" s="261">
        <f t="shared" si="112"/>
        <v>1252.3000000000002</v>
      </c>
      <c r="O265" s="261">
        <f t="shared" si="112"/>
        <v>2670.3999999999996</v>
      </c>
      <c r="P265" s="261">
        <f t="shared" si="112"/>
        <v>2670.3999999999996</v>
      </c>
      <c r="Q265" s="261">
        <f t="shared" si="112"/>
        <v>0</v>
      </c>
      <c r="R265" s="261">
        <f t="shared" si="112"/>
        <v>2691.8999999999996</v>
      </c>
      <c r="S265" s="261">
        <f t="shared" si="112"/>
        <v>2691.8999999999996</v>
      </c>
      <c r="T265" s="261">
        <f t="shared" si="112"/>
        <v>0</v>
      </c>
      <c r="U265" s="261">
        <f t="shared" si="112"/>
        <v>2724.5</v>
      </c>
      <c r="V265" s="261">
        <f t="shared" si="112"/>
        <v>2724.5</v>
      </c>
      <c r="W265" s="262">
        <f t="shared" si="112"/>
        <v>0</v>
      </c>
    </row>
    <row r="266" spans="1:23" ht="255" customHeight="1">
      <c r="A266" s="533" t="s">
        <v>10</v>
      </c>
      <c r="B266" s="451" t="s">
        <v>73</v>
      </c>
      <c r="C266" s="9"/>
      <c r="D266" s="455"/>
      <c r="E266" s="493" t="s">
        <v>118</v>
      </c>
      <c r="F266" s="493" t="s">
        <v>119</v>
      </c>
      <c r="G266" s="103" t="s">
        <v>389</v>
      </c>
      <c r="H266" s="417">
        <v>100</v>
      </c>
      <c r="I266" s="339" t="s">
        <v>422</v>
      </c>
      <c r="J266" s="455" t="s">
        <v>1667</v>
      </c>
      <c r="K266" s="455"/>
      <c r="L266" s="25">
        <v>2454.8000000000002</v>
      </c>
      <c r="M266" s="25">
        <v>2053.6</v>
      </c>
      <c r="N266" s="25">
        <v>1030</v>
      </c>
      <c r="O266" s="25">
        <f>SUM(P266:Q266)</f>
        <v>2098</v>
      </c>
      <c r="P266" s="25">
        <v>2098</v>
      </c>
      <c r="Q266" s="25"/>
      <c r="R266" s="25">
        <f>SUM(S266:T266)</f>
        <v>2098</v>
      </c>
      <c r="S266" s="25">
        <v>2098</v>
      </c>
      <c r="T266" s="25"/>
      <c r="U266" s="25">
        <f>SUM(V266:W266)</f>
        <v>2098</v>
      </c>
      <c r="V266" s="25">
        <v>2098</v>
      </c>
      <c r="W266" s="15"/>
    </row>
    <row r="267" spans="1:23" ht="181.5" customHeight="1">
      <c r="A267" s="533" t="s">
        <v>11</v>
      </c>
      <c r="B267" s="451" t="s">
        <v>74</v>
      </c>
      <c r="C267" s="328"/>
      <c r="D267" s="478"/>
      <c r="E267" s="493" t="s">
        <v>118</v>
      </c>
      <c r="F267" s="493" t="s">
        <v>119</v>
      </c>
      <c r="G267" s="103" t="s">
        <v>389</v>
      </c>
      <c r="H267" s="417">
        <v>200</v>
      </c>
      <c r="I267" s="339" t="s">
        <v>423</v>
      </c>
      <c r="J267" s="455" t="s">
        <v>1666</v>
      </c>
      <c r="K267" s="455"/>
      <c r="L267" s="25">
        <v>472.5</v>
      </c>
      <c r="M267" s="25">
        <v>519</v>
      </c>
      <c r="N267" s="25">
        <v>216.9</v>
      </c>
      <c r="O267" s="25">
        <f>SUM(P267:Q267)</f>
        <v>565.20000000000005</v>
      </c>
      <c r="P267" s="25">
        <v>565.20000000000005</v>
      </c>
      <c r="Q267" s="25"/>
      <c r="R267" s="25">
        <f>SUM(S267:T267)</f>
        <v>586.70000000000005</v>
      </c>
      <c r="S267" s="25">
        <v>586.70000000000005</v>
      </c>
      <c r="T267" s="25"/>
      <c r="U267" s="25">
        <f>SUM(V267:W267)</f>
        <v>618.6</v>
      </c>
      <c r="V267" s="25">
        <v>618.6</v>
      </c>
      <c r="W267" s="15"/>
    </row>
    <row r="268" spans="1:23" ht="126" customHeight="1">
      <c r="A268" s="533" t="s">
        <v>21</v>
      </c>
      <c r="B268" s="451" t="s">
        <v>32</v>
      </c>
      <c r="C268" s="328"/>
      <c r="D268" s="478"/>
      <c r="E268" s="493" t="s">
        <v>118</v>
      </c>
      <c r="F268" s="493" t="s">
        <v>119</v>
      </c>
      <c r="G268" s="103" t="s">
        <v>389</v>
      </c>
      <c r="H268" s="417">
        <v>800</v>
      </c>
      <c r="I268" s="339" t="s">
        <v>424</v>
      </c>
      <c r="J268" s="455" t="s">
        <v>1668</v>
      </c>
      <c r="K268" s="478"/>
      <c r="L268" s="25">
        <v>5.4</v>
      </c>
      <c r="M268" s="25">
        <v>8</v>
      </c>
      <c r="N268" s="25">
        <v>5.4</v>
      </c>
      <c r="O268" s="25">
        <f>SUM(P268:Q268)</f>
        <v>7.2</v>
      </c>
      <c r="P268" s="25">
        <v>7.2</v>
      </c>
      <c r="Q268" s="25"/>
      <c r="R268" s="25">
        <f>SUM(S268:T268)</f>
        <v>7.2</v>
      </c>
      <c r="S268" s="25">
        <v>7.2</v>
      </c>
      <c r="T268" s="25"/>
      <c r="U268" s="25">
        <f>SUM(V268:W268)</f>
        <v>7.9</v>
      </c>
      <c r="V268" s="25">
        <v>7.9</v>
      </c>
      <c r="W268" s="15"/>
    </row>
    <row r="269" spans="1:23" s="263" customFormat="1">
      <c r="A269" s="747" t="s">
        <v>80</v>
      </c>
      <c r="B269" s="748"/>
      <c r="C269" s="748"/>
      <c r="D269" s="748"/>
      <c r="E269" s="748"/>
      <c r="F269" s="748"/>
      <c r="G269" s="748"/>
      <c r="H269" s="748"/>
      <c r="I269" s="748"/>
      <c r="J269" s="748"/>
      <c r="K269" s="748"/>
      <c r="L269" s="264">
        <f t="shared" ref="L269:W269" si="113">SUM(L270)</f>
        <v>6757.6999999999989</v>
      </c>
      <c r="M269" s="264">
        <f t="shared" si="113"/>
        <v>6413.9</v>
      </c>
      <c r="N269" s="264">
        <f t="shared" si="113"/>
        <v>4171.3999999999996</v>
      </c>
      <c r="O269" s="264">
        <f t="shared" si="113"/>
        <v>6495.4</v>
      </c>
      <c r="P269" s="264">
        <f t="shared" si="113"/>
        <v>6495.4</v>
      </c>
      <c r="Q269" s="264">
        <f t="shared" si="113"/>
        <v>0</v>
      </c>
      <c r="R269" s="264">
        <f t="shared" si="113"/>
        <v>6522.0999999999995</v>
      </c>
      <c r="S269" s="264">
        <f t="shared" si="113"/>
        <v>6522.0999999999995</v>
      </c>
      <c r="T269" s="264">
        <f t="shared" si="113"/>
        <v>0</v>
      </c>
      <c r="U269" s="264">
        <f t="shared" si="113"/>
        <v>6606.3</v>
      </c>
      <c r="V269" s="264">
        <f t="shared" si="113"/>
        <v>6606.3</v>
      </c>
      <c r="W269" s="265">
        <f t="shared" si="113"/>
        <v>0</v>
      </c>
    </row>
    <row r="270" spans="1:23" s="40" customFormat="1">
      <c r="A270" s="760" t="s">
        <v>37</v>
      </c>
      <c r="B270" s="761"/>
      <c r="C270" s="761"/>
      <c r="D270" s="761"/>
      <c r="E270" s="761"/>
      <c r="F270" s="761"/>
      <c r="G270" s="761"/>
      <c r="H270" s="761"/>
      <c r="I270" s="761"/>
      <c r="J270" s="761"/>
      <c r="K270" s="761"/>
      <c r="L270" s="11">
        <f t="shared" ref="L270:W270" si="114">SUM(L271,L277)</f>
        <v>6757.6999999999989</v>
      </c>
      <c r="M270" s="11">
        <f t="shared" si="114"/>
        <v>6413.9</v>
      </c>
      <c r="N270" s="11">
        <f t="shared" si="114"/>
        <v>4171.3999999999996</v>
      </c>
      <c r="O270" s="11">
        <f t="shared" si="114"/>
        <v>6495.4</v>
      </c>
      <c r="P270" s="11">
        <f t="shared" si="114"/>
        <v>6495.4</v>
      </c>
      <c r="Q270" s="11">
        <f t="shared" si="114"/>
        <v>0</v>
      </c>
      <c r="R270" s="11">
        <f t="shared" si="114"/>
        <v>6522.0999999999995</v>
      </c>
      <c r="S270" s="11">
        <f t="shared" si="114"/>
        <v>6522.0999999999995</v>
      </c>
      <c r="T270" s="11">
        <f t="shared" si="114"/>
        <v>0</v>
      </c>
      <c r="U270" s="11">
        <f t="shared" si="114"/>
        <v>6606.3</v>
      </c>
      <c r="V270" s="11">
        <f t="shared" si="114"/>
        <v>6606.3</v>
      </c>
      <c r="W270" s="23">
        <f t="shared" si="114"/>
        <v>0</v>
      </c>
    </row>
    <row r="271" spans="1:23" s="40" customFormat="1" ht="78.75">
      <c r="A271" s="441" t="s">
        <v>34</v>
      </c>
      <c r="B271" s="451" t="s">
        <v>107</v>
      </c>
      <c r="C271" s="443"/>
      <c r="D271" s="418"/>
      <c r="E271" s="534"/>
      <c r="F271" s="534"/>
      <c r="G271" s="452"/>
      <c r="H271" s="417">
        <v>600</v>
      </c>
      <c r="I271" s="328"/>
      <c r="J271" s="536"/>
      <c r="K271" s="418"/>
      <c r="L271" s="25">
        <f t="shared" ref="L271:W271" si="115">SUM(L272:L276)</f>
        <v>6726.2999999999993</v>
      </c>
      <c r="M271" s="25">
        <f t="shared" si="115"/>
        <v>6322.4</v>
      </c>
      <c r="N271" s="25">
        <f t="shared" si="115"/>
        <v>4079.9</v>
      </c>
      <c r="O271" s="25">
        <f t="shared" si="115"/>
        <v>6495.4</v>
      </c>
      <c r="P271" s="25">
        <f t="shared" si="115"/>
        <v>6495.4</v>
      </c>
      <c r="Q271" s="25">
        <f t="shared" si="115"/>
        <v>0</v>
      </c>
      <c r="R271" s="25">
        <f t="shared" si="115"/>
        <v>6522.0999999999995</v>
      </c>
      <c r="S271" s="25">
        <f t="shared" si="115"/>
        <v>6522.0999999999995</v>
      </c>
      <c r="T271" s="25">
        <f t="shared" si="115"/>
        <v>0</v>
      </c>
      <c r="U271" s="25">
        <f t="shared" si="115"/>
        <v>6606.3</v>
      </c>
      <c r="V271" s="25">
        <f t="shared" si="115"/>
        <v>6606.3</v>
      </c>
      <c r="W271" s="15">
        <f t="shared" si="115"/>
        <v>0</v>
      </c>
    </row>
    <row r="272" spans="1:23" s="40" customFormat="1" ht="189">
      <c r="A272" s="441" t="s">
        <v>44</v>
      </c>
      <c r="B272" s="451" t="s">
        <v>425</v>
      </c>
      <c r="C272" s="452" t="s">
        <v>173</v>
      </c>
      <c r="D272" s="418"/>
      <c r="E272" s="493" t="s">
        <v>124</v>
      </c>
      <c r="F272" s="493" t="s">
        <v>91</v>
      </c>
      <c r="G272" s="103" t="s">
        <v>426</v>
      </c>
      <c r="H272" s="417">
        <v>611</v>
      </c>
      <c r="I272" s="340" t="s">
        <v>1693</v>
      </c>
      <c r="J272" s="455" t="s">
        <v>1694</v>
      </c>
      <c r="K272" s="418"/>
      <c r="L272" s="25">
        <v>5149</v>
      </c>
      <c r="M272" s="25">
        <v>5017.3999999999996</v>
      </c>
      <c r="N272" s="25">
        <v>3199.6</v>
      </c>
      <c r="O272" s="25">
        <f t="shared" ref="O272:O279" si="116">SUM(P272:Q272)</f>
        <v>5207</v>
      </c>
      <c r="P272" s="25">
        <v>5207</v>
      </c>
      <c r="Q272" s="25"/>
      <c r="R272" s="25">
        <f t="shared" ref="R272:R279" si="117">SUM(S272:T272)</f>
        <v>5233.7</v>
      </c>
      <c r="S272" s="25">
        <v>5233.7</v>
      </c>
      <c r="T272" s="25"/>
      <c r="U272" s="25">
        <f t="shared" ref="U272:U279" si="118">SUM(V272:W272)</f>
        <v>5189</v>
      </c>
      <c r="V272" s="25">
        <v>5189</v>
      </c>
      <c r="W272" s="15"/>
    </row>
    <row r="273" spans="1:23" s="40" customFormat="1" ht="173.25">
      <c r="A273" s="441" t="s">
        <v>81</v>
      </c>
      <c r="B273" s="451" t="s">
        <v>425</v>
      </c>
      <c r="C273" s="452" t="s">
        <v>224</v>
      </c>
      <c r="D273" s="418"/>
      <c r="E273" s="493" t="s">
        <v>124</v>
      </c>
      <c r="F273" s="493" t="s">
        <v>91</v>
      </c>
      <c r="G273" s="103" t="s">
        <v>396</v>
      </c>
      <c r="H273" s="417">
        <v>611</v>
      </c>
      <c r="I273" s="340" t="s">
        <v>1695</v>
      </c>
      <c r="J273" s="455" t="s">
        <v>1696</v>
      </c>
      <c r="K273" s="418"/>
      <c r="L273" s="25">
        <v>3</v>
      </c>
      <c r="M273" s="25">
        <v>3</v>
      </c>
      <c r="N273" s="25">
        <v>3</v>
      </c>
      <c r="O273" s="25">
        <f t="shared" si="116"/>
        <v>2.7</v>
      </c>
      <c r="P273" s="25">
        <v>2.7</v>
      </c>
      <c r="Q273" s="25"/>
      <c r="R273" s="25">
        <f t="shared" si="117"/>
        <v>2.7</v>
      </c>
      <c r="S273" s="25">
        <v>2.7</v>
      </c>
      <c r="T273" s="25"/>
      <c r="U273" s="25">
        <f t="shared" si="118"/>
        <v>3</v>
      </c>
      <c r="V273" s="25">
        <v>3</v>
      </c>
      <c r="W273" s="15"/>
    </row>
    <row r="274" spans="1:23" s="40" customFormat="1" ht="274.5" customHeight="1">
      <c r="A274" s="441" t="s">
        <v>83</v>
      </c>
      <c r="B274" s="451" t="s">
        <v>427</v>
      </c>
      <c r="C274" s="452" t="s">
        <v>403</v>
      </c>
      <c r="D274" s="418"/>
      <c r="E274" s="493" t="s">
        <v>119</v>
      </c>
      <c r="F274" s="493" t="s">
        <v>131</v>
      </c>
      <c r="G274" s="103" t="s">
        <v>404</v>
      </c>
      <c r="H274" s="417">
        <v>611</v>
      </c>
      <c r="I274" s="341" t="s">
        <v>428</v>
      </c>
      <c r="J274" s="105" t="s">
        <v>429</v>
      </c>
      <c r="K274" s="418"/>
      <c r="L274" s="25">
        <v>43</v>
      </c>
      <c r="M274" s="25">
        <v>37.799999999999997</v>
      </c>
      <c r="N274" s="25">
        <v>37.799999999999997</v>
      </c>
      <c r="O274" s="25">
        <f t="shared" si="116"/>
        <v>34</v>
      </c>
      <c r="P274" s="25">
        <v>34</v>
      </c>
      <c r="Q274" s="25"/>
      <c r="R274" s="25">
        <f t="shared" si="117"/>
        <v>34</v>
      </c>
      <c r="S274" s="25">
        <v>34</v>
      </c>
      <c r="T274" s="25"/>
      <c r="U274" s="25">
        <f t="shared" si="118"/>
        <v>37.4</v>
      </c>
      <c r="V274" s="25">
        <v>37.4</v>
      </c>
      <c r="W274" s="15"/>
    </row>
    <row r="275" spans="1:23" s="40" customFormat="1" ht="204.75">
      <c r="A275" s="441" t="s">
        <v>230</v>
      </c>
      <c r="B275" s="451" t="s">
        <v>430</v>
      </c>
      <c r="C275" s="452" t="s">
        <v>1482</v>
      </c>
      <c r="D275" s="418"/>
      <c r="E275" s="493" t="s">
        <v>141</v>
      </c>
      <c r="F275" s="493" t="s">
        <v>124</v>
      </c>
      <c r="G275" s="103" t="s">
        <v>399</v>
      </c>
      <c r="H275" s="417">
        <v>611</v>
      </c>
      <c r="I275" s="341" t="s">
        <v>1487</v>
      </c>
      <c r="J275" s="455" t="s">
        <v>431</v>
      </c>
      <c r="K275" s="418"/>
      <c r="L275" s="25">
        <v>1140.9000000000001</v>
      </c>
      <c r="M275" s="25">
        <v>988.4</v>
      </c>
      <c r="N275" s="25">
        <v>648.5</v>
      </c>
      <c r="O275" s="25">
        <f t="shared" si="116"/>
        <v>940.5</v>
      </c>
      <c r="P275" s="25">
        <v>940.5</v>
      </c>
      <c r="Q275" s="25"/>
      <c r="R275" s="25">
        <f t="shared" si="117"/>
        <v>940.5</v>
      </c>
      <c r="S275" s="25">
        <v>940.5</v>
      </c>
      <c r="T275" s="25"/>
      <c r="U275" s="25">
        <f t="shared" si="118"/>
        <v>1034.5999999999999</v>
      </c>
      <c r="V275" s="25">
        <v>1034.5999999999999</v>
      </c>
      <c r="W275" s="15"/>
    </row>
    <row r="276" spans="1:23" s="40" customFormat="1" ht="261" customHeight="1">
      <c r="A276" s="441" t="s">
        <v>233</v>
      </c>
      <c r="B276" s="451" t="s">
        <v>430</v>
      </c>
      <c r="C276" s="452" t="s">
        <v>241</v>
      </c>
      <c r="D276" s="418"/>
      <c r="E276" s="493" t="s">
        <v>119</v>
      </c>
      <c r="F276" s="493" t="s">
        <v>131</v>
      </c>
      <c r="G276" s="103" t="s">
        <v>401</v>
      </c>
      <c r="H276" s="417">
        <v>611</v>
      </c>
      <c r="I276" s="341" t="s">
        <v>1488</v>
      </c>
      <c r="J276" s="455" t="s">
        <v>432</v>
      </c>
      <c r="K276" s="418"/>
      <c r="L276" s="25">
        <v>390.4</v>
      </c>
      <c r="M276" s="25">
        <v>275.8</v>
      </c>
      <c r="N276" s="25">
        <v>191</v>
      </c>
      <c r="O276" s="25">
        <f t="shared" si="116"/>
        <v>311.2</v>
      </c>
      <c r="P276" s="25">
        <v>311.2</v>
      </c>
      <c r="Q276" s="25"/>
      <c r="R276" s="25">
        <f t="shared" si="117"/>
        <v>311.2</v>
      </c>
      <c r="S276" s="25">
        <v>311.2</v>
      </c>
      <c r="T276" s="25"/>
      <c r="U276" s="25">
        <f t="shared" si="118"/>
        <v>342.3</v>
      </c>
      <c r="V276" s="25">
        <v>342.3</v>
      </c>
      <c r="W276" s="15"/>
    </row>
    <row r="277" spans="1:23" s="40" customFormat="1">
      <c r="A277" s="441" t="s">
        <v>35</v>
      </c>
      <c r="B277" s="104" t="s">
        <v>36</v>
      </c>
      <c r="C277" s="443"/>
      <c r="D277" s="418"/>
      <c r="E277" s="534"/>
      <c r="F277" s="534"/>
      <c r="G277" s="452"/>
      <c r="H277" s="417">
        <v>600</v>
      </c>
      <c r="I277" s="328"/>
      <c r="J277" s="536"/>
      <c r="K277" s="418"/>
      <c r="L277" s="25">
        <f>SUM(L278:L279)</f>
        <v>31.4</v>
      </c>
      <c r="M277" s="25">
        <f>SUM(M278:M279)</f>
        <v>91.5</v>
      </c>
      <c r="N277" s="25">
        <f>SUM(N278:N279)</f>
        <v>91.5</v>
      </c>
      <c r="O277" s="25">
        <f t="shared" si="116"/>
        <v>0</v>
      </c>
      <c r="P277" s="25">
        <f>SUM(P278:P279)</f>
        <v>0</v>
      </c>
      <c r="Q277" s="25">
        <f>SUM(Q278:Q280)</f>
        <v>0</v>
      </c>
      <c r="R277" s="25">
        <f t="shared" si="117"/>
        <v>0</v>
      </c>
      <c r="S277" s="25">
        <f>SUM(S278:S279)</f>
        <v>0</v>
      </c>
      <c r="T277" s="25">
        <f>SUM(T278:T280)</f>
        <v>0</v>
      </c>
      <c r="U277" s="25">
        <f t="shared" si="118"/>
        <v>0</v>
      </c>
      <c r="V277" s="25">
        <f>SUM(V278:V279)</f>
        <v>0</v>
      </c>
      <c r="W277" s="15">
        <f>SUM(W278:W280)</f>
        <v>0</v>
      </c>
    </row>
    <row r="278" spans="1:23" s="40" customFormat="1" ht="97.5" customHeight="1">
      <c r="A278" s="441" t="s">
        <v>45</v>
      </c>
      <c r="B278" s="451" t="s">
        <v>433</v>
      </c>
      <c r="C278" s="443"/>
      <c r="D278" s="418"/>
      <c r="E278" s="493" t="s">
        <v>141</v>
      </c>
      <c r="F278" s="493" t="s">
        <v>434</v>
      </c>
      <c r="G278" s="103" t="s">
        <v>435</v>
      </c>
      <c r="H278" s="417">
        <v>612</v>
      </c>
      <c r="I278" s="341" t="s">
        <v>436</v>
      </c>
      <c r="J278" s="115" t="s">
        <v>437</v>
      </c>
      <c r="K278" s="418"/>
      <c r="L278" s="25">
        <v>31.4</v>
      </c>
      <c r="M278" s="25">
        <v>34.700000000000003</v>
      </c>
      <c r="N278" s="25">
        <v>34.700000000000003</v>
      </c>
      <c r="O278" s="25">
        <f t="shared" si="116"/>
        <v>0</v>
      </c>
      <c r="P278" s="25"/>
      <c r="Q278" s="25"/>
      <c r="R278" s="25">
        <f t="shared" si="117"/>
        <v>0</v>
      </c>
      <c r="S278" s="25"/>
      <c r="T278" s="25"/>
      <c r="U278" s="25">
        <f t="shared" si="118"/>
        <v>0</v>
      </c>
      <c r="V278" s="25"/>
      <c r="W278" s="15"/>
    </row>
    <row r="279" spans="1:23" s="40" customFormat="1" ht="47.25">
      <c r="A279" s="441" t="s">
        <v>209</v>
      </c>
      <c r="B279" s="451" t="s">
        <v>438</v>
      </c>
      <c r="C279" s="443"/>
      <c r="D279" s="418"/>
      <c r="E279" s="493" t="s">
        <v>141</v>
      </c>
      <c r="F279" s="493" t="s">
        <v>124</v>
      </c>
      <c r="G279" s="103" t="s">
        <v>362</v>
      </c>
      <c r="H279" s="417">
        <v>612</v>
      </c>
      <c r="I279" s="341" t="s">
        <v>439</v>
      </c>
      <c r="J279" s="115" t="s">
        <v>440</v>
      </c>
      <c r="K279" s="418"/>
      <c r="L279" s="25"/>
      <c r="M279" s="25">
        <v>56.8</v>
      </c>
      <c r="N279" s="25">
        <v>56.8</v>
      </c>
      <c r="O279" s="25">
        <f t="shared" si="116"/>
        <v>0</v>
      </c>
      <c r="P279" s="25"/>
      <c r="Q279" s="25"/>
      <c r="R279" s="25">
        <f t="shared" si="117"/>
        <v>0</v>
      </c>
      <c r="S279" s="25"/>
      <c r="T279" s="25"/>
      <c r="U279" s="25">
        <f t="shared" si="118"/>
        <v>0</v>
      </c>
      <c r="V279" s="25"/>
      <c r="W279" s="15"/>
    </row>
    <row r="280" spans="1:23" s="253" customFormat="1">
      <c r="A280" s="240" t="s">
        <v>15</v>
      </c>
      <c r="B280" s="300" t="s">
        <v>16</v>
      </c>
      <c r="C280" s="362"/>
      <c r="D280" s="248"/>
      <c r="E280" s="246"/>
      <c r="F280" s="246"/>
      <c r="G280" s="300"/>
      <c r="H280" s="246">
        <v>300</v>
      </c>
      <c r="I280" s="329"/>
      <c r="J280" s="247"/>
      <c r="K280" s="248"/>
      <c r="L280" s="241">
        <f t="shared" ref="L280:W280" si="119">L281</f>
        <v>0</v>
      </c>
      <c r="M280" s="241">
        <f t="shared" si="119"/>
        <v>43.1</v>
      </c>
      <c r="N280" s="241">
        <f t="shared" si="119"/>
        <v>29.1</v>
      </c>
      <c r="O280" s="241">
        <f t="shared" si="119"/>
        <v>0</v>
      </c>
      <c r="P280" s="241">
        <f t="shared" si="119"/>
        <v>0</v>
      </c>
      <c r="Q280" s="241">
        <f t="shared" si="119"/>
        <v>0</v>
      </c>
      <c r="R280" s="241">
        <f t="shared" si="119"/>
        <v>0</v>
      </c>
      <c r="S280" s="241">
        <f t="shared" si="119"/>
        <v>0</v>
      </c>
      <c r="T280" s="241">
        <f t="shared" si="119"/>
        <v>0</v>
      </c>
      <c r="U280" s="241">
        <f t="shared" si="119"/>
        <v>0</v>
      </c>
      <c r="V280" s="241">
        <f t="shared" si="119"/>
        <v>0</v>
      </c>
      <c r="W280" s="254">
        <f t="shared" si="119"/>
        <v>0</v>
      </c>
    </row>
    <row r="281" spans="1:23" s="275" customFormat="1" ht="31.5">
      <c r="A281" s="266" t="s">
        <v>17</v>
      </c>
      <c r="B281" s="301" t="s">
        <v>42</v>
      </c>
      <c r="C281" s="363"/>
      <c r="D281" s="269"/>
      <c r="E281" s="415"/>
      <c r="F281" s="415"/>
      <c r="G281" s="572"/>
      <c r="H281" s="270">
        <v>310</v>
      </c>
      <c r="I281" s="330"/>
      <c r="J281" s="268"/>
      <c r="K281" s="269"/>
      <c r="L281" s="261">
        <f t="shared" ref="L281:W281" si="120">SUM(L282:L282)</f>
        <v>0</v>
      </c>
      <c r="M281" s="261">
        <f t="shared" si="120"/>
        <v>43.1</v>
      </c>
      <c r="N281" s="261">
        <f t="shared" si="120"/>
        <v>29.1</v>
      </c>
      <c r="O281" s="261">
        <f t="shared" si="120"/>
        <v>0</v>
      </c>
      <c r="P281" s="261">
        <f t="shared" si="120"/>
        <v>0</v>
      </c>
      <c r="Q281" s="261">
        <f t="shared" si="120"/>
        <v>0</v>
      </c>
      <c r="R281" s="261">
        <f t="shared" si="120"/>
        <v>0</v>
      </c>
      <c r="S281" s="261">
        <f t="shared" si="120"/>
        <v>0</v>
      </c>
      <c r="T281" s="261">
        <f t="shared" si="120"/>
        <v>0</v>
      </c>
      <c r="U281" s="261">
        <f t="shared" si="120"/>
        <v>0</v>
      </c>
      <c r="V281" s="261">
        <f t="shared" si="120"/>
        <v>0</v>
      </c>
      <c r="W281" s="262">
        <f t="shared" si="120"/>
        <v>0</v>
      </c>
    </row>
    <row r="282" spans="1:23" ht="157.5">
      <c r="A282" s="533" t="s">
        <v>10</v>
      </c>
      <c r="B282" s="451" t="s">
        <v>331</v>
      </c>
      <c r="C282" s="328"/>
      <c r="D282" s="478"/>
      <c r="E282" s="493" t="s">
        <v>118</v>
      </c>
      <c r="F282" s="493" t="s">
        <v>119</v>
      </c>
      <c r="G282" s="103" t="s">
        <v>389</v>
      </c>
      <c r="H282" s="417">
        <v>300</v>
      </c>
      <c r="I282" s="339" t="s">
        <v>441</v>
      </c>
      <c r="J282" s="455" t="s">
        <v>442</v>
      </c>
      <c r="K282" s="478"/>
      <c r="L282" s="25"/>
      <c r="M282" s="25">
        <v>43.1</v>
      </c>
      <c r="N282" s="25">
        <v>29.1</v>
      </c>
      <c r="O282" s="25">
        <f>SUM(P282:Q282)</f>
        <v>0</v>
      </c>
      <c r="P282" s="25"/>
      <c r="Q282" s="25"/>
      <c r="R282" s="25">
        <f>SUM(S282:T282)</f>
        <v>0</v>
      </c>
      <c r="S282" s="25"/>
      <c r="T282" s="25"/>
      <c r="U282" s="25">
        <f>SUM(V282:W282)</f>
        <v>0</v>
      </c>
      <c r="V282" s="25"/>
      <c r="W282" s="15"/>
    </row>
    <row r="283" spans="1:23" s="37" customFormat="1" ht="31.5">
      <c r="A283" s="58" t="s">
        <v>443</v>
      </c>
      <c r="B283" s="306" t="s">
        <v>444</v>
      </c>
      <c r="C283" s="324"/>
      <c r="D283" s="60"/>
      <c r="E283" s="60"/>
      <c r="F283" s="60"/>
      <c r="G283" s="324"/>
      <c r="H283" s="60"/>
      <c r="I283" s="324"/>
      <c r="J283" s="60"/>
      <c r="K283" s="60" t="s">
        <v>66</v>
      </c>
      <c r="L283" s="16">
        <f t="shared" ref="L283:W283" si="121">SUM(L284,L289)</f>
        <v>8250.7000000000007</v>
      </c>
      <c r="M283" s="16">
        <f t="shared" si="121"/>
        <v>7876.9000000000005</v>
      </c>
      <c r="N283" s="16">
        <f t="shared" si="121"/>
        <v>4393.5</v>
      </c>
      <c r="O283" s="16">
        <f t="shared" si="121"/>
        <v>7576.9000000000005</v>
      </c>
      <c r="P283" s="16">
        <f t="shared" si="121"/>
        <v>7576.9000000000005</v>
      </c>
      <c r="Q283" s="16">
        <f t="shared" si="121"/>
        <v>0</v>
      </c>
      <c r="R283" s="16">
        <f t="shared" si="121"/>
        <v>7576.9000000000005</v>
      </c>
      <c r="S283" s="16">
        <f t="shared" si="121"/>
        <v>7576.9000000000005</v>
      </c>
      <c r="T283" s="16">
        <f t="shared" si="121"/>
        <v>0</v>
      </c>
      <c r="U283" s="16">
        <f t="shared" si="121"/>
        <v>7576.9000000000005</v>
      </c>
      <c r="V283" s="16">
        <f t="shared" si="121"/>
        <v>7576.9000000000005</v>
      </c>
      <c r="W283" s="593">
        <f t="shared" si="121"/>
        <v>0</v>
      </c>
    </row>
    <row r="284" spans="1:23" s="242" customFormat="1">
      <c r="A284" s="240" t="s">
        <v>9</v>
      </c>
      <c r="B284" s="710" t="s">
        <v>72</v>
      </c>
      <c r="C284" s="710"/>
      <c r="D284" s="710"/>
      <c r="E284" s="710"/>
      <c r="F284" s="710"/>
      <c r="G284" s="710"/>
      <c r="H284" s="710"/>
      <c r="I284" s="710"/>
      <c r="J284" s="710"/>
      <c r="K284" s="710"/>
      <c r="L284" s="241">
        <f t="shared" ref="L284:W284" si="122">SUM(L285)</f>
        <v>7393</v>
      </c>
      <c r="M284" s="241">
        <f t="shared" si="122"/>
        <v>7127.9000000000005</v>
      </c>
      <c r="N284" s="241">
        <f t="shared" si="122"/>
        <v>3765.2999999999997</v>
      </c>
      <c r="O284" s="241">
        <f t="shared" si="122"/>
        <v>6992.9000000000005</v>
      </c>
      <c r="P284" s="241">
        <f t="shared" si="122"/>
        <v>6992.9000000000005</v>
      </c>
      <c r="Q284" s="241">
        <f t="shared" si="122"/>
        <v>0</v>
      </c>
      <c r="R284" s="241">
        <f t="shared" si="122"/>
        <v>6992.9000000000005</v>
      </c>
      <c r="S284" s="241">
        <f t="shared" si="122"/>
        <v>6992.9000000000005</v>
      </c>
      <c r="T284" s="241">
        <f t="shared" si="122"/>
        <v>0</v>
      </c>
      <c r="U284" s="241">
        <f t="shared" si="122"/>
        <v>6992.9000000000005</v>
      </c>
      <c r="V284" s="241">
        <f t="shared" si="122"/>
        <v>6992.9000000000005</v>
      </c>
      <c r="W284" s="254">
        <f t="shared" si="122"/>
        <v>0</v>
      </c>
    </row>
    <row r="285" spans="1:23" s="263" customFormat="1">
      <c r="A285" s="266" t="s">
        <v>58</v>
      </c>
      <c r="B285" s="298"/>
      <c r="C285" s="361"/>
      <c r="D285" s="259"/>
      <c r="E285" s="257"/>
      <c r="F285" s="257"/>
      <c r="G285" s="571"/>
      <c r="H285" s="257"/>
      <c r="I285" s="326"/>
      <c r="J285" s="258"/>
      <c r="K285" s="259"/>
      <c r="L285" s="261">
        <f t="shared" ref="L285:W285" si="123">SUM(L286:L288)</f>
        <v>7393</v>
      </c>
      <c r="M285" s="261">
        <f t="shared" si="123"/>
        <v>7127.9000000000005</v>
      </c>
      <c r="N285" s="261">
        <f t="shared" si="123"/>
        <v>3765.2999999999997</v>
      </c>
      <c r="O285" s="261">
        <f t="shared" si="123"/>
        <v>6992.9000000000005</v>
      </c>
      <c r="P285" s="261">
        <f t="shared" si="123"/>
        <v>6992.9000000000005</v>
      </c>
      <c r="Q285" s="261">
        <f t="shared" si="123"/>
        <v>0</v>
      </c>
      <c r="R285" s="261">
        <f t="shared" si="123"/>
        <v>6992.9000000000005</v>
      </c>
      <c r="S285" s="261">
        <f t="shared" si="123"/>
        <v>6992.9000000000005</v>
      </c>
      <c r="T285" s="261">
        <f t="shared" si="123"/>
        <v>0</v>
      </c>
      <c r="U285" s="261">
        <f t="shared" si="123"/>
        <v>6992.9000000000005</v>
      </c>
      <c r="V285" s="261">
        <f t="shared" si="123"/>
        <v>6992.9000000000005</v>
      </c>
      <c r="W285" s="262">
        <f t="shared" si="123"/>
        <v>0</v>
      </c>
    </row>
    <row r="286" spans="1:23" ht="227.25" customHeight="1">
      <c r="A286" s="533" t="s">
        <v>10</v>
      </c>
      <c r="B286" s="451" t="s">
        <v>73</v>
      </c>
      <c r="C286" s="452"/>
      <c r="D286" s="455"/>
      <c r="E286" s="493" t="s">
        <v>118</v>
      </c>
      <c r="F286" s="493" t="s">
        <v>124</v>
      </c>
      <c r="G286" s="452" t="s">
        <v>445</v>
      </c>
      <c r="H286" s="417">
        <v>100</v>
      </c>
      <c r="I286" s="454" t="s">
        <v>446</v>
      </c>
      <c r="J286" s="455" t="s">
        <v>447</v>
      </c>
      <c r="K286" s="455"/>
      <c r="L286" s="25">
        <v>6874.5</v>
      </c>
      <c r="M286" s="25">
        <v>6480.1</v>
      </c>
      <c r="N286" s="25">
        <v>3430.2</v>
      </c>
      <c r="O286" s="25">
        <f>SUM(P286:Q286)</f>
        <v>6480.1</v>
      </c>
      <c r="P286" s="25">
        <v>6480.1</v>
      </c>
      <c r="Q286" s="25"/>
      <c r="R286" s="25">
        <f>S286+T286</f>
        <v>6480.1</v>
      </c>
      <c r="S286" s="25">
        <v>6480.1</v>
      </c>
      <c r="T286" s="25"/>
      <c r="U286" s="25">
        <f>V286+W286</f>
        <v>6480.1</v>
      </c>
      <c r="V286" s="25">
        <v>6480.1</v>
      </c>
      <c r="W286" s="15">
        <v>0</v>
      </c>
    </row>
    <row r="287" spans="1:23" ht="31.5">
      <c r="A287" s="533" t="s">
        <v>11</v>
      </c>
      <c r="B287" s="451" t="s">
        <v>74</v>
      </c>
      <c r="C287" s="328"/>
      <c r="D287" s="478"/>
      <c r="E287" s="493" t="s">
        <v>118</v>
      </c>
      <c r="F287" s="493" t="s">
        <v>124</v>
      </c>
      <c r="G287" s="452">
        <v>7770100190</v>
      </c>
      <c r="H287" s="417">
        <v>200</v>
      </c>
      <c r="I287" s="328"/>
      <c r="J287" s="541"/>
      <c r="K287" s="478"/>
      <c r="L287" s="25">
        <v>507.7</v>
      </c>
      <c r="M287" s="25">
        <v>639.79999999999995</v>
      </c>
      <c r="N287" s="25">
        <v>328.9</v>
      </c>
      <c r="O287" s="25">
        <f>SUM(P287:Q287)</f>
        <v>505.3</v>
      </c>
      <c r="P287" s="25">
        <v>505.3</v>
      </c>
      <c r="Q287" s="25"/>
      <c r="R287" s="25">
        <f>SUM(S287:T287)</f>
        <v>505.3</v>
      </c>
      <c r="S287" s="25">
        <v>505.3</v>
      </c>
      <c r="T287" s="25"/>
      <c r="U287" s="25">
        <f>SUM(V287:W287)</f>
        <v>505.3</v>
      </c>
      <c r="V287" s="25">
        <v>505.3</v>
      </c>
      <c r="W287" s="15"/>
    </row>
    <row r="288" spans="1:23" ht="48" customHeight="1">
      <c r="A288" s="533" t="s">
        <v>21</v>
      </c>
      <c r="B288" s="451" t="s">
        <v>32</v>
      </c>
      <c r="C288" s="328"/>
      <c r="D288" s="478"/>
      <c r="E288" s="493" t="s">
        <v>118</v>
      </c>
      <c r="F288" s="493" t="s">
        <v>124</v>
      </c>
      <c r="G288" s="452">
        <v>7770100190</v>
      </c>
      <c r="H288" s="417">
        <v>800</v>
      </c>
      <c r="I288" s="454" t="s">
        <v>448</v>
      </c>
      <c r="J288" s="117" t="s">
        <v>449</v>
      </c>
      <c r="K288" s="478"/>
      <c r="L288" s="25">
        <v>10.8</v>
      </c>
      <c r="M288" s="25">
        <v>8</v>
      </c>
      <c r="N288" s="25">
        <v>6.2</v>
      </c>
      <c r="O288" s="25">
        <f>SUM(P288:Q288)</f>
        <v>7.5</v>
      </c>
      <c r="P288" s="25">
        <v>7.5</v>
      </c>
      <c r="Q288" s="25"/>
      <c r="R288" s="25">
        <f>SUM(S288:T288)</f>
        <v>7.5</v>
      </c>
      <c r="S288" s="25">
        <v>7.5</v>
      </c>
      <c r="T288" s="25"/>
      <c r="U288" s="25">
        <f>SUM(V288:W288)</f>
        <v>7.5</v>
      </c>
      <c r="V288" s="25">
        <v>7.5</v>
      </c>
      <c r="W288" s="15"/>
    </row>
    <row r="289" spans="1:23" s="251" customFormat="1">
      <c r="A289" s="240" t="s">
        <v>57</v>
      </c>
      <c r="B289" s="710" t="s">
        <v>32</v>
      </c>
      <c r="C289" s="710"/>
      <c r="D289" s="710"/>
      <c r="E289" s="710"/>
      <c r="F289" s="710"/>
      <c r="G289" s="710"/>
      <c r="H289" s="710"/>
      <c r="I289" s="710"/>
      <c r="J289" s="710"/>
      <c r="K289" s="710"/>
      <c r="L289" s="244">
        <f t="shared" ref="L289:W289" si="124">L290</f>
        <v>857.7</v>
      </c>
      <c r="M289" s="244">
        <f t="shared" si="124"/>
        <v>749</v>
      </c>
      <c r="N289" s="244">
        <f t="shared" si="124"/>
        <v>628.20000000000005</v>
      </c>
      <c r="O289" s="244">
        <f t="shared" si="124"/>
        <v>584</v>
      </c>
      <c r="P289" s="244">
        <f t="shared" si="124"/>
        <v>584</v>
      </c>
      <c r="Q289" s="244">
        <f t="shared" si="124"/>
        <v>0</v>
      </c>
      <c r="R289" s="244">
        <f t="shared" si="124"/>
        <v>584</v>
      </c>
      <c r="S289" s="244">
        <f t="shared" si="124"/>
        <v>584</v>
      </c>
      <c r="T289" s="244">
        <f t="shared" si="124"/>
        <v>0</v>
      </c>
      <c r="U289" s="244">
        <f t="shared" si="124"/>
        <v>584</v>
      </c>
      <c r="V289" s="244">
        <f t="shared" si="124"/>
        <v>584</v>
      </c>
      <c r="W289" s="245">
        <f t="shared" si="124"/>
        <v>0</v>
      </c>
    </row>
    <row r="290" spans="1:23" s="43" customFormat="1" ht="147.75" customHeight="1" thickBot="1">
      <c r="A290" s="90"/>
      <c r="B290" s="310"/>
      <c r="C290" s="373"/>
      <c r="D290" s="108"/>
      <c r="E290" s="109" t="s">
        <v>118</v>
      </c>
      <c r="F290" s="110">
        <v>13</v>
      </c>
      <c r="G290" s="576">
        <v>7770226000</v>
      </c>
      <c r="H290" s="111">
        <v>240</v>
      </c>
      <c r="I290" s="343" t="s">
        <v>1489</v>
      </c>
      <c r="J290" s="116" t="s">
        <v>450</v>
      </c>
      <c r="K290" s="108"/>
      <c r="L290" s="91">
        <v>857.7</v>
      </c>
      <c r="M290" s="91">
        <v>749</v>
      </c>
      <c r="N290" s="91">
        <v>628.20000000000005</v>
      </c>
      <c r="O290" s="91">
        <f>SUM(P290:Q290)</f>
        <v>584</v>
      </c>
      <c r="P290" s="91">
        <v>584</v>
      </c>
      <c r="Q290" s="91"/>
      <c r="R290" s="91">
        <f>S290+T290</f>
        <v>584</v>
      </c>
      <c r="S290" s="91">
        <v>584</v>
      </c>
      <c r="T290" s="91"/>
      <c r="U290" s="91">
        <f>SUM(V290:W290)</f>
        <v>584</v>
      </c>
      <c r="V290" s="91">
        <v>584</v>
      </c>
      <c r="W290" s="92"/>
    </row>
    <row r="291" spans="1:23" s="37" customFormat="1" ht="31.5">
      <c r="A291" s="97" t="s">
        <v>451</v>
      </c>
      <c r="B291" s="308" t="s">
        <v>452</v>
      </c>
      <c r="C291" s="336"/>
      <c r="D291" s="99"/>
      <c r="E291" s="99"/>
      <c r="F291" s="99"/>
      <c r="G291" s="336"/>
      <c r="H291" s="99"/>
      <c r="I291" s="336"/>
      <c r="J291" s="99"/>
      <c r="K291" s="99" t="s">
        <v>66</v>
      </c>
      <c r="L291" s="100">
        <f t="shared" ref="L291:W291" si="125">L292+L342+L364</f>
        <v>237298.40000000002</v>
      </c>
      <c r="M291" s="100">
        <f t="shared" si="125"/>
        <v>276388.40000000002</v>
      </c>
      <c r="N291" s="100">
        <f t="shared" si="125"/>
        <v>117477.90000000001</v>
      </c>
      <c r="O291" s="100">
        <f t="shared" si="125"/>
        <v>214166.59999999998</v>
      </c>
      <c r="P291" s="100">
        <f t="shared" si="125"/>
        <v>212166.59999999998</v>
      </c>
      <c r="Q291" s="100">
        <f t="shared" si="125"/>
        <v>2000</v>
      </c>
      <c r="R291" s="100">
        <f t="shared" si="125"/>
        <v>214762.49999999997</v>
      </c>
      <c r="S291" s="100">
        <f t="shared" si="125"/>
        <v>214762.49999999997</v>
      </c>
      <c r="T291" s="100">
        <f t="shared" si="125"/>
        <v>0</v>
      </c>
      <c r="U291" s="100">
        <f t="shared" si="125"/>
        <v>221975.7</v>
      </c>
      <c r="V291" s="100">
        <f t="shared" si="125"/>
        <v>221975.7</v>
      </c>
      <c r="W291" s="100">
        <f t="shared" si="125"/>
        <v>0</v>
      </c>
    </row>
    <row r="292" spans="1:23" s="253" customFormat="1" ht="15.75" customHeight="1">
      <c r="A292" s="240" t="s">
        <v>9</v>
      </c>
      <c r="B292" s="723" t="s">
        <v>72</v>
      </c>
      <c r="C292" s="724"/>
      <c r="D292" s="724"/>
      <c r="E292" s="724"/>
      <c r="F292" s="724"/>
      <c r="G292" s="724"/>
      <c r="H292" s="724"/>
      <c r="I292" s="724"/>
      <c r="J292" s="724"/>
      <c r="K292" s="725"/>
      <c r="L292" s="241">
        <f t="shared" ref="L292:W292" si="126">L293+L301+L315+L340</f>
        <v>179472.60000000003</v>
      </c>
      <c r="M292" s="241">
        <f t="shared" si="126"/>
        <v>229768.30000000002</v>
      </c>
      <c r="N292" s="241">
        <f t="shared" si="126"/>
        <v>97723</v>
      </c>
      <c r="O292" s="241">
        <f t="shared" si="126"/>
        <v>161320.69999999998</v>
      </c>
      <c r="P292" s="241">
        <f t="shared" si="126"/>
        <v>159320.69999999998</v>
      </c>
      <c r="Q292" s="241">
        <f t="shared" si="126"/>
        <v>2000</v>
      </c>
      <c r="R292" s="241">
        <f t="shared" si="126"/>
        <v>161916.59999999998</v>
      </c>
      <c r="S292" s="241">
        <f t="shared" si="126"/>
        <v>161916.59999999998</v>
      </c>
      <c r="T292" s="241">
        <f t="shared" si="126"/>
        <v>0</v>
      </c>
      <c r="U292" s="241">
        <f t="shared" si="126"/>
        <v>169105.5</v>
      </c>
      <c r="V292" s="241">
        <f t="shared" si="126"/>
        <v>169105.5</v>
      </c>
      <c r="W292" s="241">
        <f t="shared" si="126"/>
        <v>0</v>
      </c>
    </row>
    <row r="293" spans="1:23" s="263" customFormat="1">
      <c r="A293" s="266" t="s">
        <v>58</v>
      </c>
      <c r="B293" s="298"/>
      <c r="C293" s="301"/>
      <c r="D293" s="276"/>
      <c r="E293" s="276"/>
      <c r="F293" s="276"/>
      <c r="G293" s="301"/>
      <c r="H293" s="276"/>
      <c r="I293" s="301"/>
      <c r="J293" s="276"/>
      <c r="K293" s="276"/>
      <c r="L293" s="261">
        <f t="shared" ref="L293:W293" si="127">L294+L297+L299</f>
        <v>10142</v>
      </c>
      <c r="M293" s="261">
        <f t="shared" si="127"/>
        <v>9273.2999999999993</v>
      </c>
      <c r="N293" s="261">
        <f t="shared" si="127"/>
        <v>5923.2</v>
      </c>
      <c r="O293" s="261">
        <f t="shared" si="127"/>
        <v>9706.7999999999993</v>
      </c>
      <c r="P293" s="261">
        <f t="shared" si="127"/>
        <v>9706.7999999999993</v>
      </c>
      <c r="Q293" s="261">
        <f t="shared" si="127"/>
        <v>0</v>
      </c>
      <c r="R293" s="261">
        <f t="shared" si="127"/>
        <v>9706.7999999999993</v>
      </c>
      <c r="S293" s="261">
        <f t="shared" si="127"/>
        <v>9706.7999999999993</v>
      </c>
      <c r="T293" s="261">
        <f t="shared" si="127"/>
        <v>0</v>
      </c>
      <c r="U293" s="261">
        <f t="shared" si="127"/>
        <v>9749.9</v>
      </c>
      <c r="V293" s="261">
        <f t="shared" si="127"/>
        <v>9749.9</v>
      </c>
      <c r="W293" s="262">
        <f t="shared" si="127"/>
        <v>0</v>
      </c>
    </row>
    <row r="294" spans="1:23">
      <c r="A294" s="659" t="s">
        <v>453</v>
      </c>
      <c r="B294" s="652" t="s">
        <v>73</v>
      </c>
      <c r="C294" s="9"/>
      <c r="D294" s="665"/>
      <c r="E294" s="657" t="s">
        <v>141</v>
      </c>
      <c r="F294" s="657" t="s">
        <v>141</v>
      </c>
      <c r="G294" s="664"/>
      <c r="H294" s="658" t="s">
        <v>454</v>
      </c>
      <c r="I294" s="344"/>
      <c r="J294" s="665"/>
      <c r="K294" s="665"/>
      <c r="L294" s="25">
        <f t="shared" ref="L294:W294" si="128">SUM(L295:L296)</f>
        <v>9606.9</v>
      </c>
      <c r="M294" s="25">
        <f t="shared" si="128"/>
        <v>8847.7999999999993</v>
      </c>
      <c r="N294" s="25">
        <f t="shared" si="128"/>
        <v>5698.7</v>
      </c>
      <c r="O294" s="25">
        <f t="shared" si="128"/>
        <v>9289.2999999999993</v>
      </c>
      <c r="P294" s="25">
        <f t="shared" si="128"/>
        <v>9289.2999999999993</v>
      </c>
      <c r="Q294" s="25">
        <f t="shared" si="128"/>
        <v>0</v>
      </c>
      <c r="R294" s="25">
        <f t="shared" si="128"/>
        <v>9289.2999999999993</v>
      </c>
      <c r="S294" s="25">
        <f t="shared" si="128"/>
        <v>9289.2999999999993</v>
      </c>
      <c r="T294" s="25">
        <f t="shared" si="128"/>
        <v>0</v>
      </c>
      <c r="U294" s="25">
        <f t="shared" si="128"/>
        <v>9290.6</v>
      </c>
      <c r="V294" s="25">
        <f t="shared" si="128"/>
        <v>9290.6</v>
      </c>
      <c r="W294" s="15">
        <f t="shared" si="128"/>
        <v>0</v>
      </c>
    </row>
    <row r="295" spans="1:23" ht="31.5" customHeight="1">
      <c r="A295" s="659" t="s">
        <v>455</v>
      </c>
      <c r="B295" s="788" t="s">
        <v>456</v>
      </c>
      <c r="C295" s="686" t="s">
        <v>457</v>
      </c>
      <c r="D295" s="665"/>
      <c r="E295" s="657" t="s">
        <v>141</v>
      </c>
      <c r="F295" s="657" t="s">
        <v>141</v>
      </c>
      <c r="G295" s="664" t="s">
        <v>458</v>
      </c>
      <c r="H295" s="667">
        <v>100</v>
      </c>
      <c r="I295" s="689" t="s">
        <v>1423</v>
      </c>
      <c r="J295" s="680" t="s">
        <v>1424</v>
      </c>
      <c r="K295" s="680"/>
      <c r="L295" s="25">
        <v>9141.5</v>
      </c>
      <c r="M295" s="25">
        <v>8847.7999999999993</v>
      </c>
      <c r="N295" s="25">
        <v>5698.7</v>
      </c>
      <c r="O295" s="25">
        <f>P295+Q295</f>
        <v>9289.2999999999993</v>
      </c>
      <c r="P295" s="25">
        <v>9289.2999999999993</v>
      </c>
      <c r="Q295" s="25"/>
      <c r="R295" s="25">
        <f>S295+T295</f>
        <v>9289.2999999999993</v>
      </c>
      <c r="S295" s="25">
        <v>9289.2999999999993</v>
      </c>
      <c r="T295" s="25"/>
      <c r="U295" s="118">
        <f>V295+W295</f>
        <v>9290.6</v>
      </c>
      <c r="V295" s="25">
        <v>9290.6</v>
      </c>
      <c r="W295" s="15"/>
    </row>
    <row r="296" spans="1:23">
      <c r="A296" s="659"/>
      <c r="B296" s="790"/>
      <c r="C296" s="756"/>
      <c r="D296" s="665"/>
      <c r="E296" s="657" t="s">
        <v>141</v>
      </c>
      <c r="F296" s="657" t="s">
        <v>141</v>
      </c>
      <c r="G296" s="664" t="s">
        <v>459</v>
      </c>
      <c r="H296" s="667">
        <v>100</v>
      </c>
      <c r="I296" s="691"/>
      <c r="J296" s="682"/>
      <c r="K296" s="682"/>
      <c r="L296" s="25">
        <v>465.4</v>
      </c>
      <c r="M296" s="25"/>
      <c r="N296" s="25"/>
      <c r="O296" s="25"/>
      <c r="P296" s="25"/>
      <c r="Q296" s="25"/>
      <c r="R296" s="25"/>
      <c r="S296" s="25"/>
      <c r="T296" s="25"/>
      <c r="U296" s="25"/>
      <c r="V296" s="25"/>
      <c r="W296" s="15"/>
    </row>
    <row r="297" spans="1:23" ht="31.5">
      <c r="A297" s="659" t="s">
        <v>11</v>
      </c>
      <c r="B297" s="652" t="s">
        <v>74</v>
      </c>
      <c r="C297" s="328"/>
      <c r="D297" s="660"/>
      <c r="E297" s="669"/>
      <c r="F297" s="669"/>
      <c r="G297" s="656"/>
      <c r="H297" s="667">
        <v>200</v>
      </c>
      <c r="I297" s="328"/>
      <c r="J297" s="670"/>
      <c r="K297" s="660"/>
      <c r="L297" s="11">
        <f>SUM(L298)</f>
        <v>529.1</v>
      </c>
      <c r="M297" s="11">
        <f t="shared" ref="M297:W297" si="129">SUM(M298)</f>
        <v>419</v>
      </c>
      <c r="N297" s="11">
        <f t="shared" si="129"/>
        <v>219.8</v>
      </c>
      <c r="O297" s="11">
        <f t="shared" si="129"/>
        <v>411.6</v>
      </c>
      <c r="P297" s="11">
        <f t="shared" si="129"/>
        <v>411.6</v>
      </c>
      <c r="Q297" s="11">
        <f t="shared" si="129"/>
        <v>0</v>
      </c>
      <c r="R297" s="11">
        <f t="shared" si="129"/>
        <v>411.6</v>
      </c>
      <c r="S297" s="11">
        <f t="shared" si="129"/>
        <v>411.6</v>
      </c>
      <c r="T297" s="11">
        <f t="shared" si="129"/>
        <v>0</v>
      </c>
      <c r="U297" s="11">
        <f t="shared" si="129"/>
        <v>452.8</v>
      </c>
      <c r="V297" s="11">
        <f t="shared" si="129"/>
        <v>452.8</v>
      </c>
      <c r="W297" s="11">
        <f t="shared" si="129"/>
        <v>0</v>
      </c>
    </row>
    <row r="298" spans="1:23" ht="62.25" customHeight="1">
      <c r="A298" s="659" t="s">
        <v>461</v>
      </c>
      <c r="B298" s="652" t="s">
        <v>462</v>
      </c>
      <c r="C298" s="648" t="s">
        <v>457</v>
      </c>
      <c r="D298" s="673"/>
      <c r="E298" s="657" t="s">
        <v>141</v>
      </c>
      <c r="F298" s="657" t="s">
        <v>141</v>
      </c>
      <c r="G298" s="664" t="s">
        <v>458</v>
      </c>
      <c r="H298" s="658" t="s">
        <v>463</v>
      </c>
      <c r="I298" s="648" t="s">
        <v>464</v>
      </c>
      <c r="J298" s="648" t="s">
        <v>465</v>
      </c>
      <c r="K298" s="668"/>
      <c r="L298" s="25">
        <v>529.1</v>
      </c>
      <c r="M298" s="25">
        <v>419</v>
      </c>
      <c r="N298" s="25">
        <v>219.8</v>
      </c>
      <c r="O298" s="25">
        <f>P298+Q298</f>
        <v>411.6</v>
      </c>
      <c r="P298" s="25">
        <v>411.6</v>
      </c>
      <c r="Q298" s="25"/>
      <c r="R298" s="25">
        <f>S298+T298</f>
        <v>411.6</v>
      </c>
      <c r="S298" s="25">
        <v>411.6</v>
      </c>
      <c r="T298" s="25"/>
      <c r="U298" s="25">
        <f>V298+W298</f>
        <v>452.8</v>
      </c>
      <c r="V298" s="25">
        <v>452.8</v>
      </c>
      <c r="W298" s="15"/>
    </row>
    <row r="299" spans="1:23">
      <c r="A299" s="659" t="s">
        <v>21</v>
      </c>
      <c r="B299" s="652" t="s">
        <v>32</v>
      </c>
      <c r="C299" s="344"/>
      <c r="D299" s="673"/>
      <c r="E299" s="657"/>
      <c r="F299" s="657"/>
      <c r="G299" s="664"/>
      <c r="H299" s="667">
        <v>800</v>
      </c>
      <c r="I299" s="344"/>
      <c r="J299" s="117"/>
      <c r="K299" s="673"/>
      <c r="L299" s="11">
        <f t="shared" ref="L299:W299" si="130">SUM(L300:L300)</f>
        <v>6</v>
      </c>
      <c r="M299" s="11">
        <f t="shared" si="130"/>
        <v>6.5</v>
      </c>
      <c r="N299" s="11">
        <f t="shared" si="130"/>
        <v>4.7</v>
      </c>
      <c r="O299" s="11">
        <f t="shared" si="130"/>
        <v>5.9</v>
      </c>
      <c r="P299" s="11">
        <f t="shared" si="130"/>
        <v>5.9</v>
      </c>
      <c r="Q299" s="11">
        <f t="shared" si="130"/>
        <v>0</v>
      </c>
      <c r="R299" s="11">
        <f t="shared" si="130"/>
        <v>5.9</v>
      </c>
      <c r="S299" s="11">
        <f t="shared" si="130"/>
        <v>5.9</v>
      </c>
      <c r="T299" s="11">
        <f t="shared" si="130"/>
        <v>0</v>
      </c>
      <c r="U299" s="11">
        <f t="shared" si="130"/>
        <v>6.5</v>
      </c>
      <c r="V299" s="11">
        <f t="shared" si="130"/>
        <v>6.5</v>
      </c>
      <c r="W299" s="23">
        <f t="shared" si="130"/>
        <v>0</v>
      </c>
    </row>
    <row r="300" spans="1:23" ht="206.25" customHeight="1">
      <c r="A300" s="659" t="s">
        <v>471</v>
      </c>
      <c r="B300" s="652" t="s">
        <v>472</v>
      </c>
      <c r="C300" s="344"/>
      <c r="D300" s="673"/>
      <c r="E300" s="657" t="s">
        <v>141</v>
      </c>
      <c r="F300" s="657" t="s">
        <v>141</v>
      </c>
      <c r="G300" s="664" t="s">
        <v>458</v>
      </c>
      <c r="H300" s="667">
        <v>800</v>
      </c>
      <c r="I300" s="648" t="s">
        <v>464</v>
      </c>
      <c r="J300" s="668" t="s">
        <v>465</v>
      </c>
      <c r="K300" s="673"/>
      <c r="L300" s="25">
        <v>6</v>
      </c>
      <c r="M300" s="25">
        <v>6.5</v>
      </c>
      <c r="N300" s="25">
        <v>4.7</v>
      </c>
      <c r="O300" s="25">
        <f>P300+Q300</f>
        <v>5.9</v>
      </c>
      <c r="P300" s="25">
        <v>5.9</v>
      </c>
      <c r="Q300" s="25"/>
      <c r="R300" s="25">
        <f>S300+T300</f>
        <v>5.9</v>
      </c>
      <c r="S300" s="25">
        <v>5.9</v>
      </c>
      <c r="T300" s="25"/>
      <c r="U300" s="25">
        <f>V300+W300</f>
        <v>6.5</v>
      </c>
      <c r="V300" s="25">
        <v>6.5</v>
      </c>
      <c r="W300" s="15"/>
    </row>
    <row r="301" spans="1:23" s="263" customFormat="1">
      <c r="A301" s="266" t="s">
        <v>78</v>
      </c>
      <c r="B301" s="298"/>
      <c r="C301" s="301"/>
      <c r="D301" s="276"/>
      <c r="E301" s="276"/>
      <c r="F301" s="276"/>
      <c r="G301" s="301"/>
      <c r="H301" s="276"/>
      <c r="I301" s="301"/>
      <c r="J301" s="276"/>
      <c r="K301" s="276"/>
      <c r="L301" s="261">
        <f>SUM(L302)</f>
        <v>11189.5</v>
      </c>
      <c r="M301" s="261">
        <f t="shared" ref="M301:W301" si="131">SUM(M302)</f>
        <v>9508</v>
      </c>
      <c r="N301" s="261">
        <f>SUM(N302)</f>
        <v>1686.6000000000001</v>
      </c>
      <c r="O301" s="261">
        <f t="shared" si="131"/>
        <v>12026.1</v>
      </c>
      <c r="P301" s="261">
        <f t="shared" si="131"/>
        <v>12026.1</v>
      </c>
      <c r="Q301" s="261">
        <f t="shared" si="131"/>
        <v>0</v>
      </c>
      <c r="R301" s="261">
        <f t="shared" si="131"/>
        <v>12026.1</v>
      </c>
      <c r="S301" s="261">
        <f t="shared" si="131"/>
        <v>12026.1</v>
      </c>
      <c r="T301" s="261">
        <f t="shared" si="131"/>
        <v>0</v>
      </c>
      <c r="U301" s="261">
        <f t="shared" si="131"/>
        <v>12026.1</v>
      </c>
      <c r="V301" s="261">
        <f t="shared" si="131"/>
        <v>12026.1</v>
      </c>
      <c r="W301" s="261">
        <f t="shared" si="131"/>
        <v>0</v>
      </c>
    </row>
    <row r="302" spans="1:23" ht="31.5">
      <c r="A302" s="659" t="s">
        <v>22</v>
      </c>
      <c r="B302" s="652" t="s">
        <v>106</v>
      </c>
      <c r="C302" s="9"/>
      <c r="D302" s="665"/>
      <c r="E302" s="657"/>
      <c r="F302" s="657"/>
      <c r="G302" s="664"/>
      <c r="H302" s="658">
        <v>200</v>
      </c>
      <c r="I302" s="344"/>
      <c r="J302" s="665"/>
      <c r="K302" s="665"/>
      <c r="L302" s="25">
        <f>SUM(L303:L314)</f>
        <v>11189.5</v>
      </c>
      <c r="M302" s="25">
        <f>SUM(M303:M314)</f>
        <v>9508</v>
      </c>
      <c r="N302" s="25">
        <f t="shared" ref="N302:W302" si="132">SUM(N305:N314)</f>
        <v>1686.6000000000001</v>
      </c>
      <c r="O302" s="25">
        <f t="shared" si="132"/>
        <v>12026.1</v>
      </c>
      <c r="P302" s="25">
        <f t="shared" si="132"/>
        <v>12026.1</v>
      </c>
      <c r="Q302" s="25">
        <f t="shared" si="132"/>
        <v>0</v>
      </c>
      <c r="R302" s="25">
        <f t="shared" si="132"/>
        <v>12026.1</v>
      </c>
      <c r="S302" s="25">
        <f t="shared" si="132"/>
        <v>12026.1</v>
      </c>
      <c r="T302" s="25">
        <f t="shared" si="132"/>
        <v>0</v>
      </c>
      <c r="U302" s="25">
        <f t="shared" si="132"/>
        <v>12026.1</v>
      </c>
      <c r="V302" s="25">
        <f t="shared" si="132"/>
        <v>12026.1</v>
      </c>
      <c r="W302" s="25">
        <f t="shared" si="132"/>
        <v>0</v>
      </c>
    </row>
    <row r="303" spans="1:23" ht="110.25">
      <c r="A303" s="675" t="s">
        <v>43</v>
      </c>
      <c r="B303" s="669" t="s">
        <v>1735</v>
      </c>
      <c r="C303" s="671"/>
      <c r="D303" s="662"/>
      <c r="E303" s="657" t="s">
        <v>118</v>
      </c>
      <c r="F303" s="657" t="s">
        <v>94</v>
      </c>
      <c r="G303" s="657" t="s">
        <v>160</v>
      </c>
      <c r="H303" s="667">
        <v>200</v>
      </c>
      <c r="I303" s="670"/>
      <c r="J303" s="671"/>
      <c r="K303" s="662"/>
      <c r="L303" s="25">
        <v>297.60000000000002</v>
      </c>
      <c r="M303" s="25"/>
      <c r="N303" s="25"/>
      <c r="O303" s="25"/>
      <c r="P303" s="25"/>
      <c r="Q303" s="25"/>
      <c r="R303" s="25"/>
      <c r="S303" s="25"/>
      <c r="T303" s="25"/>
      <c r="U303" s="25"/>
      <c r="V303" s="25"/>
      <c r="W303" s="15"/>
    </row>
    <row r="304" spans="1:23">
      <c r="A304" s="692" t="s">
        <v>79</v>
      </c>
      <c r="B304" s="695" t="s">
        <v>1736</v>
      </c>
      <c r="C304" s="651"/>
      <c r="D304" s="673"/>
      <c r="E304" s="657" t="s">
        <v>141</v>
      </c>
      <c r="F304" s="657" t="s">
        <v>118</v>
      </c>
      <c r="G304" s="664" t="s">
        <v>1737</v>
      </c>
      <c r="H304" s="667">
        <v>200</v>
      </c>
      <c r="I304" s="649"/>
      <c r="J304" s="649"/>
      <c r="K304" s="653"/>
      <c r="L304" s="25">
        <v>1147.7</v>
      </c>
      <c r="M304" s="41"/>
      <c r="N304" s="41"/>
      <c r="O304" s="41"/>
      <c r="P304" s="41"/>
      <c r="Q304" s="41"/>
      <c r="R304" s="41"/>
      <c r="S304" s="41"/>
      <c r="T304" s="41"/>
      <c r="U304" s="41"/>
      <c r="V304" s="41"/>
      <c r="W304" s="41"/>
    </row>
    <row r="305" spans="1:23">
      <c r="A305" s="693"/>
      <c r="B305" s="696"/>
      <c r="C305" s="651"/>
      <c r="D305" s="673"/>
      <c r="E305" s="657" t="s">
        <v>141</v>
      </c>
      <c r="F305" s="657" t="s">
        <v>118</v>
      </c>
      <c r="G305" s="664" t="s">
        <v>1738</v>
      </c>
      <c r="H305" s="667">
        <v>200</v>
      </c>
      <c r="I305" s="649"/>
      <c r="J305" s="649"/>
      <c r="K305" s="653"/>
      <c r="L305" s="25"/>
      <c r="M305" s="25">
        <v>1057.7</v>
      </c>
      <c r="N305" s="25">
        <v>206.2</v>
      </c>
      <c r="O305" s="25">
        <f>P305+Q305</f>
        <v>1650</v>
      </c>
      <c r="P305" s="25">
        <v>1650</v>
      </c>
      <c r="Q305" s="25"/>
      <c r="R305" s="25">
        <f>S305+T305</f>
        <v>1650</v>
      </c>
      <c r="S305" s="25">
        <v>1650</v>
      </c>
      <c r="T305" s="25"/>
      <c r="U305" s="25">
        <f>V305+W305</f>
        <v>1650</v>
      </c>
      <c r="V305" s="25">
        <v>1650</v>
      </c>
      <c r="W305" s="15"/>
    </row>
    <row r="306" spans="1:23">
      <c r="A306" s="693"/>
      <c r="B306" s="696"/>
      <c r="C306" s="651"/>
      <c r="D306" s="673"/>
      <c r="E306" s="657" t="s">
        <v>141</v>
      </c>
      <c r="F306" s="657" t="s">
        <v>118</v>
      </c>
      <c r="G306" s="664" t="s">
        <v>470</v>
      </c>
      <c r="H306" s="667">
        <v>200</v>
      </c>
      <c r="I306" s="649"/>
      <c r="J306" s="649"/>
      <c r="K306" s="653"/>
      <c r="L306" s="25"/>
      <c r="M306" s="25">
        <v>500</v>
      </c>
      <c r="N306" s="25">
        <v>17</v>
      </c>
      <c r="O306" s="25">
        <f>P306+Q306</f>
        <v>500</v>
      </c>
      <c r="P306" s="25">
        <v>500</v>
      </c>
      <c r="Q306" s="25">
        <v>0</v>
      </c>
      <c r="R306" s="25">
        <f>S306+T306</f>
        <v>500</v>
      </c>
      <c r="S306" s="25">
        <v>500</v>
      </c>
      <c r="T306" s="25">
        <v>0</v>
      </c>
      <c r="U306" s="25">
        <f>V306+W306</f>
        <v>500</v>
      </c>
      <c r="V306" s="25">
        <v>500</v>
      </c>
      <c r="W306" s="15">
        <v>0</v>
      </c>
    </row>
    <row r="307" spans="1:23" ht="31.5">
      <c r="A307" s="693"/>
      <c r="B307" s="696"/>
      <c r="C307" s="651"/>
      <c r="D307" s="673"/>
      <c r="E307" s="657" t="s">
        <v>141</v>
      </c>
      <c r="F307" s="657" t="s">
        <v>118</v>
      </c>
      <c r="G307" s="664" t="s">
        <v>466</v>
      </c>
      <c r="H307" s="667">
        <v>200</v>
      </c>
      <c r="I307" s="649"/>
      <c r="J307" s="649"/>
      <c r="K307" s="653"/>
      <c r="L307" s="25">
        <v>4794.6000000000004</v>
      </c>
      <c r="M307" s="25">
        <v>6086.1</v>
      </c>
      <c r="N307" s="25">
        <v>3.5</v>
      </c>
      <c r="O307" s="25">
        <f>P307+Q307</f>
        <v>9246.1</v>
      </c>
      <c r="P307" s="25">
        <v>9246.1</v>
      </c>
      <c r="Q307" s="25">
        <v>0</v>
      </c>
      <c r="R307" s="25">
        <f>S307+T307</f>
        <v>9246.1</v>
      </c>
      <c r="S307" s="25">
        <v>9246.1</v>
      </c>
      <c r="T307" s="25">
        <v>0</v>
      </c>
      <c r="U307" s="25">
        <f>V307+W307</f>
        <v>9246.1</v>
      </c>
      <c r="V307" s="25">
        <v>9246.1</v>
      </c>
      <c r="W307" s="15">
        <v>0</v>
      </c>
    </row>
    <row r="308" spans="1:23">
      <c r="A308" s="693"/>
      <c r="B308" s="696"/>
      <c r="C308" s="651"/>
      <c r="D308" s="673"/>
      <c r="E308" s="657" t="s">
        <v>141</v>
      </c>
      <c r="F308" s="657" t="s">
        <v>118</v>
      </c>
      <c r="G308" s="664" t="s">
        <v>283</v>
      </c>
      <c r="H308" s="667">
        <v>200</v>
      </c>
      <c r="I308" s="650"/>
      <c r="J308" s="650"/>
      <c r="K308" s="653"/>
      <c r="L308" s="25"/>
      <c r="M308" s="25">
        <v>200</v>
      </c>
      <c r="N308" s="25">
        <v>200</v>
      </c>
      <c r="O308" s="25">
        <f>P308+Q308</f>
        <v>0</v>
      </c>
      <c r="P308" s="25"/>
      <c r="Q308" s="25"/>
      <c r="R308" s="25">
        <f>S308+T308</f>
        <v>0</v>
      </c>
      <c r="S308" s="25"/>
      <c r="T308" s="25"/>
      <c r="U308" s="25">
        <f>V308+W308</f>
        <v>0</v>
      </c>
      <c r="V308" s="25"/>
      <c r="W308" s="15"/>
    </row>
    <row r="309" spans="1:23" s="251" customFormat="1">
      <c r="A309" s="694"/>
      <c r="B309" s="697"/>
      <c r="C309" s="671"/>
      <c r="D309" s="662"/>
      <c r="E309" s="657" t="s">
        <v>141</v>
      </c>
      <c r="F309" s="657" t="s">
        <v>118</v>
      </c>
      <c r="G309" s="657" t="s">
        <v>690</v>
      </c>
      <c r="H309" s="667">
        <v>200</v>
      </c>
      <c r="I309" s="670"/>
      <c r="J309" s="671"/>
      <c r="K309" s="662"/>
      <c r="L309" s="25"/>
      <c r="M309" s="25">
        <v>200</v>
      </c>
      <c r="N309" s="25">
        <v>200</v>
      </c>
      <c r="O309" s="25">
        <f>SUM(P309:Q309)</f>
        <v>0</v>
      </c>
      <c r="P309" s="25"/>
      <c r="Q309" s="25"/>
      <c r="R309" s="25"/>
      <c r="S309" s="25"/>
      <c r="T309" s="25"/>
      <c r="U309" s="25"/>
      <c r="V309" s="25"/>
      <c r="W309" s="15"/>
    </row>
    <row r="310" spans="1:23" ht="63">
      <c r="A310" s="659" t="s">
        <v>82</v>
      </c>
      <c r="B310" s="655" t="s">
        <v>1753</v>
      </c>
      <c r="C310" s="651"/>
      <c r="D310" s="673"/>
      <c r="E310" s="657" t="s">
        <v>141</v>
      </c>
      <c r="F310" s="657" t="s">
        <v>467</v>
      </c>
      <c r="G310" s="664" t="s">
        <v>468</v>
      </c>
      <c r="H310" s="667">
        <v>200</v>
      </c>
      <c r="I310" s="649"/>
      <c r="J310" s="649"/>
      <c r="K310" s="653"/>
      <c r="L310" s="25">
        <v>3373.7</v>
      </c>
      <c r="M310" s="25">
        <v>1314.2</v>
      </c>
      <c r="N310" s="25">
        <v>1000.5</v>
      </c>
      <c r="O310" s="25">
        <f>P310+Q310</f>
        <v>630</v>
      </c>
      <c r="P310" s="25">
        <v>630</v>
      </c>
      <c r="Q310" s="25"/>
      <c r="R310" s="25">
        <f>S310+T310</f>
        <v>630</v>
      </c>
      <c r="S310" s="25">
        <v>630</v>
      </c>
      <c r="T310" s="25"/>
      <c r="U310" s="25">
        <f>V310+W310</f>
        <v>630</v>
      </c>
      <c r="V310" s="25">
        <v>630</v>
      </c>
      <c r="W310" s="15"/>
    </row>
    <row r="311" spans="1:23">
      <c r="A311" s="663" t="s">
        <v>881</v>
      </c>
      <c r="B311" s="698" t="s">
        <v>1754</v>
      </c>
      <c r="C311" s="671"/>
      <c r="D311" s="662"/>
      <c r="E311" s="657" t="s">
        <v>141</v>
      </c>
      <c r="F311" s="657" t="s">
        <v>124</v>
      </c>
      <c r="G311" s="657" t="s">
        <v>491</v>
      </c>
      <c r="H311" s="667">
        <v>200</v>
      </c>
      <c r="I311" s="670"/>
      <c r="J311" s="671"/>
      <c r="K311" s="662"/>
      <c r="L311" s="25">
        <v>593.79999999999995</v>
      </c>
      <c r="M311" s="25"/>
      <c r="N311" s="25"/>
      <c r="O311" s="25"/>
      <c r="P311" s="25"/>
      <c r="Q311" s="25"/>
      <c r="R311" s="25"/>
      <c r="S311" s="25"/>
      <c r="T311" s="25"/>
      <c r="U311" s="25"/>
      <c r="V311" s="25"/>
      <c r="W311" s="15"/>
    </row>
    <row r="312" spans="1:23" s="263" customFormat="1" ht="31.5">
      <c r="A312" s="663"/>
      <c r="B312" s="699"/>
      <c r="C312" s="671"/>
      <c r="D312" s="662"/>
      <c r="E312" s="657" t="s">
        <v>141</v>
      </c>
      <c r="F312" s="657" t="s">
        <v>124</v>
      </c>
      <c r="G312" s="657" t="s">
        <v>556</v>
      </c>
      <c r="H312" s="667">
        <v>200</v>
      </c>
      <c r="I312" s="670"/>
      <c r="J312" s="671"/>
      <c r="K312" s="662"/>
      <c r="L312" s="25">
        <v>357.7</v>
      </c>
      <c r="M312" s="25"/>
      <c r="N312" s="25"/>
      <c r="O312" s="25"/>
      <c r="P312" s="25"/>
      <c r="Q312" s="25"/>
      <c r="R312" s="25"/>
      <c r="S312" s="25"/>
      <c r="T312" s="25"/>
      <c r="U312" s="25"/>
      <c r="V312" s="25"/>
      <c r="W312" s="15"/>
    </row>
    <row r="313" spans="1:23" ht="31.5">
      <c r="A313" s="659"/>
      <c r="B313" s="699"/>
      <c r="C313" s="651"/>
      <c r="D313" s="673"/>
      <c r="E313" s="657" t="s">
        <v>141</v>
      </c>
      <c r="F313" s="657" t="s">
        <v>141</v>
      </c>
      <c r="G313" s="664" t="s">
        <v>468</v>
      </c>
      <c r="H313" s="667">
        <v>200</v>
      </c>
      <c r="I313" s="649"/>
      <c r="J313" s="649"/>
      <c r="K313" s="653"/>
      <c r="L313" s="25">
        <v>466.1</v>
      </c>
      <c r="M313" s="25"/>
      <c r="N313" s="25"/>
      <c r="O313" s="25"/>
      <c r="P313" s="25"/>
      <c r="Q313" s="25"/>
      <c r="R313" s="25"/>
      <c r="S313" s="25"/>
      <c r="T313" s="25"/>
      <c r="U313" s="25"/>
      <c r="V313" s="25"/>
      <c r="W313" s="15"/>
    </row>
    <row r="314" spans="1:23" ht="201" customHeight="1">
      <c r="A314" s="659"/>
      <c r="B314" s="700"/>
      <c r="C314" s="651"/>
      <c r="D314" s="673"/>
      <c r="E314" s="657" t="s">
        <v>141</v>
      </c>
      <c r="F314" s="657" t="s">
        <v>141</v>
      </c>
      <c r="G314" s="664" t="s">
        <v>469</v>
      </c>
      <c r="H314" s="667">
        <v>200</v>
      </c>
      <c r="I314" s="649"/>
      <c r="J314" s="649"/>
      <c r="K314" s="653"/>
      <c r="L314" s="25">
        <v>158.30000000000001</v>
      </c>
      <c r="M314" s="25">
        <v>150</v>
      </c>
      <c r="N314" s="25">
        <v>59.4</v>
      </c>
      <c r="O314" s="25">
        <f>P314+Q314</f>
        <v>0</v>
      </c>
      <c r="P314" s="25"/>
      <c r="Q314" s="25"/>
      <c r="R314" s="25">
        <f>S314+T314</f>
        <v>0</v>
      </c>
      <c r="S314" s="25"/>
      <c r="T314" s="25"/>
      <c r="U314" s="25">
        <f>V314+W314</f>
        <v>0</v>
      </c>
      <c r="V314" s="25"/>
      <c r="W314" s="15"/>
    </row>
    <row r="315" spans="1:23" s="263" customFormat="1" ht="15.75" customHeight="1">
      <c r="A315" s="799" t="s">
        <v>80</v>
      </c>
      <c r="B315" s="800"/>
      <c r="C315" s="800"/>
      <c r="D315" s="800"/>
      <c r="E315" s="800"/>
      <c r="F315" s="800"/>
      <c r="G315" s="800"/>
      <c r="H315" s="800"/>
      <c r="I315" s="800"/>
      <c r="J315" s="800"/>
      <c r="K315" s="801"/>
      <c r="L315" s="264">
        <f t="shared" ref="L315:W315" si="133">SUM(L316)</f>
        <v>157043.00000000003</v>
      </c>
      <c r="M315" s="264">
        <f t="shared" si="133"/>
        <v>210987.00000000003</v>
      </c>
      <c r="N315" s="264">
        <f t="shared" si="133"/>
        <v>90113.2</v>
      </c>
      <c r="O315" s="264">
        <f t="shared" si="133"/>
        <v>139587.79999999999</v>
      </c>
      <c r="P315" s="264">
        <f t="shared" si="133"/>
        <v>137587.79999999999</v>
      </c>
      <c r="Q315" s="264">
        <f t="shared" si="133"/>
        <v>2000</v>
      </c>
      <c r="R315" s="264">
        <f t="shared" si="133"/>
        <v>140183.69999999998</v>
      </c>
      <c r="S315" s="264">
        <f t="shared" si="133"/>
        <v>140183.69999999998</v>
      </c>
      <c r="T315" s="264">
        <f t="shared" si="133"/>
        <v>0</v>
      </c>
      <c r="U315" s="264">
        <f t="shared" si="133"/>
        <v>147329.5</v>
      </c>
      <c r="V315" s="264">
        <f t="shared" si="133"/>
        <v>147329.5</v>
      </c>
      <c r="W315" s="265">
        <f t="shared" si="133"/>
        <v>0</v>
      </c>
    </row>
    <row r="316" spans="1:23" s="40" customFormat="1" ht="15.75" customHeight="1">
      <c r="A316" s="802" t="s">
        <v>37</v>
      </c>
      <c r="B316" s="803"/>
      <c r="C316" s="803"/>
      <c r="D316" s="803"/>
      <c r="E316" s="803"/>
      <c r="F316" s="803"/>
      <c r="G316" s="803"/>
      <c r="H316" s="803"/>
      <c r="I316" s="803"/>
      <c r="J316" s="803"/>
      <c r="K316" s="804"/>
      <c r="L316" s="11">
        <f t="shared" ref="L316:W316" si="134">SUM(L317,L328)</f>
        <v>157043.00000000003</v>
      </c>
      <c r="M316" s="11">
        <f t="shared" si="134"/>
        <v>210987.00000000003</v>
      </c>
      <c r="N316" s="11">
        <f t="shared" si="134"/>
        <v>90113.2</v>
      </c>
      <c r="O316" s="11">
        <f t="shared" si="134"/>
        <v>139587.79999999999</v>
      </c>
      <c r="P316" s="11">
        <f t="shared" si="134"/>
        <v>137587.79999999999</v>
      </c>
      <c r="Q316" s="11">
        <f t="shared" si="134"/>
        <v>2000</v>
      </c>
      <c r="R316" s="11">
        <f t="shared" si="134"/>
        <v>140183.69999999998</v>
      </c>
      <c r="S316" s="11">
        <f t="shared" si="134"/>
        <v>140183.69999999998</v>
      </c>
      <c r="T316" s="11">
        <f t="shared" si="134"/>
        <v>0</v>
      </c>
      <c r="U316" s="11">
        <f t="shared" si="134"/>
        <v>147329.5</v>
      </c>
      <c r="V316" s="11">
        <f t="shared" si="134"/>
        <v>147329.5</v>
      </c>
      <c r="W316" s="23">
        <f t="shared" si="134"/>
        <v>0</v>
      </c>
    </row>
    <row r="317" spans="1:23" s="40" customFormat="1" ht="51" customHeight="1">
      <c r="A317" s="663" t="s">
        <v>34</v>
      </c>
      <c r="B317" s="661" t="s">
        <v>703</v>
      </c>
      <c r="C317" s="676"/>
      <c r="D317" s="662"/>
      <c r="E317" s="669"/>
      <c r="F317" s="669"/>
      <c r="G317" s="656"/>
      <c r="H317" s="667">
        <v>600</v>
      </c>
      <c r="I317" s="328"/>
      <c r="J317" s="671"/>
      <c r="K317" s="662"/>
      <c r="L317" s="11">
        <f t="shared" ref="L317:W317" si="135">SUM(L318:L327)</f>
        <v>153608.90000000002</v>
      </c>
      <c r="M317" s="11">
        <f t="shared" si="135"/>
        <v>142345.00000000003</v>
      </c>
      <c r="N317" s="11">
        <f t="shared" si="135"/>
        <v>85568.7</v>
      </c>
      <c r="O317" s="11">
        <f t="shared" si="135"/>
        <v>138427.4</v>
      </c>
      <c r="P317" s="11">
        <f t="shared" si="135"/>
        <v>136427.4</v>
      </c>
      <c r="Q317" s="11">
        <f t="shared" si="135"/>
        <v>2000</v>
      </c>
      <c r="R317" s="11">
        <f t="shared" si="135"/>
        <v>139023.29999999999</v>
      </c>
      <c r="S317" s="11">
        <f t="shared" si="135"/>
        <v>139023.29999999999</v>
      </c>
      <c r="T317" s="11">
        <f t="shared" si="135"/>
        <v>0</v>
      </c>
      <c r="U317" s="11">
        <f t="shared" si="135"/>
        <v>146071.1</v>
      </c>
      <c r="V317" s="11">
        <f t="shared" si="135"/>
        <v>146071.1</v>
      </c>
      <c r="W317" s="23">
        <f t="shared" si="135"/>
        <v>0</v>
      </c>
    </row>
    <row r="318" spans="1:23" s="40" customFormat="1" ht="31.5" customHeight="1">
      <c r="A318" s="701" t="s">
        <v>44</v>
      </c>
      <c r="B318" s="704" t="s">
        <v>1741</v>
      </c>
      <c r="C318" s="705" t="s">
        <v>1742</v>
      </c>
      <c r="D318" s="665"/>
      <c r="E318" s="657" t="s">
        <v>119</v>
      </c>
      <c r="F318" s="657" t="s">
        <v>131</v>
      </c>
      <c r="G318" s="664" t="s">
        <v>473</v>
      </c>
      <c r="H318" s="667">
        <v>611</v>
      </c>
      <c r="I318" s="689" t="s">
        <v>1596</v>
      </c>
      <c r="J318" s="680" t="s">
        <v>1595</v>
      </c>
      <c r="K318" s="665"/>
      <c r="L318" s="25">
        <v>15331.7</v>
      </c>
      <c r="M318" s="25">
        <v>8508.4</v>
      </c>
      <c r="N318" s="25">
        <v>7759.4</v>
      </c>
      <c r="O318" s="25">
        <f>P318+Q318</f>
        <v>0</v>
      </c>
      <c r="P318" s="25"/>
      <c r="Q318" s="25"/>
      <c r="R318" s="25">
        <f>S318+T318</f>
        <v>0</v>
      </c>
      <c r="S318" s="25"/>
      <c r="T318" s="25"/>
      <c r="U318" s="25">
        <f>V318+W318</f>
        <v>0</v>
      </c>
      <c r="V318" s="25"/>
      <c r="W318" s="15"/>
    </row>
    <row r="319" spans="1:23" s="40" customFormat="1" ht="31.5">
      <c r="A319" s="702"/>
      <c r="B319" s="687"/>
      <c r="C319" s="706"/>
      <c r="D319" s="665"/>
      <c r="E319" s="657" t="s">
        <v>119</v>
      </c>
      <c r="F319" s="657" t="s">
        <v>131</v>
      </c>
      <c r="G319" s="664" t="s">
        <v>474</v>
      </c>
      <c r="H319" s="667">
        <v>611</v>
      </c>
      <c r="I319" s="690"/>
      <c r="J319" s="681"/>
      <c r="K319" s="665"/>
      <c r="L319" s="25">
        <v>31955.3</v>
      </c>
      <c r="M319" s="25">
        <v>37042.800000000003</v>
      </c>
      <c r="N319" s="25">
        <v>23426.400000000001</v>
      </c>
      <c r="O319" s="25">
        <f>P319+Q319</f>
        <v>44236.5</v>
      </c>
      <c r="P319" s="25">
        <v>44236.5</v>
      </c>
      <c r="Q319" s="25"/>
      <c r="R319" s="25">
        <f>S319+T319</f>
        <v>44254.1</v>
      </c>
      <c r="S319" s="25">
        <v>44254.1</v>
      </c>
      <c r="T319" s="25"/>
      <c r="U319" s="25">
        <f>SUM(V319:W319)</f>
        <v>48657.599999999999</v>
      </c>
      <c r="V319" s="25">
        <v>48657.599999999999</v>
      </c>
      <c r="W319" s="15"/>
    </row>
    <row r="320" spans="1:23" s="40" customFormat="1" ht="31.5">
      <c r="A320" s="702"/>
      <c r="B320" s="687"/>
      <c r="C320" s="706"/>
      <c r="D320" s="665"/>
      <c r="E320" s="657" t="s">
        <v>119</v>
      </c>
      <c r="F320" s="657" t="s">
        <v>131</v>
      </c>
      <c r="G320" s="664" t="s">
        <v>475</v>
      </c>
      <c r="H320" s="667">
        <v>611</v>
      </c>
      <c r="I320" s="690"/>
      <c r="J320" s="681"/>
      <c r="K320" s="665"/>
      <c r="L320" s="25">
        <v>13705.6</v>
      </c>
      <c r="M320" s="25">
        <v>3959.4</v>
      </c>
      <c r="N320" s="25">
        <v>150.4</v>
      </c>
      <c r="O320" s="25">
        <f>P320+Q320</f>
        <v>0</v>
      </c>
      <c r="P320" s="25"/>
      <c r="Q320" s="25"/>
      <c r="R320" s="25">
        <f>S320+T320</f>
        <v>0</v>
      </c>
      <c r="S320" s="25"/>
      <c r="T320" s="25"/>
      <c r="U320" s="25">
        <f>SUM(V320:W320)</f>
        <v>0</v>
      </c>
      <c r="V320" s="25"/>
      <c r="W320" s="15"/>
    </row>
    <row r="321" spans="1:23" s="40" customFormat="1">
      <c r="A321" s="702"/>
      <c r="B321" s="687"/>
      <c r="C321" s="707"/>
      <c r="D321" s="665"/>
      <c r="E321" s="657" t="s">
        <v>119</v>
      </c>
      <c r="F321" s="657" t="s">
        <v>131</v>
      </c>
      <c r="G321" s="664" t="s">
        <v>476</v>
      </c>
      <c r="H321" s="667">
        <v>611</v>
      </c>
      <c r="I321" s="690"/>
      <c r="J321" s="681"/>
      <c r="K321" s="665"/>
      <c r="L321" s="25"/>
      <c r="M321" s="25">
        <v>3882.4</v>
      </c>
      <c r="N321" s="25">
        <v>2581.6999999999998</v>
      </c>
      <c r="O321" s="25">
        <f>SUM(P321:Q321)</f>
        <v>3321</v>
      </c>
      <c r="P321" s="25">
        <v>3321</v>
      </c>
      <c r="Q321" s="25"/>
      <c r="R321" s="25">
        <f>S321+T321</f>
        <v>4444.7</v>
      </c>
      <c r="S321" s="25">
        <v>4444.7</v>
      </c>
      <c r="T321" s="25"/>
      <c r="U321" s="25">
        <f>SUM(V321:W321)</f>
        <v>1088.3</v>
      </c>
      <c r="V321" s="25">
        <v>1088.3</v>
      </c>
      <c r="W321" s="15"/>
    </row>
    <row r="322" spans="1:23" s="40" customFormat="1">
      <c r="A322" s="703"/>
      <c r="B322" s="688"/>
      <c r="C322" s="677"/>
      <c r="D322" s="665"/>
      <c r="E322" s="657" t="s">
        <v>119</v>
      </c>
      <c r="F322" s="657" t="s">
        <v>131</v>
      </c>
      <c r="G322" s="664" t="s">
        <v>477</v>
      </c>
      <c r="H322" s="667">
        <v>611</v>
      </c>
      <c r="I322" s="690"/>
      <c r="J322" s="681"/>
      <c r="K322" s="665"/>
      <c r="L322" s="25"/>
      <c r="M322" s="25"/>
      <c r="N322" s="25"/>
      <c r="O322" s="25">
        <f>SUM(P322:Q322)</f>
        <v>2000</v>
      </c>
      <c r="P322" s="25"/>
      <c r="Q322" s="25">
        <v>2000</v>
      </c>
      <c r="R322" s="25"/>
      <c r="S322" s="25"/>
      <c r="T322" s="25"/>
      <c r="U322" s="25"/>
      <c r="V322" s="25"/>
      <c r="W322" s="15"/>
    </row>
    <row r="323" spans="1:23" s="40" customFormat="1" ht="31.5">
      <c r="A323" s="701" t="s">
        <v>81</v>
      </c>
      <c r="B323" s="705" t="s">
        <v>1740</v>
      </c>
      <c r="C323" s="114" t="s">
        <v>231</v>
      </c>
      <c r="D323" s="665"/>
      <c r="E323" s="657" t="s">
        <v>141</v>
      </c>
      <c r="F323" s="657" t="s">
        <v>124</v>
      </c>
      <c r="G323" s="664" t="s">
        <v>478</v>
      </c>
      <c r="H323" s="667">
        <v>611</v>
      </c>
      <c r="I323" s="690"/>
      <c r="J323" s="681"/>
      <c r="K323" s="665"/>
      <c r="L323" s="25">
        <v>31957</v>
      </c>
      <c r="M323" s="25">
        <v>32959</v>
      </c>
      <c r="N323" s="25">
        <v>20945.099999999999</v>
      </c>
      <c r="O323" s="25">
        <f>P323+Q323</f>
        <v>33214.699999999997</v>
      </c>
      <c r="P323" s="25">
        <v>33214.699999999997</v>
      </c>
      <c r="Q323" s="25"/>
      <c r="R323" s="25">
        <f>S323+T323</f>
        <v>34162</v>
      </c>
      <c r="S323" s="25">
        <v>34162</v>
      </c>
      <c r="T323" s="25"/>
      <c r="U323" s="25">
        <f>V323+W323</f>
        <v>36399.300000000003</v>
      </c>
      <c r="V323" s="25">
        <v>36399.300000000003</v>
      </c>
      <c r="W323" s="15"/>
    </row>
    <row r="324" spans="1:23" s="40" customFormat="1" ht="31.5">
      <c r="A324" s="702"/>
      <c r="B324" s="708"/>
      <c r="C324" s="114" t="s">
        <v>1743</v>
      </c>
      <c r="D324" s="665"/>
      <c r="E324" s="657" t="s">
        <v>141</v>
      </c>
      <c r="F324" s="657" t="s">
        <v>124</v>
      </c>
      <c r="G324" s="664" t="s">
        <v>399</v>
      </c>
      <c r="H324" s="667">
        <v>611</v>
      </c>
      <c r="I324" s="690"/>
      <c r="J324" s="681"/>
      <c r="K324" s="665"/>
      <c r="L324" s="25">
        <v>12165.8</v>
      </c>
      <c r="M324" s="25">
        <v>8442</v>
      </c>
      <c r="N324" s="25">
        <v>4322.6000000000004</v>
      </c>
      <c r="O324" s="25">
        <f>P324+Q324</f>
        <v>8226.5</v>
      </c>
      <c r="P324" s="25">
        <v>8226.5</v>
      </c>
      <c r="Q324" s="25"/>
      <c r="R324" s="25">
        <f>S324+T324</f>
        <v>8226.5</v>
      </c>
      <c r="S324" s="25">
        <v>8226.5</v>
      </c>
      <c r="T324" s="25"/>
      <c r="U324" s="25">
        <f>V324+W324</f>
        <v>9049.1</v>
      </c>
      <c r="V324" s="25">
        <v>9049.1</v>
      </c>
      <c r="W324" s="15"/>
    </row>
    <row r="325" spans="1:23" s="40" customFormat="1" ht="31.5">
      <c r="A325" s="702"/>
      <c r="B325" s="708"/>
      <c r="C325" s="114" t="s">
        <v>143</v>
      </c>
      <c r="D325" s="665"/>
      <c r="E325" s="657" t="s">
        <v>141</v>
      </c>
      <c r="F325" s="657" t="s">
        <v>124</v>
      </c>
      <c r="G325" s="664" t="s">
        <v>479</v>
      </c>
      <c r="H325" s="667">
        <v>611</v>
      </c>
      <c r="I325" s="690"/>
      <c r="J325" s="681"/>
      <c r="K325" s="665"/>
      <c r="L325" s="25">
        <v>728</v>
      </c>
      <c r="M325" s="25">
        <v>572.6</v>
      </c>
      <c r="N325" s="25">
        <v>209.2</v>
      </c>
      <c r="O325" s="25">
        <f>P325+Q325</f>
        <v>576.5</v>
      </c>
      <c r="P325" s="25">
        <v>576.5</v>
      </c>
      <c r="Q325" s="25"/>
      <c r="R325" s="25">
        <f>S325+T325</f>
        <v>576.5</v>
      </c>
      <c r="S325" s="25">
        <v>576.5</v>
      </c>
      <c r="T325" s="25"/>
      <c r="U325" s="25">
        <f>V325+W325</f>
        <v>634.1</v>
      </c>
      <c r="V325" s="25">
        <v>634.1</v>
      </c>
      <c r="W325" s="15"/>
    </row>
    <row r="326" spans="1:23" s="40" customFormat="1" ht="31.5">
      <c r="A326" s="702"/>
      <c r="B326" s="708"/>
      <c r="C326" s="114" t="s">
        <v>1744</v>
      </c>
      <c r="D326" s="665"/>
      <c r="E326" s="657" t="s">
        <v>141</v>
      </c>
      <c r="F326" s="657" t="s">
        <v>124</v>
      </c>
      <c r="G326" s="664" t="s">
        <v>401</v>
      </c>
      <c r="H326" s="667">
        <v>611</v>
      </c>
      <c r="I326" s="690"/>
      <c r="J326" s="681"/>
      <c r="K326" s="665"/>
      <c r="L326" s="25">
        <v>38204.800000000003</v>
      </c>
      <c r="M326" s="25">
        <v>36365.800000000003</v>
      </c>
      <c r="N326" s="25">
        <v>19828.900000000001</v>
      </c>
      <c r="O326" s="25">
        <f>P326+Q326</f>
        <v>35548.6</v>
      </c>
      <c r="P326" s="25">
        <v>35548.6</v>
      </c>
      <c r="Q326" s="25"/>
      <c r="R326" s="25">
        <f>S326+T326</f>
        <v>36019.1</v>
      </c>
      <c r="S326" s="25">
        <v>36019.1</v>
      </c>
      <c r="T326" s="25"/>
      <c r="U326" s="25">
        <f>V326+W326</f>
        <v>39035.4</v>
      </c>
      <c r="V326" s="25">
        <v>39035.4</v>
      </c>
      <c r="W326" s="15"/>
    </row>
    <row r="327" spans="1:23" s="40" customFormat="1" ht="145.5" customHeight="1">
      <c r="A327" s="703"/>
      <c r="B327" s="709"/>
      <c r="C327" s="114" t="s">
        <v>1745</v>
      </c>
      <c r="D327" s="665"/>
      <c r="E327" s="657" t="s">
        <v>141</v>
      </c>
      <c r="F327" s="657" t="s">
        <v>141</v>
      </c>
      <c r="G327" s="664" t="s">
        <v>480</v>
      </c>
      <c r="H327" s="667">
        <v>611</v>
      </c>
      <c r="I327" s="691"/>
      <c r="J327" s="682"/>
      <c r="K327" s="665"/>
      <c r="L327" s="25">
        <v>9560.7000000000007</v>
      </c>
      <c r="M327" s="25">
        <v>10612.6</v>
      </c>
      <c r="N327" s="25">
        <v>6345</v>
      </c>
      <c r="O327" s="25">
        <f>P327+Q327</f>
        <v>11303.6</v>
      </c>
      <c r="P327" s="25">
        <v>11303.6</v>
      </c>
      <c r="Q327" s="25"/>
      <c r="R327" s="25">
        <f>S327+T327</f>
        <v>11340.4</v>
      </c>
      <c r="S327" s="25">
        <v>11340.4</v>
      </c>
      <c r="T327" s="25"/>
      <c r="U327" s="25">
        <f>V327+W327</f>
        <v>11207.3</v>
      </c>
      <c r="V327" s="25">
        <v>11207.3</v>
      </c>
      <c r="W327" s="15"/>
    </row>
    <row r="328" spans="1:23" s="40" customFormat="1">
      <c r="A328" s="358" t="s">
        <v>35</v>
      </c>
      <c r="B328" s="104" t="s">
        <v>36</v>
      </c>
      <c r="C328" s="188"/>
      <c r="D328" s="665"/>
      <c r="E328" s="669"/>
      <c r="F328" s="669"/>
      <c r="G328" s="656"/>
      <c r="H328" s="667">
        <v>600</v>
      </c>
      <c r="I328" s="344"/>
      <c r="J328" s="102"/>
      <c r="K328" s="665"/>
      <c r="L328" s="11">
        <f t="shared" ref="L328:W328" si="136">SUM(L329:L339)</f>
        <v>3434.1</v>
      </c>
      <c r="M328" s="11">
        <f t="shared" si="136"/>
        <v>68642</v>
      </c>
      <c r="N328" s="11">
        <f t="shared" si="136"/>
        <v>4544.5</v>
      </c>
      <c r="O328" s="11">
        <f t="shared" si="136"/>
        <v>1160.4000000000001</v>
      </c>
      <c r="P328" s="11">
        <f t="shared" si="136"/>
        <v>1160.4000000000001</v>
      </c>
      <c r="Q328" s="11">
        <f t="shared" si="136"/>
        <v>0</v>
      </c>
      <c r="R328" s="11">
        <f t="shared" si="136"/>
        <v>1160.4000000000001</v>
      </c>
      <c r="S328" s="11">
        <f t="shared" si="136"/>
        <v>1160.4000000000001</v>
      </c>
      <c r="T328" s="11">
        <f t="shared" si="136"/>
        <v>0</v>
      </c>
      <c r="U328" s="11">
        <f t="shared" si="136"/>
        <v>1258.4000000000001</v>
      </c>
      <c r="V328" s="11">
        <f t="shared" si="136"/>
        <v>1258.4000000000001</v>
      </c>
      <c r="W328" s="23">
        <f t="shared" si="136"/>
        <v>0</v>
      </c>
    </row>
    <row r="329" spans="1:23" s="40" customFormat="1" ht="53.25" customHeight="1">
      <c r="A329" s="674" t="s">
        <v>45</v>
      </c>
      <c r="B329" s="114" t="s">
        <v>1746</v>
      </c>
      <c r="C329" s="678" t="s">
        <v>1030</v>
      </c>
      <c r="D329" s="665"/>
      <c r="E329" s="657" t="s">
        <v>119</v>
      </c>
      <c r="F329" s="657" t="s">
        <v>118</v>
      </c>
      <c r="G329" s="664" t="s">
        <v>481</v>
      </c>
      <c r="H329" s="667">
        <v>612</v>
      </c>
      <c r="I329" s="689" t="s">
        <v>1597</v>
      </c>
      <c r="J329" s="680" t="s">
        <v>482</v>
      </c>
      <c r="K329" s="665"/>
      <c r="L329" s="25">
        <v>180.7</v>
      </c>
      <c r="M329" s="25">
        <v>216.3</v>
      </c>
      <c r="N329" s="25">
        <v>216.3</v>
      </c>
      <c r="O329" s="25">
        <f>P329+Q329</f>
        <v>180.7</v>
      </c>
      <c r="P329" s="666">
        <v>180.7</v>
      </c>
      <c r="Q329" s="666"/>
      <c r="R329" s="666">
        <f>S329+T329</f>
        <v>180.7</v>
      </c>
      <c r="S329" s="666">
        <v>180.7</v>
      </c>
      <c r="T329" s="666"/>
      <c r="U329" s="666">
        <f>SUM(V329:W329)</f>
        <v>180.7</v>
      </c>
      <c r="V329" s="666">
        <v>180.7</v>
      </c>
      <c r="W329" s="15"/>
    </row>
    <row r="330" spans="1:23">
      <c r="A330" s="805" t="s">
        <v>209</v>
      </c>
      <c r="B330" s="705" t="s">
        <v>1747</v>
      </c>
      <c r="C330" s="705" t="s">
        <v>1742</v>
      </c>
      <c r="D330" s="662"/>
      <c r="E330" s="657" t="s">
        <v>119</v>
      </c>
      <c r="F330" s="657" t="s">
        <v>131</v>
      </c>
      <c r="G330" s="657" t="s">
        <v>688</v>
      </c>
      <c r="H330" s="667">
        <v>612</v>
      </c>
      <c r="I330" s="690"/>
      <c r="J330" s="681"/>
      <c r="K330" s="662"/>
      <c r="L330" s="25">
        <v>834.7</v>
      </c>
      <c r="M330" s="25"/>
      <c r="N330" s="25"/>
      <c r="O330" s="25"/>
      <c r="P330" s="25"/>
      <c r="Q330" s="25"/>
      <c r="R330" s="25"/>
      <c r="S330" s="25"/>
      <c r="T330" s="25"/>
      <c r="U330" s="25"/>
      <c r="V330" s="25"/>
      <c r="W330" s="15"/>
    </row>
    <row r="331" spans="1:23">
      <c r="A331" s="806"/>
      <c r="B331" s="808"/>
      <c r="C331" s="810"/>
      <c r="D331" s="662"/>
      <c r="E331" s="657" t="s">
        <v>119</v>
      </c>
      <c r="F331" s="657" t="s">
        <v>131</v>
      </c>
      <c r="G331" s="657" t="s">
        <v>365</v>
      </c>
      <c r="H331" s="667">
        <v>612</v>
      </c>
      <c r="I331" s="690"/>
      <c r="J331" s="681"/>
      <c r="K331" s="662"/>
      <c r="L331" s="25">
        <v>100</v>
      </c>
      <c r="M331" s="25"/>
      <c r="N331" s="25"/>
      <c r="O331" s="25"/>
      <c r="P331" s="25"/>
      <c r="Q331" s="25"/>
      <c r="R331" s="25"/>
      <c r="S331" s="25"/>
      <c r="T331" s="25"/>
      <c r="U331" s="25"/>
      <c r="V331" s="25"/>
      <c r="W331" s="15"/>
    </row>
    <row r="332" spans="1:23" s="40" customFormat="1" ht="31.5">
      <c r="A332" s="806"/>
      <c r="B332" s="808"/>
      <c r="C332" s="810"/>
      <c r="D332" s="665"/>
      <c r="E332" s="657" t="s">
        <v>119</v>
      </c>
      <c r="F332" s="657" t="s">
        <v>131</v>
      </c>
      <c r="G332" s="664" t="s">
        <v>404</v>
      </c>
      <c r="H332" s="667">
        <v>612</v>
      </c>
      <c r="I332" s="690"/>
      <c r="J332" s="681"/>
      <c r="K332" s="665"/>
      <c r="L332" s="25">
        <v>1336</v>
      </c>
      <c r="M332" s="25">
        <v>1088.5</v>
      </c>
      <c r="N332" s="25">
        <v>252.6</v>
      </c>
      <c r="O332" s="25">
        <f>P332+Q332</f>
        <v>979.7</v>
      </c>
      <c r="P332" s="666">
        <v>979.7</v>
      </c>
      <c r="Q332" s="666"/>
      <c r="R332" s="666">
        <f>S332+T332</f>
        <v>979.7</v>
      </c>
      <c r="S332" s="666">
        <v>979.7</v>
      </c>
      <c r="T332" s="666"/>
      <c r="U332" s="666">
        <f>SUM(V332:W332)</f>
        <v>1077.7</v>
      </c>
      <c r="V332" s="666">
        <v>1077.7</v>
      </c>
      <c r="W332" s="15"/>
    </row>
    <row r="333" spans="1:23" s="40" customFormat="1" ht="31.5">
      <c r="A333" s="806"/>
      <c r="B333" s="808"/>
      <c r="C333" s="810"/>
      <c r="D333" s="665"/>
      <c r="E333" s="657" t="s">
        <v>119</v>
      </c>
      <c r="F333" s="657" t="s">
        <v>131</v>
      </c>
      <c r="G333" s="664" t="s">
        <v>435</v>
      </c>
      <c r="H333" s="667">
        <v>612</v>
      </c>
      <c r="I333" s="690"/>
      <c r="J333" s="681"/>
      <c r="K333" s="665"/>
      <c r="L333" s="25">
        <v>36</v>
      </c>
      <c r="M333" s="25">
        <v>97</v>
      </c>
      <c r="N333" s="25">
        <v>60</v>
      </c>
      <c r="O333" s="25"/>
      <c r="P333" s="25"/>
      <c r="Q333" s="25"/>
      <c r="R333" s="25"/>
      <c r="S333" s="25"/>
      <c r="T333" s="25"/>
      <c r="U333" s="25"/>
      <c r="V333" s="25"/>
      <c r="W333" s="15"/>
    </row>
    <row r="334" spans="1:23">
      <c r="A334" s="806"/>
      <c r="B334" s="808"/>
      <c r="C334" s="810"/>
      <c r="D334" s="662"/>
      <c r="E334" s="657" t="s">
        <v>119</v>
      </c>
      <c r="F334" s="657" t="s">
        <v>131</v>
      </c>
      <c r="G334" s="657" t="s">
        <v>689</v>
      </c>
      <c r="H334" s="667">
        <v>612</v>
      </c>
      <c r="I334" s="690"/>
      <c r="J334" s="681"/>
      <c r="K334" s="662"/>
      <c r="L334" s="25"/>
      <c r="M334" s="25">
        <v>46709.7</v>
      </c>
      <c r="N334" s="25"/>
      <c r="O334" s="25">
        <f>SUM(P334:Q334)</f>
        <v>0</v>
      </c>
      <c r="P334" s="25"/>
      <c r="Q334" s="25"/>
      <c r="R334" s="25"/>
      <c r="S334" s="25"/>
      <c r="T334" s="25"/>
      <c r="U334" s="25"/>
      <c r="V334" s="25"/>
      <c r="W334" s="15"/>
    </row>
    <row r="335" spans="1:23" s="40" customFormat="1" ht="31.5" customHeight="1">
      <c r="A335" s="807"/>
      <c r="B335" s="809"/>
      <c r="C335" s="811"/>
      <c r="D335" s="665"/>
      <c r="E335" s="657" t="s">
        <v>119</v>
      </c>
      <c r="F335" s="657" t="s">
        <v>131</v>
      </c>
      <c r="G335" s="664" t="s">
        <v>483</v>
      </c>
      <c r="H335" s="667">
        <v>612</v>
      </c>
      <c r="I335" s="690"/>
      <c r="J335" s="681"/>
      <c r="K335" s="665"/>
      <c r="L335" s="25"/>
      <c r="M335" s="25">
        <v>20018.5</v>
      </c>
      <c r="N335" s="25">
        <v>3829.6</v>
      </c>
      <c r="O335" s="25"/>
      <c r="P335" s="666"/>
      <c r="Q335" s="666"/>
      <c r="R335" s="666"/>
      <c r="S335" s="666"/>
      <c r="T335" s="666"/>
      <c r="U335" s="666"/>
      <c r="V335" s="666"/>
      <c r="W335" s="15"/>
    </row>
    <row r="336" spans="1:23" s="40" customFormat="1" ht="31.5">
      <c r="A336" s="805" t="s">
        <v>84</v>
      </c>
      <c r="B336" s="705" t="s">
        <v>1740</v>
      </c>
      <c r="C336" s="114" t="s">
        <v>1744</v>
      </c>
      <c r="D336" s="665"/>
      <c r="E336" s="657" t="s">
        <v>141</v>
      </c>
      <c r="F336" s="657" t="s">
        <v>124</v>
      </c>
      <c r="G336" s="664" t="s">
        <v>401</v>
      </c>
      <c r="H336" s="667">
        <v>612</v>
      </c>
      <c r="I336" s="690"/>
      <c r="J336" s="681"/>
      <c r="K336" s="665"/>
      <c r="L336" s="25">
        <v>100</v>
      </c>
      <c r="M336" s="25">
        <v>262</v>
      </c>
      <c r="N336" s="25">
        <v>186</v>
      </c>
      <c r="O336" s="25"/>
      <c r="P336" s="25"/>
      <c r="Q336" s="25"/>
      <c r="R336" s="25"/>
      <c r="S336" s="25"/>
      <c r="T336" s="25"/>
      <c r="U336" s="25"/>
      <c r="V336" s="25"/>
      <c r="W336" s="15"/>
    </row>
    <row r="337" spans="1:23" s="40" customFormat="1">
      <c r="A337" s="806"/>
      <c r="B337" s="808"/>
      <c r="C337" s="677"/>
      <c r="D337" s="665"/>
      <c r="E337" s="657" t="s">
        <v>141</v>
      </c>
      <c r="F337" s="657" t="s">
        <v>124</v>
      </c>
      <c r="G337" s="664" t="s">
        <v>484</v>
      </c>
      <c r="H337" s="667">
        <v>612</v>
      </c>
      <c r="I337" s="690"/>
      <c r="J337" s="681"/>
      <c r="K337" s="665"/>
      <c r="L337" s="25">
        <v>4.2</v>
      </c>
      <c r="M337" s="25"/>
      <c r="N337" s="25"/>
      <c r="O337" s="25"/>
      <c r="P337" s="25"/>
      <c r="Q337" s="25"/>
      <c r="R337" s="25"/>
      <c r="S337" s="25"/>
      <c r="T337" s="25"/>
      <c r="U337" s="25"/>
      <c r="V337" s="25"/>
      <c r="W337" s="15"/>
    </row>
    <row r="338" spans="1:23" s="40" customFormat="1">
      <c r="A338" s="806"/>
      <c r="B338" s="808"/>
      <c r="C338" s="677"/>
      <c r="D338" s="665"/>
      <c r="E338" s="657" t="s">
        <v>141</v>
      </c>
      <c r="F338" s="657" t="s">
        <v>124</v>
      </c>
      <c r="G338" s="664" t="s">
        <v>419</v>
      </c>
      <c r="H338" s="667">
        <v>612</v>
      </c>
      <c r="I338" s="690"/>
      <c r="J338" s="681"/>
      <c r="K338" s="665"/>
      <c r="L338" s="25">
        <v>842.5</v>
      </c>
      <c r="M338" s="25"/>
      <c r="N338" s="25"/>
      <c r="O338" s="25"/>
      <c r="P338" s="25"/>
      <c r="Q338" s="25"/>
      <c r="R338" s="25"/>
      <c r="S338" s="25"/>
      <c r="T338" s="25"/>
      <c r="U338" s="25"/>
      <c r="V338" s="25"/>
      <c r="W338" s="15"/>
    </row>
    <row r="339" spans="1:23" s="272" customFormat="1">
      <c r="A339" s="807"/>
      <c r="B339" s="809"/>
      <c r="C339" s="677"/>
      <c r="D339" s="662"/>
      <c r="E339" s="657" t="s">
        <v>141</v>
      </c>
      <c r="F339" s="657" t="s">
        <v>124</v>
      </c>
      <c r="G339" s="657" t="s">
        <v>362</v>
      </c>
      <c r="H339" s="667">
        <v>612</v>
      </c>
      <c r="I339" s="691"/>
      <c r="J339" s="682"/>
      <c r="K339" s="662"/>
      <c r="L339" s="25"/>
      <c r="M339" s="25">
        <v>250</v>
      </c>
      <c r="N339" s="25">
        <v>0</v>
      </c>
      <c r="O339" s="25">
        <f>SUM(P339:Q339)</f>
        <v>0</v>
      </c>
      <c r="P339" s="25"/>
      <c r="Q339" s="25"/>
      <c r="R339" s="25"/>
      <c r="S339" s="25"/>
      <c r="T339" s="25"/>
      <c r="U339" s="25"/>
      <c r="V339" s="25"/>
      <c r="W339" s="15"/>
    </row>
    <row r="340" spans="1:23" s="263" customFormat="1" ht="15.75" customHeight="1">
      <c r="A340" s="995" t="s">
        <v>1048</v>
      </c>
      <c r="B340" s="996"/>
      <c r="C340" s="996"/>
      <c r="D340" s="996"/>
      <c r="E340" s="996"/>
      <c r="F340" s="996"/>
      <c r="G340" s="996"/>
      <c r="H340" s="996"/>
      <c r="I340" s="996"/>
      <c r="J340" s="996"/>
      <c r="K340" s="997"/>
      <c r="L340" s="264">
        <f t="shared" ref="L340:W340" si="137">SUM(L341:L341)</f>
        <v>1098.0999999999999</v>
      </c>
      <c r="M340" s="264">
        <f t="shared" si="137"/>
        <v>0</v>
      </c>
      <c r="N340" s="264">
        <f t="shared" si="137"/>
        <v>0</v>
      </c>
      <c r="O340" s="264">
        <f t="shared" si="137"/>
        <v>0</v>
      </c>
      <c r="P340" s="264">
        <f t="shared" si="137"/>
        <v>0</v>
      </c>
      <c r="Q340" s="264">
        <f t="shared" si="137"/>
        <v>0</v>
      </c>
      <c r="R340" s="264">
        <f t="shared" si="137"/>
        <v>0</v>
      </c>
      <c r="S340" s="264">
        <f t="shared" si="137"/>
        <v>0</v>
      </c>
      <c r="T340" s="264">
        <f t="shared" si="137"/>
        <v>0</v>
      </c>
      <c r="U340" s="264">
        <f t="shared" si="137"/>
        <v>0</v>
      </c>
      <c r="V340" s="264">
        <f t="shared" si="137"/>
        <v>0</v>
      </c>
      <c r="W340" s="265">
        <f t="shared" si="137"/>
        <v>0</v>
      </c>
    </row>
    <row r="341" spans="1:23" s="40" customFormat="1" ht="78" customHeight="1">
      <c r="A341" s="359" t="s">
        <v>840</v>
      </c>
      <c r="B341" s="661" t="s">
        <v>1049</v>
      </c>
      <c r="C341" s="664" t="s">
        <v>1050</v>
      </c>
      <c r="D341" s="665"/>
      <c r="E341" s="657" t="s">
        <v>141</v>
      </c>
      <c r="F341" s="657" t="s">
        <v>118</v>
      </c>
      <c r="G341" s="664" t="s">
        <v>1147</v>
      </c>
      <c r="H341" s="667">
        <v>630</v>
      </c>
      <c r="I341" s="345" t="s">
        <v>1052</v>
      </c>
      <c r="J341" s="102"/>
      <c r="K341" s="665"/>
      <c r="L341" s="25">
        <v>1098.0999999999999</v>
      </c>
      <c r="M341" s="25"/>
      <c r="N341" s="25"/>
      <c r="O341" s="25"/>
      <c r="P341" s="25"/>
      <c r="Q341" s="25"/>
      <c r="R341" s="25"/>
      <c r="S341" s="25"/>
      <c r="T341" s="25"/>
      <c r="U341" s="25"/>
      <c r="V341" s="25"/>
      <c r="W341" s="15"/>
    </row>
    <row r="342" spans="1:23" s="242" customFormat="1" ht="15.75" customHeight="1">
      <c r="A342" s="240" t="s">
        <v>20</v>
      </c>
      <c r="B342" s="723" t="s">
        <v>1490</v>
      </c>
      <c r="C342" s="724"/>
      <c r="D342" s="724"/>
      <c r="E342" s="724"/>
      <c r="F342" s="724"/>
      <c r="G342" s="724"/>
      <c r="H342" s="724"/>
      <c r="I342" s="724"/>
      <c r="J342" s="724"/>
      <c r="K342" s="725"/>
      <c r="L342" s="244">
        <f t="shared" ref="L342:W342" si="138">SUM(L343:L363)</f>
        <v>57552.5</v>
      </c>
      <c r="M342" s="244">
        <f t="shared" si="138"/>
        <v>46620.100000000006</v>
      </c>
      <c r="N342" s="244">
        <f t="shared" si="138"/>
        <v>19754.900000000005</v>
      </c>
      <c r="O342" s="244">
        <f t="shared" si="138"/>
        <v>52845.899999999994</v>
      </c>
      <c r="P342" s="244">
        <f t="shared" si="138"/>
        <v>52845.899999999994</v>
      </c>
      <c r="Q342" s="244">
        <f t="shared" si="138"/>
        <v>0</v>
      </c>
      <c r="R342" s="244">
        <f t="shared" si="138"/>
        <v>52845.899999999994</v>
      </c>
      <c r="S342" s="244">
        <f t="shared" si="138"/>
        <v>52845.899999999994</v>
      </c>
      <c r="T342" s="244">
        <f t="shared" si="138"/>
        <v>0</v>
      </c>
      <c r="U342" s="244">
        <f t="shared" si="138"/>
        <v>52870.2</v>
      </c>
      <c r="V342" s="244">
        <f t="shared" si="138"/>
        <v>52870.2</v>
      </c>
      <c r="W342" s="244">
        <f t="shared" si="138"/>
        <v>0</v>
      </c>
    </row>
    <row r="343" spans="1:23" s="35" customFormat="1" ht="62.25" customHeight="1">
      <c r="A343" s="679" t="s">
        <v>17</v>
      </c>
      <c r="B343" s="654" t="s">
        <v>173</v>
      </c>
      <c r="C343" s="375" t="s">
        <v>485</v>
      </c>
      <c r="D343" s="672"/>
      <c r="E343" s="121" t="s">
        <v>124</v>
      </c>
      <c r="F343" s="121">
        <v>10</v>
      </c>
      <c r="G343" s="577" t="s">
        <v>486</v>
      </c>
      <c r="H343" s="22">
        <v>810</v>
      </c>
      <c r="I343" s="346" t="s">
        <v>487</v>
      </c>
      <c r="J343" s="13" t="s">
        <v>488</v>
      </c>
      <c r="K343" s="672"/>
      <c r="L343" s="25">
        <v>80</v>
      </c>
      <c r="M343" s="25">
        <v>160.4</v>
      </c>
      <c r="N343" s="25">
        <v>0</v>
      </c>
      <c r="O343" s="25">
        <f>SUM(P343:Q343)</f>
        <v>63.4</v>
      </c>
      <c r="P343" s="25">
        <v>63.4</v>
      </c>
      <c r="Q343" s="25"/>
      <c r="R343" s="25">
        <f>SUM(S343:T343)</f>
        <v>63.4</v>
      </c>
      <c r="S343" s="25">
        <v>63.4</v>
      </c>
      <c r="T343" s="25"/>
      <c r="U343" s="25">
        <f>SUM(V343:W343)</f>
        <v>69.7</v>
      </c>
      <c r="V343" s="25">
        <v>69.7</v>
      </c>
      <c r="W343" s="15"/>
    </row>
    <row r="344" spans="1:23" ht="31.5" customHeight="1">
      <c r="A344" s="683" t="s">
        <v>18</v>
      </c>
      <c r="B344" s="686" t="s">
        <v>1736</v>
      </c>
      <c r="C344" s="680"/>
      <c r="D344" s="102"/>
      <c r="E344" s="657" t="s">
        <v>141</v>
      </c>
      <c r="F344" s="657" t="s">
        <v>118</v>
      </c>
      <c r="G344" s="664" t="s">
        <v>1737</v>
      </c>
      <c r="H344" s="667">
        <v>810</v>
      </c>
      <c r="I344" s="689" t="s">
        <v>1755</v>
      </c>
      <c r="J344" s="680" t="s">
        <v>489</v>
      </c>
      <c r="K344" s="102"/>
      <c r="L344" s="25">
        <v>940.6</v>
      </c>
      <c r="M344" s="318"/>
      <c r="N344" s="318"/>
      <c r="O344" s="318"/>
      <c r="P344" s="318"/>
      <c r="Q344" s="25"/>
      <c r="R344" s="318"/>
      <c r="S344" s="318"/>
      <c r="T344" s="318"/>
      <c r="U344" s="318"/>
      <c r="V344" s="318"/>
      <c r="W344" s="318"/>
    </row>
    <row r="345" spans="1:23">
      <c r="A345" s="684"/>
      <c r="B345" s="687"/>
      <c r="C345" s="681"/>
      <c r="D345" s="102"/>
      <c r="E345" s="657" t="s">
        <v>141</v>
      </c>
      <c r="F345" s="657" t="s">
        <v>118</v>
      </c>
      <c r="G345" s="664" t="s">
        <v>490</v>
      </c>
      <c r="H345" s="667">
        <v>810</v>
      </c>
      <c r="I345" s="690"/>
      <c r="J345" s="681"/>
      <c r="K345" s="102"/>
      <c r="L345" s="25">
        <v>17444.8</v>
      </c>
      <c r="M345" s="25"/>
      <c r="N345" s="25"/>
      <c r="O345" s="25"/>
      <c r="P345" s="25"/>
      <c r="Q345" s="25"/>
      <c r="R345" s="25"/>
      <c r="S345" s="25"/>
      <c r="T345" s="25"/>
      <c r="U345" s="25"/>
      <c r="V345" s="25"/>
      <c r="W345" s="15"/>
    </row>
    <row r="346" spans="1:23">
      <c r="A346" s="684"/>
      <c r="B346" s="687"/>
      <c r="C346" s="681"/>
      <c r="D346" s="102"/>
      <c r="E346" s="657" t="s">
        <v>141</v>
      </c>
      <c r="F346" s="657" t="s">
        <v>118</v>
      </c>
      <c r="G346" s="664" t="s">
        <v>1748</v>
      </c>
      <c r="H346" s="667">
        <v>810</v>
      </c>
      <c r="I346" s="690"/>
      <c r="J346" s="681"/>
      <c r="K346" s="102"/>
      <c r="L346" s="25"/>
      <c r="M346" s="25">
        <v>200</v>
      </c>
      <c r="N346" s="25">
        <v>0</v>
      </c>
      <c r="O346" s="25">
        <f>P346+Q344</f>
        <v>200</v>
      </c>
      <c r="P346" s="25">
        <v>200</v>
      </c>
      <c r="Q346" s="25"/>
      <c r="R346" s="25">
        <f t="shared" ref="R346:R351" si="139">S346+T346</f>
        <v>200</v>
      </c>
      <c r="S346" s="25">
        <v>200</v>
      </c>
      <c r="T346" s="25"/>
      <c r="U346" s="25">
        <f>SUM(V346:W346)</f>
        <v>200</v>
      </c>
      <c r="V346" s="25">
        <v>200</v>
      </c>
      <c r="W346" s="15"/>
    </row>
    <row r="347" spans="1:23">
      <c r="A347" s="684"/>
      <c r="B347" s="687"/>
      <c r="C347" s="681"/>
      <c r="D347" s="102"/>
      <c r="E347" s="657" t="s">
        <v>141</v>
      </c>
      <c r="F347" s="657" t="s">
        <v>118</v>
      </c>
      <c r="G347" s="664" t="s">
        <v>494</v>
      </c>
      <c r="H347" s="667">
        <v>810</v>
      </c>
      <c r="I347" s="690"/>
      <c r="J347" s="681"/>
      <c r="K347" s="102"/>
      <c r="L347" s="25"/>
      <c r="M347" s="25">
        <v>50</v>
      </c>
      <c r="N347" s="25">
        <v>0</v>
      </c>
      <c r="O347" s="25">
        <f>P347+Q347</f>
        <v>50</v>
      </c>
      <c r="P347" s="25">
        <v>50</v>
      </c>
      <c r="Q347" s="25"/>
      <c r="R347" s="25">
        <f t="shared" si="139"/>
        <v>50</v>
      </c>
      <c r="S347" s="25">
        <v>50</v>
      </c>
      <c r="T347" s="25"/>
      <c r="U347" s="25">
        <f>V347+W347</f>
        <v>50</v>
      </c>
      <c r="V347" s="25">
        <v>50</v>
      </c>
      <c r="W347" s="15"/>
    </row>
    <row r="348" spans="1:23">
      <c r="A348" s="684"/>
      <c r="B348" s="687"/>
      <c r="C348" s="681"/>
      <c r="D348" s="102"/>
      <c r="E348" s="657" t="s">
        <v>141</v>
      </c>
      <c r="F348" s="657" t="s">
        <v>118</v>
      </c>
      <c r="G348" s="664" t="s">
        <v>495</v>
      </c>
      <c r="H348" s="667">
        <v>810</v>
      </c>
      <c r="I348" s="690"/>
      <c r="J348" s="681"/>
      <c r="K348" s="102"/>
      <c r="L348" s="25"/>
      <c r="M348" s="25">
        <v>802</v>
      </c>
      <c r="N348" s="25">
        <v>148.4</v>
      </c>
      <c r="O348" s="25">
        <f>P348+Q348</f>
        <v>802</v>
      </c>
      <c r="P348" s="25">
        <v>802</v>
      </c>
      <c r="Q348" s="25"/>
      <c r="R348" s="25">
        <f t="shared" si="139"/>
        <v>802</v>
      </c>
      <c r="S348" s="25">
        <v>802</v>
      </c>
      <c r="T348" s="25"/>
      <c r="U348" s="25">
        <f>V348+W348</f>
        <v>802</v>
      </c>
      <c r="V348" s="25">
        <v>802</v>
      </c>
      <c r="W348" s="15"/>
    </row>
    <row r="349" spans="1:23">
      <c r="A349" s="684"/>
      <c r="B349" s="687"/>
      <c r="C349" s="681"/>
      <c r="D349" s="102"/>
      <c r="E349" s="657" t="s">
        <v>141</v>
      </c>
      <c r="F349" s="657" t="s">
        <v>118</v>
      </c>
      <c r="G349" s="664" t="s">
        <v>496</v>
      </c>
      <c r="H349" s="667">
        <v>810</v>
      </c>
      <c r="I349" s="690"/>
      <c r="J349" s="681"/>
      <c r="K349" s="102"/>
      <c r="L349" s="25"/>
      <c r="M349" s="25">
        <v>68.8</v>
      </c>
      <c r="N349" s="25">
        <v>0</v>
      </c>
      <c r="O349" s="25">
        <f>P349+Q349</f>
        <v>68.8</v>
      </c>
      <c r="P349" s="25">
        <v>68.8</v>
      </c>
      <c r="Q349" s="25"/>
      <c r="R349" s="25">
        <f t="shared" si="139"/>
        <v>68.8</v>
      </c>
      <c r="S349" s="25">
        <v>68.8</v>
      </c>
      <c r="T349" s="25"/>
      <c r="U349" s="25">
        <f>V349+W349</f>
        <v>68.8</v>
      </c>
      <c r="V349" s="25">
        <v>68.8</v>
      </c>
      <c r="W349" s="15"/>
    </row>
    <row r="350" spans="1:23">
      <c r="A350" s="684"/>
      <c r="B350" s="687"/>
      <c r="C350" s="681"/>
      <c r="D350" s="102"/>
      <c r="E350" s="657" t="s">
        <v>141</v>
      </c>
      <c r="F350" s="657" t="s">
        <v>118</v>
      </c>
      <c r="G350" s="664" t="s">
        <v>497</v>
      </c>
      <c r="H350" s="667">
        <v>810</v>
      </c>
      <c r="I350" s="690"/>
      <c r="J350" s="681"/>
      <c r="K350" s="102"/>
      <c r="L350" s="25"/>
      <c r="M350" s="25">
        <v>6976.7</v>
      </c>
      <c r="N350" s="25">
        <v>849.3</v>
      </c>
      <c r="O350" s="25">
        <f>P350+Q350</f>
        <v>6534.4</v>
      </c>
      <c r="P350" s="25">
        <v>6534.4</v>
      </c>
      <c r="Q350" s="25"/>
      <c r="R350" s="25">
        <f t="shared" si="139"/>
        <v>6534.4</v>
      </c>
      <c r="S350" s="25">
        <v>6534.4</v>
      </c>
      <c r="T350" s="25"/>
      <c r="U350" s="25">
        <f>V350+W350</f>
        <v>6534.4</v>
      </c>
      <c r="V350" s="25">
        <v>6534.4</v>
      </c>
      <c r="W350" s="15"/>
    </row>
    <row r="351" spans="1:23">
      <c r="A351" s="684"/>
      <c r="B351" s="687"/>
      <c r="C351" s="681"/>
      <c r="D351" s="102"/>
      <c r="E351" s="657" t="s">
        <v>141</v>
      </c>
      <c r="F351" s="657" t="s">
        <v>118</v>
      </c>
      <c r="G351" s="664" t="s">
        <v>498</v>
      </c>
      <c r="H351" s="667">
        <v>810</v>
      </c>
      <c r="I351" s="690"/>
      <c r="J351" s="681"/>
      <c r="K351" s="102"/>
      <c r="L351" s="25"/>
      <c r="M351" s="25">
        <v>4243</v>
      </c>
      <c r="N351" s="25">
        <v>684</v>
      </c>
      <c r="O351" s="25">
        <f>P351+Q351</f>
        <v>4243</v>
      </c>
      <c r="P351" s="25">
        <v>4243</v>
      </c>
      <c r="Q351" s="25"/>
      <c r="R351" s="25">
        <f t="shared" si="139"/>
        <v>4243</v>
      </c>
      <c r="S351" s="25">
        <v>4243</v>
      </c>
      <c r="T351" s="25"/>
      <c r="U351" s="25">
        <f>V351+W351</f>
        <v>4243</v>
      </c>
      <c r="V351" s="25">
        <v>4243</v>
      </c>
      <c r="W351" s="15"/>
    </row>
    <row r="352" spans="1:23" ht="31.5">
      <c r="A352" s="684"/>
      <c r="B352" s="687"/>
      <c r="C352" s="681"/>
      <c r="D352" s="102"/>
      <c r="E352" s="657" t="s">
        <v>141</v>
      </c>
      <c r="F352" s="657" t="s">
        <v>118</v>
      </c>
      <c r="G352" s="664" t="s">
        <v>435</v>
      </c>
      <c r="H352" s="667">
        <v>810</v>
      </c>
      <c r="I352" s="690"/>
      <c r="J352" s="681"/>
      <c r="K352" s="102"/>
      <c r="L352" s="25">
        <v>1219.8</v>
      </c>
      <c r="M352" s="25">
        <v>222.8</v>
      </c>
      <c r="N352" s="25">
        <v>95.4</v>
      </c>
      <c r="O352" s="25"/>
      <c r="P352" s="25"/>
      <c r="Q352" s="25"/>
      <c r="R352" s="25"/>
      <c r="S352" s="25"/>
      <c r="T352" s="25"/>
      <c r="U352" s="25"/>
      <c r="V352" s="25"/>
      <c r="W352" s="15"/>
    </row>
    <row r="353" spans="1:23">
      <c r="A353" s="685"/>
      <c r="B353" s="688"/>
      <c r="C353" s="681"/>
      <c r="D353" s="102"/>
      <c r="E353" s="657" t="s">
        <v>141</v>
      </c>
      <c r="F353" s="657" t="s">
        <v>118</v>
      </c>
      <c r="G353" s="664" t="s">
        <v>491</v>
      </c>
      <c r="H353" s="667">
        <v>810</v>
      </c>
      <c r="I353" s="690"/>
      <c r="J353" s="681"/>
      <c r="K353" s="102"/>
      <c r="L353" s="25">
        <v>1057.7</v>
      </c>
      <c r="M353" s="25"/>
      <c r="N353" s="25"/>
      <c r="O353" s="25"/>
      <c r="P353" s="25"/>
      <c r="Q353" s="25"/>
      <c r="R353" s="25"/>
      <c r="S353" s="25"/>
      <c r="T353" s="25"/>
      <c r="U353" s="25"/>
      <c r="V353" s="25"/>
      <c r="W353" s="15"/>
    </row>
    <row r="354" spans="1:23">
      <c r="A354" s="683" t="s">
        <v>1749</v>
      </c>
      <c r="B354" s="686" t="s">
        <v>1739</v>
      </c>
      <c r="C354" s="681"/>
      <c r="D354" s="102"/>
      <c r="E354" s="657" t="s">
        <v>141</v>
      </c>
      <c r="F354" s="657" t="s">
        <v>467</v>
      </c>
      <c r="G354" s="664" t="s">
        <v>490</v>
      </c>
      <c r="H354" s="667">
        <v>810</v>
      </c>
      <c r="I354" s="690"/>
      <c r="J354" s="681"/>
      <c r="K354" s="102"/>
      <c r="L354" s="25">
        <v>36198.6</v>
      </c>
      <c r="M354" s="41"/>
      <c r="N354" s="41"/>
      <c r="O354" s="41"/>
      <c r="P354" s="41"/>
      <c r="Q354" s="41"/>
      <c r="R354" s="41"/>
      <c r="S354" s="41"/>
      <c r="T354" s="41"/>
      <c r="U354" s="41"/>
      <c r="V354" s="41"/>
      <c r="W354" s="41"/>
    </row>
    <row r="355" spans="1:23">
      <c r="A355" s="684"/>
      <c r="B355" s="687"/>
      <c r="C355" s="681"/>
      <c r="D355" s="102"/>
      <c r="E355" s="657" t="s">
        <v>141</v>
      </c>
      <c r="F355" s="657" t="s">
        <v>467</v>
      </c>
      <c r="G355" s="664" t="s">
        <v>1750</v>
      </c>
      <c r="H355" s="667">
        <v>810</v>
      </c>
      <c r="I355" s="690"/>
      <c r="J355" s="681"/>
      <c r="K355" s="102"/>
      <c r="L355" s="25"/>
      <c r="M355" s="25">
        <v>545.79999999999995</v>
      </c>
      <c r="N355" s="25">
        <v>66.2</v>
      </c>
      <c r="O355" s="25">
        <f>P355+Q355</f>
        <v>545.79999999999995</v>
      </c>
      <c r="P355" s="25">
        <v>545.79999999999995</v>
      </c>
      <c r="Q355" s="25"/>
      <c r="R355" s="25">
        <f>S355+T355</f>
        <v>545.79999999999995</v>
      </c>
      <c r="S355" s="25">
        <v>545.79999999999995</v>
      </c>
      <c r="T355" s="25"/>
      <c r="U355" s="25">
        <f>V355+W355</f>
        <v>545.79999999999995</v>
      </c>
      <c r="V355" s="25">
        <v>545.79999999999995</v>
      </c>
      <c r="W355" s="15"/>
    </row>
    <row r="356" spans="1:23">
      <c r="A356" s="684"/>
      <c r="B356" s="687"/>
      <c r="C356" s="681"/>
      <c r="D356" s="102"/>
      <c r="E356" s="657" t="s">
        <v>141</v>
      </c>
      <c r="F356" s="657" t="s">
        <v>467</v>
      </c>
      <c r="G356" s="664" t="s">
        <v>499</v>
      </c>
      <c r="H356" s="667">
        <v>810</v>
      </c>
      <c r="I356" s="690"/>
      <c r="J356" s="681"/>
      <c r="K356" s="102"/>
      <c r="L356" s="25"/>
      <c r="M356" s="25">
        <v>11274.7</v>
      </c>
      <c r="N356" s="25">
        <v>6324.3</v>
      </c>
      <c r="O356" s="25">
        <f t="shared" ref="O356:O360" si="140">P356+Q356</f>
        <v>11274.7</v>
      </c>
      <c r="P356" s="25">
        <v>11274.7</v>
      </c>
      <c r="Q356" s="25"/>
      <c r="R356" s="25">
        <f t="shared" ref="R356:R360" si="141">S356+T356</f>
        <v>11274.7</v>
      </c>
      <c r="S356" s="25">
        <v>11274.7</v>
      </c>
      <c r="T356" s="25"/>
      <c r="U356" s="25">
        <f t="shared" ref="U356:U360" si="142">V356+W356</f>
        <v>11274.7</v>
      </c>
      <c r="V356" s="25">
        <v>11274.7</v>
      </c>
      <c r="W356" s="15"/>
    </row>
    <row r="357" spans="1:23">
      <c r="A357" s="684"/>
      <c r="B357" s="687"/>
      <c r="C357" s="681"/>
      <c r="D357" s="102"/>
      <c r="E357" s="657" t="s">
        <v>141</v>
      </c>
      <c r="F357" s="657" t="s">
        <v>467</v>
      </c>
      <c r="G357" s="664" t="s">
        <v>500</v>
      </c>
      <c r="H357" s="667">
        <v>810</v>
      </c>
      <c r="I357" s="690"/>
      <c r="J357" s="681"/>
      <c r="K357" s="102"/>
      <c r="L357" s="25"/>
      <c r="M357" s="25">
        <v>14009</v>
      </c>
      <c r="N357" s="25">
        <v>10813.2</v>
      </c>
      <c r="O357" s="25">
        <f t="shared" si="140"/>
        <v>20491.3</v>
      </c>
      <c r="P357" s="25">
        <v>20491.3</v>
      </c>
      <c r="Q357" s="25"/>
      <c r="R357" s="25">
        <f t="shared" si="141"/>
        <v>20491.3</v>
      </c>
      <c r="S357" s="25">
        <v>20491.3</v>
      </c>
      <c r="T357" s="25"/>
      <c r="U357" s="25">
        <f t="shared" si="142"/>
        <v>20491.3</v>
      </c>
      <c r="V357" s="25">
        <v>20491.3</v>
      </c>
      <c r="W357" s="15"/>
    </row>
    <row r="358" spans="1:23">
      <c r="A358" s="684"/>
      <c r="B358" s="687"/>
      <c r="C358" s="681"/>
      <c r="D358" s="102"/>
      <c r="E358" s="657" t="s">
        <v>141</v>
      </c>
      <c r="F358" s="657" t="s">
        <v>467</v>
      </c>
      <c r="G358" s="664" t="s">
        <v>501</v>
      </c>
      <c r="H358" s="667">
        <v>810</v>
      </c>
      <c r="I358" s="690"/>
      <c r="J358" s="681"/>
      <c r="K358" s="102"/>
      <c r="L358" s="25"/>
      <c r="M358" s="25">
        <v>702</v>
      </c>
      <c r="N358" s="25">
        <v>85.9</v>
      </c>
      <c r="O358" s="25">
        <f t="shared" si="140"/>
        <v>702</v>
      </c>
      <c r="P358" s="25">
        <v>702</v>
      </c>
      <c r="Q358" s="25"/>
      <c r="R358" s="25">
        <f t="shared" si="141"/>
        <v>702</v>
      </c>
      <c r="S358" s="25">
        <v>702</v>
      </c>
      <c r="T358" s="25"/>
      <c r="U358" s="25">
        <f t="shared" si="142"/>
        <v>702</v>
      </c>
      <c r="V358" s="25">
        <v>702</v>
      </c>
      <c r="W358" s="15"/>
    </row>
    <row r="359" spans="1:23">
      <c r="A359" s="684"/>
      <c r="B359" s="687"/>
      <c r="C359" s="681"/>
      <c r="D359" s="102"/>
      <c r="E359" s="657" t="s">
        <v>141</v>
      </c>
      <c r="F359" s="657" t="s">
        <v>467</v>
      </c>
      <c r="G359" s="664" t="s">
        <v>502</v>
      </c>
      <c r="H359" s="667">
        <v>810</v>
      </c>
      <c r="I359" s="690"/>
      <c r="J359" s="681"/>
      <c r="K359" s="102"/>
      <c r="L359" s="25"/>
      <c r="M359" s="25">
        <v>3000</v>
      </c>
      <c r="N359" s="25">
        <v>0</v>
      </c>
      <c r="O359" s="25">
        <f t="shared" si="140"/>
        <v>3000</v>
      </c>
      <c r="P359" s="25">
        <v>3000</v>
      </c>
      <c r="Q359" s="25"/>
      <c r="R359" s="25">
        <f t="shared" si="141"/>
        <v>3000</v>
      </c>
      <c r="S359" s="25">
        <v>3000</v>
      </c>
      <c r="T359" s="25"/>
      <c r="U359" s="25">
        <f t="shared" si="142"/>
        <v>3000</v>
      </c>
      <c r="V359" s="25">
        <v>3000</v>
      </c>
      <c r="W359" s="15"/>
    </row>
    <row r="360" spans="1:23">
      <c r="A360" s="684"/>
      <c r="B360" s="687"/>
      <c r="C360" s="681"/>
      <c r="D360" s="102"/>
      <c r="E360" s="657" t="s">
        <v>141</v>
      </c>
      <c r="F360" s="657" t="s">
        <v>467</v>
      </c>
      <c r="G360" s="664" t="s">
        <v>503</v>
      </c>
      <c r="H360" s="667">
        <v>810</v>
      </c>
      <c r="I360" s="690"/>
      <c r="J360" s="681"/>
      <c r="K360" s="102"/>
      <c r="L360" s="25"/>
      <c r="M360" s="25">
        <v>3968.8</v>
      </c>
      <c r="N360" s="25">
        <v>688.2</v>
      </c>
      <c r="O360" s="25">
        <f t="shared" si="140"/>
        <v>4690.5</v>
      </c>
      <c r="P360" s="25">
        <v>4690.5</v>
      </c>
      <c r="Q360" s="25"/>
      <c r="R360" s="25">
        <f t="shared" si="141"/>
        <v>4690.5</v>
      </c>
      <c r="S360" s="25">
        <v>4690.5</v>
      </c>
      <c r="T360" s="25"/>
      <c r="U360" s="25">
        <f t="shared" si="142"/>
        <v>4690.5</v>
      </c>
      <c r="V360" s="25">
        <v>4690.5</v>
      </c>
      <c r="W360" s="15"/>
    </row>
    <row r="361" spans="1:23" ht="31.5">
      <c r="A361" s="685"/>
      <c r="B361" s="688"/>
      <c r="C361" s="681"/>
      <c r="D361" s="102"/>
      <c r="E361" s="657" t="s">
        <v>141</v>
      </c>
      <c r="F361" s="657" t="s">
        <v>467</v>
      </c>
      <c r="G361" s="664" t="s">
        <v>435</v>
      </c>
      <c r="H361" s="667">
        <v>810</v>
      </c>
      <c r="I361" s="690"/>
      <c r="J361" s="681"/>
      <c r="K361" s="102"/>
      <c r="L361" s="25">
        <v>299</v>
      </c>
      <c r="M361" s="25">
        <v>75.3</v>
      </c>
      <c r="N361" s="25">
        <v>0</v>
      </c>
      <c r="O361" s="25"/>
      <c r="P361" s="25"/>
      <c r="Q361" s="25"/>
      <c r="R361" s="25"/>
      <c r="S361" s="25"/>
      <c r="T361" s="25"/>
      <c r="U361" s="25"/>
      <c r="V361" s="25"/>
      <c r="W361" s="15"/>
    </row>
    <row r="362" spans="1:23" ht="267.75">
      <c r="A362" s="374" t="s">
        <v>23</v>
      </c>
      <c r="B362" s="9" t="s">
        <v>1740</v>
      </c>
      <c r="C362" s="681"/>
      <c r="D362" s="102"/>
      <c r="E362" s="657" t="s">
        <v>141</v>
      </c>
      <c r="F362" s="657" t="s">
        <v>124</v>
      </c>
      <c r="G362" s="664" t="s">
        <v>435</v>
      </c>
      <c r="H362" s="667">
        <v>810</v>
      </c>
      <c r="I362" s="690"/>
      <c r="J362" s="681"/>
      <c r="K362" s="102"/>
      <c r="L362" s="25">
        <v>259</v>
      </c>
      <c r="M362" s="25">
        <v>120.8</v>
      </c>
      <c r="N362" s="25"/>
      <c r="O362" s="25"/>
      <c r="P362" s="25"/>
      <c r="Q362" s="25"/>
      <c r="R362" s="25"/>
      <c r="S362" s="25"/>
      <c r="T362" s="25"/>
      <c r="U362" s="25"/>
      <c r="V362" s="25"/>
      <c r="W362" s="15"/>
    </row>
    <row r="363" spans="1:23" ht="94.5">
      <c r="A363" s="374" t="s">
        <v>1751</v>
      </c>
      <c r="B363" s="9" t="s">
        <v>1752</v>
      </c>
      <c r="C363" s="682"/>
      <c r="D363" s="102"/>
      <c r="E363" s="657" t="s">
        <v>91</v>
      </c>
      <c r="F363" s="657" t="s">
        <v>492</v>
      </c>
      <c r="G363" s="664" t="s">
        <v>493</v>
      </c>
      <c r="H363" s="667">
        <v>810</v>
      </c>
      <c r="I363" s="691"/>
      <c r="J363" s="682"/>
      <c r="K363" s="102"/>
      <c r="L363" s="25">
        <v>53</v>
      </c>
      <c r="M363" s="25">
        <v>200</v>
      </c>
      <c r="N363" s="25"/>
      <c r="O363" s="25">
        <f>SUM(P363:Q363)</f>
        <v>180</v>
      </c>
      <c r="P363" s="25">
        <v>180</v>
      </c>
      <c r="Q363" s="25"/>
      <c r="R363" s="25">
        <f>SUM(S363:T363)</f>
        <v>180</v>
      </c>
      <c r="S363" s="25">
        <v>180</v>
      </c>
      <c r="T363" s="25"/>
      <c r="U363" s="25">
        <f>SUM(V363:W363)</f>
        <v>198</v>
      </c>
      <c r="V363" s="25">
        <v>198</v>
      </c>
      <c r="W363" s="15"/>
    </row>
    <row r="364" spans="1:23" s="251" customFormat="1">
      <c r="A364" s="240" t="s">
        <v>57</v>
      </c>
      <c r="B364" s="723" t="s">
        <v>32</v>
      </c>
      <c r="C364" s="724"/>
      <c r="D364" s="724"/>
      <c r="E364" s="724"/>
      <c r="F364" s="724"/>
      <c r="G364" s="724"/>
      <c r="H364" s="724"/>
      <c r="I364" s="724"/>
      <c r="J364" s="724"/>
      <c r="K364" s="725"/>
      <c r="L364" s="244">
        <f t="shared" ref="L364:W364" si="143">L365</f>
        <v>273.3</v>
      </c>
      <c r="M364" s="244">
        <f t="shared" si="143"/>
        <v>0</v>
      </c>
      <c r="N364" s="244">
        <f t="shared" si="143"/>
        <v>0</v>
      </c>
      <c r="O364" s="244">
        <f t="shared" si="143"/>
        <v>0</v>
      </c>
      <c r="P364" s="244">
        <f t="shared" si="143"/>
        <v>0</v>
      </c>
      <c r="Q364" s="244">
        <f t="shared" si="143"/>
        <v>0</v>
      </c>
      <c r="R364" s="244">
        <f t="shared" si="143"/>
        <v>0</v>
      </c>
      <c r="S364" s="244">
        <f t="shared" si="143"/>
        <v>0</v>
      </c>
      <c r="T364" s="244">
        <f t="shared" si="143"/>
        <v>0</v>
      </c>
      <c r="U364" s="244">
        <f t="shared" si="143"/>
        <v>0</v>
      </c>
      <c r="V364" s="244">
        <f t="shared" si="143"/>
        <v>0</v>
      </c>
      <c r="W364" s="245">
        <f t="shared" si="143"/>
        <v>0</v>
      </c>
    </row>
    <row r="365" spans="1:23" ht="16.5" thickBot="1">
      <c r="A365" s="659" t="s">
        <v>26</v>
      </c>
      <c r="B365" s="310"/>
      <c r="C365" s="373"/>
      <c r="D365" s="665"/>
      <c r="E365" s="657" t="s">
        <v>141</v>
      </c>
      <c r="F365" s="657" t="s">
        <v>141</v>
      </c>
      <c r="G365" s="664" t="s">
        <v>460</v>
      </c>
      <c r="H365" s="667">
        <v>100</v>
      </c>
      <c r="I365" s="343"/>
      <c r="J365" s="116"/>
      <c r="K365" s="108"/>
      <c r="L365" s="25">
        <v>273.3</v>
      </c>
      <c r="M365" s="25"/>
      <c r="N365" s="25"/>
      <c r="O365" s="25"/>
      <c r="P365" s="25"/>
      <c r="Q365" s="25"/>
      <c r="R365" s="25"/>
      <c r="S365" s="25"/>
      <c r="T365" s="25"/>
      <c r="U365" s="25"/>
      <c r="V365" s="25"/>
      <c r="W365" s="15"/>
    </row>
    <row r="366" spans="1:23" s="37" customFormat="1" ht="31.5">
      <c r="A366" s="58" t="s">
        <v>504</v>
      </c>
      <c r="B366" s="306" t="s">
        <v>505</v>
      </c>
      <c r="C366" s="324"/>
      <c r="D366" s="60"/>
      <c r="E366" s="60"/>
      <c r="F366" s="60"/>
      <c r="G366" s="324"/>
      <c r="H366" s="60"/>
      <c r="I366" s="324"/>
      <c r="J366" s="60"/>
      <c r="K366" s="60" t="s">
        <v>66</v>
      </c>
      <c r="L366" s="16">
        <f t="shared" ref="L366:W366" si="144">SUM(L367)</f>
        <v>167741.70000000001</v>
      </c>
      <c r="M366" s="16">
        <f t="shared" si="144"/>
        <v>167495.9</v>
      </c>
      <c r="N366" s="16">
        <f t="shared" si="144"/>
        <v>106993.3</v>
      </c>
      <c r="O366" s="16">
        <f t="shared" si="144"/>
        <v>182345.24000000002</v>
      </c>
      <c r="P366" s="16">
        <f t="shared" si="144"/>
        <v>182345.24000000002</v>
      </c>
      <c r="Q366" s="16">
        <f t="shared" si="144"/>
        <v>0</v>
      </c>
      <c r="R366" s="16">
        <f t="shared" si="144"/>
        <v>167997</v>
      </c>
      <c r="S366" s="16">
        <f t="shared" si="144"/>
        <v>167997</v>
      </c>
      <c r="T366" s="16">
        <f t="shared" si="144"/>
        <v>0</v>
      </c>
      <c r="U366" s="16">
        <f t="shared" si="144"/>
        <v>174512.40000000002</v>
      </c>
      <c r="V366" s="16">
        <f t="shared" si="144"/>
        <v>174512.40000000002</v>
      </c>
      <c r="W366" s="593">
        <f t="shared" si="144"/>
        <v>0</v>
      </c>
    </row>
    <row r="367" spans="1:23" s="242" customFormat="1">
      <c r="A367" s="240" t="s">
        <v>9</v>
      </c>
      <c r="B367" s="710" t="s">
        <v>72</v>
      </c>
      <c r="C367" s="710"/>
      <c r="D367" s="710"/>
      <c r="E367" s="710"/>
      <c r="F367" s="710"/>
      <c r="G367" s="710"/>
      <c r="H367" s="710"/>
      <c r="I367" s="710"/>
      <c r="J367" s="710"/>
      <c r="K367" s="710"/>
      <c r="L367" s="241">
        <f t="shared" ref="L367:W367" si="145">SUM(L368,L373,L385,L388)</f>
        <v>167741.70000000001</v>
      </c>
      <c r="M367" s="241">
        <f t="shared" si="145"/>
        <v>167495.9</v>
      </c>
      <c r="N367" s="241">
        <f t="shared" si="145"/>
        <v>106993.3</v>
      </c>
      <c r="O367" s="241">
        <f t="shared" si="145"/>
        <v>182345.24000000002</v>
      </c>
      <c r="P367" s="241">
        <f t="shared" si="145"/>
        <v>182345.24000000002</v>
      </c>
      <c r="Q367" s="241">
        <f t="shared" si="145"/>
        <v>0</v>
      </c>
      <c r="R367" s="241">
        <f t="shared" si="145"/>
        <v>167997</v>
      </c>
      <c r="S367" s="241">
        <f t="shared" si="145"/>
        <v>167997</v>
      </c>
      <c r="T367" s="241">
        <f t="shared" si="145"/>
        <v>0</v>
      </c>
      <c r="U367" s="241">
        <f t="shared" si="145"/>
        <v>174512.40000000002</v>
      </c>
      <c r="V367" s="241">
        <f t="shared" si="145"/>
        <v>174512.40000000002</v>
      </c>
      <c r="W367" s="254">
        <f t="shared" si="145"/>
        <v>0</v>
      </c>
    </row>
    <row r="368" spans="1:23" s="263" customFormat="1">
      <c r="A368" s="266" t="s">
        <v>58</v>
      </c>
      <c r="B368" s="298"/>
      <c r="C368" s="361"/>
      <c r="D368" s="259"/>
      <c r="E368" s="257"/>
      <c r="F368" s="257"/>
      <c r="G368" s="571"/>
      <c r="H368" s="257"/>
      <c r="I368" s="326"/>
      <c r="J368" s="258"/>
      <c r="K368" s="259"/>
      <c r="L368" s="261">
        <f t="shared" ref="L368:W368" si="146">SUM(L369:L372)</f>
        <v>3124.5</v>
      </c>
      <c r="M368" s="261">
        <f t="shared" si="146"/>
        <v>3788</v>
      </c>
      <c r="N368" s="261">
        <f t="shared" si="146"/>
        <v>2547.5000000000005</v>
      </c>
      <c r="O368" s="261">
        <f t="shared" si="146"/>
        <v>3445.3</v>
      </c>
      <c r="P368" s="261">
        <f t="shared" si="146"/>
        <v>3445.3</v>
      </c>
      <c r="Q368" s="261">
        <f t="shared" si="146"/>
        <v>0</v>
      </c>
      <c r="R368" s="261">
        <f t="shared" si="146"/>
        <v>3445.3</v>
      </c>
      <c r="S368" s="261">
        <f t="shared" si="146"/>
        <v>3445.3</v>
      </c>
      <c r="T368" s="261">
        <f t="shared" si="146"/>
        <v>0</v>
      </c>
      <c r="U368" s="261">
        <f t="shared" si="146"/>
        <v>3452.1000000000004</v>
      </c>
      <c r="V368" s="261">
        <f t="shared" si="146"/>
        <v>3452.1000000000004</v>
      </c>
      <c r="W368" s="262">
        <f t="shared" si="146"/>
        <v>0</v>
      </c>
    </row>
    <row r="369" spans="1:23" ht="31.5">
      <c r="A369" s="711" t="s">
        <v>10</v>
      </c>
      <c r="B369" s="788" t="s">
        <v>73</v>
      </c>
      <c r="C369" s="686"/>
      <c r="D369" s="680"/>
      <c r="E369" s="493" t="s">
        <v>336</v>
      </c>
      <c r="F369" s="493" t="s">
        <v>119</v>
      </c>
      <c r="G369" s="103" t="s">
        <v>506</v>
      </c>
      <c r="H369" s="417">
        <v>100</v>
      </c>
      <c r="I369" s="689" t="s">
        <v>507</v>
      </c>
      <c r="J369" s="686" t="s">
        <v>508</v>
      </c>
      <c r="K369" s="455"/>
      <c r="L369" s="25">
        <v>2979</v>
      </c>
      <c r="M369" s="25">
        <v>3281</v>
      </c>
      <c r="N369" s="25">
        <v>2496.9</v>
      </c>
      <c r="O369" s="25">
        <v>3378.9</v>
      </c>
      <c r="P369" s="25">
        <v>3378.9</v>
      </c>
      <c r="Q369" s="25">
        <v>0</v>
      </c>
      <c r="R369" s="25">
        <v>3378.9</v>
      </c>
      <c r="S369" s="25">
        <v>3378.9</v>
      </c>
      <c r="T369" s="25">
        <v>0</v>
      </c>
      <c r="U369" s="25">
        <v>3378.9</v>
      </c>
      <c r="V369" s="25">
        <v>3378.9</v>
      </c>
      <c r="W369" s="15">
        <v>0</v>
      </c>
    </row>
    <row r="370" spans="1:23" ht="145.5" customHeight="1">
      <c r="A370" s="713"/>
      <c r="B370" s="790"/>
      <c r="C370" s="756"/>
      <c r="D370" s="682"/>
      <c r="E370" s="493" t="s">
        <v>336</v>
      </c>
      <c r="F370" s="493" t="s">
        <v>119</v>
      </c>
      <c r="G370" s="103" t="s">
        <v>213</v>
      </c>
      <c r="H370" s="417">
        <v>100</v>
      </c>
      <c r="I370" s="690"/>
      <c r="J370" s="755"/>
      <c r="K370" s="455"/>
      <c r="L370" s="25">
        <v>0</v>
      </c>
      <c r="M370" s="25">
        <v>438.7</v>
      </c>
      <c r="N370" s="25">
        <v>0</v>
      </c>
      <c r="O370" s="25">
        <v>0</v>
      </c>
      <c r="P370" s="25">
        <v>0</v>
      </c>
      <c r="Q370" s="25">
        <v>0</v>
      </c>
      <c r="R370" s="25">
        <v>0</v>
      </c>
      <c r="S370" s="25">
        <v>0</v>
      </c>
      <c r="T370" s="25">
        <v>0</v>
      </c>
      <c r="U370" s="25">
        <v>0</v>
      </c>
      <c r="V370" s="25">
        <v>0</v>
      </c>
      <c r="W370" s="15">
        <v>0</v>
      </c>
    </row>
    <row r="371" spans="1:23" ht="161.25" customHeight="1">
      <c r="A371" s="533" t="s">
        <v>11</v>
      </c>
      <c r="B371" s="451" t="s">
        <v>74</v>
      </c>
      <c r="C371" s="328"/>
      <c r="D371" s="478"/>
      <c r="E371" s="493" t="s">
        <v>336</v>
      </c>
      <c r="F371" s="493" t="s">
        <v>119</v>
      </c>
      <c r="G371" s="103" t="s">
        <v>506</v>
      </c>
      <c r="H371" s="417">
        <v>200</v>
      </c>
      <c r="I371" s="690"/>
      <c r="J371" s="755"/>
      <c r="K371" s="478"/>
      <c r="L371" s="25">
        <v>141.1</v>
      </c>
      <c r="M371" s="25">
        <v>64.5</v>
      </c>
      <c r="N371" s="25">
        <v>48.3</v>
      </c>
      <c r="O371" s="25">
        <f>SUM(P371:Q371)</f>
        <v>62.5</v>
      </c>
      <c r="P371" s="25">
        <v>62.5</v>
      </c>
      <c r="Q371" s="25"/>
      <c r="R371" s="25">
        <f>SUM(S371:T371)</f>
        <v>62.5</v>
      </c>
      <c r="S371" s="25">
        <v>62.5</v>
      </c>
      <c r="T371" s="25"/>
      <c r="U371" s="25">
        <f>SUM(V371:W371)</f>
        <v>68.900000000000006</v>
      </c>
      <c r="V371" s="25">
        <v>68.900000000000006</v>
      </c>
      <c r="W371" s="15"/>
    </row>
    <row r="372" spans="1:23" ht="49.5" customHeight="1">
      <c r="A372" s="533" t="s">
        <v>21</v>
      </c>
      <c r="B372" s="451" t="s">
        <v>32</v>
      </c>
      <c r="C372" s="328"/>
      <c r="D372" s="478"/>
      <c r="E372" s="493" t="s">
        <v>336</v>
      </c>
      <c r="F372" s="493" t="s">
        <v>119</v>
      </c>
      <c r="G372" s="103" t="s">
        <v>506</v>
      </c>
      <c r="H372" s="417">
        <v>800</v>
      </c>
      <c r="I372" s="414" t="s">
        <v>509</v>
      </c>
      <c r="J372" s="514" t="s">
        <v>510</v>
      </c>
      <c r="K372" s="478"/>
      <c r="L372" s="25">
        <v>4.4000000000000004</v>
      </c>
      <c r="M372" s="25">
        <v>3.8</v>
      </c>
      <c r="N372" s="25">
        <v>2.2999999999999998</v>
      </c>
      <c r="O372" s="25">
        <f>SUM(P372:Q372)</f>
        <v>3.9</v>
      </c>
      <c r="P372" s="25">
        <v>3.9</v>
      </c>
      <c r="Q372" s="25">
        <v>0</v>
      </c>
      <c r="R372" s="25">
        <f>SUM(S372:T372)</f>
        <v>3.9</v>
      </c>
      <c r="S372" s="25">
        <v>3.9</v>
      </c>
      <c r="T372" s="25">
        <v>0</v>
      </c>
      <c r="U372" s="25">
        <f>SUM(V372:W372)</f>
        <v>4.3</v>
      </c>
      <c r="V372" s="25">
        <v>4.3</v>
      </c>
      <c r="W372" s="15">
        <v>0</v>
      </c>
    </row>
    <row r="373" spans="1:23" s="263" customFormat="1">
      <c r="A373" s="747" t="s">
        <v>105</v>
      </c>
      <c r="B373" s="748"/>
      <c r="C373" s="748"/>
      <c r="D373" s="748"/>
      <c r="E373" s="748"/>
      <c r="F373" s="748"/>
      <c r="G373" s="748"/>
      <c r="H373" s="748"/>
      <c r="I373" s="748"/>
      <c r="J373" s="748"/>
      <c r="K373" s="748"/>
      <c r="L373" s="261">
        <f t="shared" ref="L373:W373" si="147">SUM(L374,L378,L382)</f>
        <v>4491.4000000000005</v>
      </c>
      <c r="M373" s="261">
        <f t="shared" si="147"/>
        <v>5877.7999999999993</v>
      </c>
      <c r="N373" s="261">
        <f t="shared" si="147"/>
        <v>3338.9</v>
      </c>
      <c r="O373" s="261">
        <f t="shared" si="147"/>
        <v>16036.74</v>
      </c>
      <c r="P373" s="261">
        <f t="shared" si="147"/>
        <v>16036.74</v>
      </c>
      <c r="Q373" s="261">
        <f t="shared" si="147"/>
        <v>0</v>
      </c>
      <c r="R373" s="261">
        <f t="shared" si="147"/>
        <v>16044.6</v>
      </c>
      <c r="S373" s="261">
        <f t="shared" si="147"/>
        <v>16044.6</v>
      </c>
      <c r="T373" s="261">
        <f t="shared" si="147"/>
        <v>0</v>
      </c>
      <c r="U373" s="261">
        <f t="shared" si="147"/>
        <v>15745.3</v>
      </c>
      <c r="V373" s="261">
        <f t="shared" si="147"/>
        <v>15745.3</v>
      </c>
      <c r="W373" s="262">
        <f t="shared" si="147"/>
        <v>0</v>
      </c>
    </row>
    <row r="374" spans="1:23">
      <c r="A374" s="533" t="s">
        <v>12</v>
      </c>
      <c r="B374" s="451" t="s">
        <v>59</v>
      </c>
      <c r="C374" s="9"/>
      <c r="D374" s="455"/>
      <c r="E374" s="605"/>
      <c r="F374" s="605"/>
      <c r="G374" s="606"/>
      <c r="H374" s="605"/>
      <c r="I374" s="344"/>
      <c r="J374" s="455"/>
      <c r="K374" s="455"/>
      <c r="L374" s="25">
        <f>L375+L376+L377</f>
        <v>4458.8</v>
      </c>
      <c r="M374" s="25">
        <f t="shared" ref="M374:W374" si="148">SUM(M375:M377)</f>
        <v>5821.2</v>
      </c>
      <c r="N374" s="25">
        <f t="shared" si="148"/>
        <v>3316.7</v>
      </c>
      <c r="O374" s="25">
        <f t="shared" si="148"/>
        <v>15151.5</v>
      </c>
      <c r="P374" s="25">
        <f t="shared" si="148"/>
        <v>15151.5</v>
      </c>
      <c r="Q374" s="25">
        <f t="shared" si="148"/>
        <v>0</v>
      </c>
      <c r="R374" s="25">
        <f t="shared" si="148"/>
        <v>15151.5</v>
      </c>
      <c r="S374" s="25">
        <f t="shared" si="148"/>
        <v>15151.5</v>
      </c>
      <c r="T374" s="25">
        <f t="shared" si="148"/>
        <v>0</v>
      </c>
      <c r="U374" s="25">
        <f t="shared" si="148"/>
        <v>14772.8</v>
      </c>
      <c r="V374" s="25">
        <f t="shared" si="148"/>
        <v>14772.8</v>
      </c>
      <c r="W374" s="15">
        <f t="shared" si="148"/>
        <v>0</v>
      </c>
    </row>
    <row r="375" spans="1:23" ht="31.5" customHeight="1">
      <c r="A375" s="533" t="s">
        <v>49</v>
      </c>
      <c r="B375" s="451" t="s">
        <v>511</v>
      </c>
      <c r="C375" s="9"/>
      <c r="D375" s="455"/>
      <c r="E375" s="493" t="s">
        <v>336</v>
      </c>
      <c r="F375" s="493" t="s">
        <v>119</v>
      </c>
      <c r="G375" s="103" t="s">
        <v>512</v>
      </c>
      <c r="H375" s="417">
        <v>100</v>
      </c>
      <c r="I375" s="689" t="s">
        <v>513</v>
      </c>
      <c r="J375" s="680" t="s">
        <v>514</v>
      </c>
      <c r="K375" s="455"/>
      <c r="L375" s="25">
        <v>4458.8</v>
      </c>
      <c r="M375" s="25">
        <v>5821.2</v>
      </c>
      <c r="N375" s="25">
        <v>3316.7</v>
      </c>
      <c r="O375" s="25">
        <f>SUM(P375:Q375)</f>
        <v>7191.9</v>
      </c>
      <c r="P375" s="25">
        <v>7191.9</v>
      </c>
      <c r="Q375" s="25">
        <v>0</v>
      </c>
      <c r="R375" s="25">
        <f>SUM(S375:T375)</f>
        <v>7191.9</v>
      </c>
      <c r="S375" s="25">
        <v>7191.9</v>
      </c>
      <c r="T375" s="25">
        <v>0</v>
      </c>
      <c r="U375" s="25">
        <f>SUM(V375:W375)</f>
        <v>7012.1</v>
      </c>
      <c r="V375" s="25">
        <v>7012.1</v>
      </c>
      <c r="W375" s="15">
        <v>0</v>
      </c>
    </row>
    <row r="376" spans="1:23">
      <c r="A376" s="533" t="s">
        <v>70</v>
      </c>
      <c r="B376" s="451" t="s">
        <v>515</v>
      </c>
      <c r="C376" s="9"/>
      <c r="D376" s="455"/>
      <c r="E376" s="493" t="s">
        <v>336</v>
      </c>
      <c r="F376" s="493" t="s">
        <v>119</v>
      </c>
      <c r="G376" s="103" t="s">
        <v>516</v>
      </c>
      <c r="H376" s="417">
        <v>100</v>
      </c>
      <c r="I376" s="690"/>
      <c r="J376" s="681"/>
      <c r="K376" s="455"/>
      <c r="L376" s="25">
        <v>0</v>
      </c>
      <c r="M376" s="25">
        <v>0</v>
      </c>
      <c r="N376" s="25">
        <v>0</v>
      </c>
      <c r="O376" s="25">
        <f>SUM(P376:Q376)</f>
        <v>7959.6</v>
      </c>
      <c r="P376" s="25">
        <v>7959.6</v>
      </c>
      <c r="Q376" s="25">
        <v>0</v>
      </c>
      <c r="R376" s="25">
        <f>SUM(S376:T376)</f>
        <v>7959.6</v>
      </c>
      <c r="S376" s="25">
        <v>7959.6</v>
      </c>
      <c r="T376" s="25">
        <v>0</v>
      </c>
      <c r="U376" s="25">
        <f>SUM(V376:W376)</f>
        <v>7760.7</v>
      </c>
      <c r="V376" s="25">
        <v>7760.7</v>
      </c>
      <c r="W376" s="15">
        <v>0</v>
      </c>
    </row>
    <row r="377" spans="1:23">
      <c r="A377" s="533" t="s">
        <v>71</v>
      </c>
      <c r="B377" s="451" t="s">
        <v>69</v>
      </c>
      <c r="C377" s="9"/>
      <c r="D377" s="455"/>
      <c r="E377" s="493"/>
      <c r="F377" s="493"/>
      <c r="G377" s="103"/>
      <c r="H377" s="417">
        <v>100</v>
      </c>
      <c r="I377" s="690"/>
      <c r="J377" s="681"/>
      <c r="K377" s="455"/>
      <c r="L377" s="25"/>
      <c r="M377" s="25"/>
      <c r="N377" s="25"/>
      <c r="O377" s="25">
        <f>SUM(P377:Q377)</f>
        <v>0</v>
      </c>
      <c r="P377" s="25"/>
      <c r="Q377" s="25"/>
      <c r="R377" s="25">
        <f>SUM(S377:T377)</f>
        <v>0</v>
      </c>
      <c r="S377" s="25"/>
      <c r="T377" s="25"/>
      <c r="U377" s="25">
        <f>SUM(V377:W377)</f>
        <v>0</v>
      </c>
      <c r="V377" s="25"/>
      <c r="W377" s="15"/>
    </row>
    <row r="378" spans="1:23" ht="31.5">
      <c r="A378" s="533" t="s">
        <v>13</v>
      </c>
      <c r="B378" s="451" t="s">
        <v>33</v>
      </c>
      <c r="C378" s="328"/>
      <c r="D378" s="478"/>
      <c r="E378" s="493"/>
      <c r="F378" s="493"/>
      <c r="G378" s="103"/>
      <c r="H378" s="417">
        <v>200</v>
      </c>
      <c r="I378" s="690"/>
      <c r="J378" s="681"/>
      <c r="K378" s="478"/>
      <c r="L378" s="25">
        <f t="shared" ref="L378:W378" si="149">SUM(L379:L381)</f>
        <v>29</v>
      </c>
      <c r="M378" s="25">
        <f t="shared" si="149"/>
        <v>52.4</v>
      </c>
      <c r="N378" s="25">
        <f t="shared" si="149"/>
        <v>19.3</v>
      </c>
      <c r="O378" s="25">
        <f t="shared" si="149"/>
        <v>864.74</v>
      </c>
      <c r="P378" s="25">
        <f t="shared" si="149"/>
        <v>864.74</v>
      </c>
      <c r="Q378" s="25">
        <f t="shared" si="149"/>
        <v>0</v>
      </c>
      <c r="R378" s="25">
        <f t="shared" si="149"/>
        <v>872.6</v>
      </c>
      <c r="S378" s="25">
        <f t="shared" si="149"/>
        <v>872.6</v>
      </c>
      <c r="T378" s="25">
        <f t="shared" si="149"/>
        <v>0</v>
      </c>
      <c r="U378" s="25">
        <f t="shared" si="149"/>
        <v>950</v>
      </c>
      <c r="V378" s="25">
        <f t="shared" si="149"/>
        <v>950</v>
      </c>
      <c r="W378" s="15">
        <f t="shared" si="149"/>
        <v>0</v>
      </c>
    </row>
    <row r="379" spans="1:23" ht="47.25">
      <c r="A379" s="533" t="s">
        <v>50</v>
      </c>
      <c r="B379" s="451" t="s">
        <v>511</v>
      </c>
      <c r="C379" s="328"/>
      <c r="D379" s="478"/>
      <c r="E379" s="493" t="s">
        <v>336</v>
      </c>
      <c r="F379" s="493" t="s">
        <v>119</v>
      </c>
      <c r="G379" s="103" t="s">
        <v>1677</v>
      </c>
      <c r="H379" s="417">
        <v>200</v>
      </c>
      <c r="I379" s="690"/>
      <c r="J379" s="681"/>
      <c r="K379" s="478"/>
      <c r="L379" s="25">
        <v>29</v>
      </c>
      <c r="M379" s="25">
        <v>52.4</v>
      </c>
      <c r="N379" s="25">
        <v>19.3</v>
      </c>
      <c r="O379" s="25">
        <f>SUM(P379:Q379)</f>
        <v>27.44</v>
      </c>
      <c r="P379" s="25">
        <v>27.44</v>
      </c>
      <c r="Q379" s="25"/>
      <c r="R379" s="25">
        <f>SUM(S379:T379)</f>
        <v>27.4</v>
      </c>
      <c r="S379" s="25">
        <v>27.4</v>
      </c>
      <c r="T379" s="25"/>
      <c r="U379" s="25">
        <f>SUM(V379:W379)</f>
        <v>30.1</v>
      </c>
      <c r="V379" s="25">
        <v>30.1</v>
      </c>
      <c r="W379" s="15"/>
    </row>
    <row r="380" spans="1:23">
      <c r="A380" s="533" t="s">
        <v>75</v>
      </c>
      <c r="B380" s="451" t="s">
        <v>515</v>
      </c>
      <c r="C380" s="9"/>
      <c r="D380" s="455"/>
      <c r="E380" s="493"/>
      <c r="F380" s="493"/>
      <c r="G380" s="103"/>
      <c r="H380" s="417">
        <v>200</v>
      </c>
      <c r="I380" s="690"/>
      <c r="J380" s="682"/>
      <c r="K380" s="455"/>
      <c r="L380" s="25">
        <v>0</v>
      </c>
      <c r="M380" s="25">
        <v>0</v>
      </c>
      <c r="N380" s="25">
        <v>0</v>
      </c>
      <c r="O380" s="25">
        <f>SUM(P380:Q380)</f>
        <v>837.3</v>
      </c>
      <c r="P380" s="25">
        <v>837.3</v>
      </c>
      <c r="Q380" s="25"/>
      <c r="R380" s="25">
        <f>SUM(S380:T380)</f>
        <v>845.2</v>
      </c>
      <c r="S380" s="25">
        <v>845.2</v>
      </c>
      <c r="T380" s="25"/>
      <c r="U380" s="25">
        <f>SUM(V380:W380)</f>
        <v>919.9</v>
      </c>
      <c r="V380" s="25">
        <v>919.9</v>
      </c>
      <c r="W380" s="15"/>
    </row>
    <row r="381" spans="1:23">
      <c r="A381" s="533" t="s">
        <v>76</v>
      </c>
      <c r="B381" s="451" t="s">
        <v>69</v>
      </c>
      <c r="C381" s="9"/>
      <c r="D381" s="455"/>
      <c r="E381" s="493"/>
      <c r="F381" s="493"/>
      <c r="G381" s="103"/>
      <c r="H381" s="417">
        <v>200</v>
      </c>
      <c r="I381" s="690"/>
      <c r="J381" s="455"/>
      <c r="K381" s="455"/>
      <c r="L381" s="25"/>
      <c r="M381" s="25"/>
      <c r="N381" s="25"/>
      <c r="O381" s="25">
        <f>SUM(P381:Q381)</f>
        <v>0</v>
      </c>
      <c r="P381" s="25"/>
      <c r="Q381" s="25"/>
      <c r="R381" s="25">
        <f>SUM(S381:T381)</f>
        <v>0</v>
      </c>
      <c r="S381" s="25"/>
      <c r="T381" s="25"/>
      <c r="U381" s="25">
        <f>SUM(V381:W381)</f>
        <v>0</v>
      </c>
      <c r="V381" s="25"/>
      <c r="W381" s="15"/>
    </row>
    <row r="382" spans="1:23">
      <c r="A382" s="533" t="s">
        <v>51</v>
      </c>
      <c r="B382" s="451" t="s">
        <v>32</v>
      </c>
      <c r="C382" s="328"/>
      <c r="D382" s="478"/>
      <c r="E382" s="493"/>
      <c r="F382" s="493"/>
      <c r="G382" s="103"/>
      <c r="H382" s="417">
        <v>800</v>
      </c>
      <c r="I382" s="690"/>
      <c r="J382" s="541"/>
      <c r="K382" s="478"/>
      <c r="L382" s="25">
        <f t="shared" ref="L382:W382" si="150">SUM(L383:L384)</f>
        <v>3.6</v>
      </c>
      <c r="M382" s="25">
        <f t="shared" si="150"/>
        <v>4.2</v>
      </c>
      <c r="N382" s="25">
        <f t="shared" si="150"/>
        <v>2.9</v>
      </c>
      <c r="O382" s="25">
        <f t="shared" si="150"/>
        <v>20.5</v>
      </c>
      <c r="P382" s="25">
        <f t="shared" si="150"/>
        <v>20.5</v>
      </c>
      <c r="Q382" s="25">
        <f t="shared" si="150"/>
        <v>0</v>
      </c>
      <c r="R382" s="25">
        <f t="shared" si="150"/>
        <v>20.5</v>
      </c>
      <c r="S382" s="25">
        <f t="shared" si="150"/>
        <v>20.5</v>
      </c>
      <c r="T382" s="25">
        <f t="shared" si="150"/>
        <v>0</v>
      </c>
      <c r="U382" s="25">
        <f t="shared" si="150"/>
        <v>22.5</v>
      </c>
      <c r="V382" s="25">
        <f t="shared" si="150"/>
        <v>22.5</v>
      </c>
      <c r="W382" s="15">
        <f t="shared" si="150"/>
        <v>0</v>
      </c>
    </row>
    <row r="383" spans="1:23" ht="47.25">
      <c r="A383" s="533" t="s">
        <v>52</v>
      </c>
      <c r="B383" s="451" t="s">
        <v>511</v>
      </c>
      <c r="C383" s="328"/>
      <c r="D383" s="478"/>
      <c r="E383" s="493" t="s">
        <v>336</v>
      </c>
      <c r="F383" s="493" t="s">
        <v>119</v>
      </c>
      <c r="G383" s="103" t="s">
        <v>1677</v>
      </c>
      <c r="H383" s="417">
        <v>800</v>
      </c>
      <c r="I383" s="690"/>
      <c r="J383" s="541"/>
      <c r="K383" s="478"/>
      <c r="L383" s="25">
        <v>3.6</v>
      </c>
      <c r="M383" s="25">
        <v>4.2</v>
      </c>
      <c r="N383" s="25">
        <v>2.9</v>
      </c>
      <c r="O383" s="25">
        <f>SUM(P383:Q383)</f>
        <v>4.3</v>
      </c>
      <c r="P383" s="25">
        <v>4.3</v>
      </c>
      <c r="Q383" s="25">
        <v>0</v>
      </c>
      <c r="R383" s="25">
        <f>SUM(S383:T383)</f>
        <v>4.3</v>
      </c>
      <c r="S383" s="25">
        <v>4.3</v>
      </c>
      <c r="T383" s="25">
        <v>0</v>
      </c>
      <c r="U383" s="25">
        <f>SUM(V383:W383)</f>
        <v>4.7</v>
      </c>
      <c r="V383" s="25">
        <v>4.7</v>
      </c>
      <c r="W383" s="15">
        <v>0</v>
      </c>
    </row>
    <row r="384" spans="1:23">
      <c r="A384" s="533" t="s">
        <v>77</v>
      </c>
      <c r="B384" s="451" t="s">
        <v>515</v>
      </c>
      <c r="C384" s="9"/>
      <c r="D384" s="455"/>
      <c r="E384" s="493"/>
      <c r="F384" s="493"/>
      <c r="G384" s="103"/>
      <c r="H384" s="417">
        <v>800</v>
      </c>
      <c r="I384" s="691"/>
      <c r="J384" s="455"/>
      <c r="K384" s="455"/>
      <c r="L384" s="25">
        <v>0</v>
      </c>
      <c r="M384" s="25">
        <v>0</v>
      </c>
      <c r="N384" s="25">
        <v>0</v>
      </c>
      <c r="O384" s="25">
        <f>SUM(P384:Q384)</f>
        <v>16.2</v>
      </c>
      <c r="P384" s="25">
        <v>16.2</v>
      </c>
      <c r="Q384" s="25"/>
      <c r="R384" s="25">
        <f>SUM(S384:T384)</f>
        <v>16.2</v>
      </c>
      <c r="S384" s="25">
        <v>16.2</v>
      </c>
      <c r="T384" s="25"/>
      <c r="U384" s="25">
        <f>SUM(V384:W384)</f>
        <v>17.8</v>
      </c>
      <c r="V384" s="25">
        <v>17.8</v>
      </c>
      <c r="W384" s="15"/>
    </row>
    <row r="385" spans="1:23" s="263" customFormat="1">
      <c r="A385" s="762" t="s">
        <v>78</v>
      </c>
      <c r="B385" s="763"/>
      <c r="C385" s="763"/>
      <c r="D385" s="763"/>
      <c r="E385" s="763"/>
      <c r="F385" s="763"/>
      <c r="G385" s="763"/>
      <c r="H385" s="763"/>
      <c r="I385" s="763"/>
      <c r="J385" s="763"/>
      <c r="K385" s="763"/>
      <c r="L385" s="264">
        <f t="shared" ref="L385:W385" si="151">SUM(L386)</f>
        <v>0</v>
      </c>
      <c r="M385" s="264">
        <f t="shared" si="151"/>
        <v>70</v>
      </c>
      <c r="N385" s="264">
        <f t="shared" si="151"/>
        <v>0</v>
      </c>
      <c r="O385" s="264">
        <f t="shared" si="151"/>
        <v>603</v>
      </c>
      <c r="P385" s="264">
        <f t="shared" si="151"/>
        <v>603</v>
      </c>
      <c r="Q385" s="264">
        <f t="shared" si="151"/>
        <v>0</v>
      </c>
      <c r="R385" s="264">
        <f t="shared" si="151"/>
        <v>603</v>
      </c>
      <c r="S385" s="264">
        <f t="shared" si="151"/>
        <v>603</v>
      </c>
      <c r="T385" s="264">
        <f t="shared" si="151"/>
        <v>0</v>
      </c>
      <c r="U385" s="264">
        <f t="shared" si="151"/>
        <v>663.3</v>
      </c>
      <c r="V385" s="264">
        <f t="shared" si="151"/>
        <v>663.3</v>
      </c>
      <c r="W385" s="265">
        <f t="shared" si="151"/>
        <v>0</v>
      </c>
    </row>
    <row r="386" spans="1:23" ht="31.5">
      <c r="A386" s="533" t="s">
        <v>22</v>
      </c>
      <c r="B386" s="451" t="s">
        <v>106</v>
      </c>
      <c r="C386" s="328"/>
      <c r="D386" s="478"/>
      <c r="E386" s="534"/>
      <c r="F386" s="534"/>
      <c r="G386" s="452"/>
      <c r="H386" s="417">
        <v>200</v>
      </c>
      <c r="I386" s="328"/>
      <c r="J386" s="541"/>
      <c r="K386" s="478"/>
      <c r="L386" s="25">
        <f t="shared" ref="L386:W386" si="152">SUM(L387:L387)</f>
        <v>0</v>
      </c>
      <c r="M386" s="25">
        <f t="shared" si="152"/>
        <v>70</v>
      </c>
      <c r="N386" s="25">
        <f t="shared" si="152"/>
        <v>0</v>
      </c>
      <c r="O386" s="25">
        <f t="shared" si="152"/>
        <v>603</v>
      </c>
      <c r="P386" s="25">
        <f t="shared" si="152"/>
        <v>603</v>
      </c>
      <c r="Q386" s="25">
        <f t="shared" si="152"/>
        <v>0</v>
      </c>
      <c r="R386" s="25">
        <f t="shared" si="152"/>
        <v>603</v>
      </c>
      <c r="S386" s="25">
        <f t="shared" si="152"/>
        <v>603</v>
      </c>
      <c r="T386" s="25">
        <f t="shared" si="152"/>
        <v>0</v>
      </c>
      <c r="U386" s="25">
        <f t="shared" si="152"/>
        <v>663.3</v>
      </c>
      <c r="V386" s="25">
        <f t="shared" si="152"/>
        <v>663.3</v>
      </c>
      <c r="W386" s="15">
        <f t="shared" si="152"/>
        <v>0</v>
      </c>
    </row>
    <row r="387" spans="1:23">
      <c r="A387" s="533" t="s">
        <v>43</v>
      </c>
      <c r="B387" s="451" t="s">
        <v>517</v>
      </c>
      <c r="C387" s="328"/>
      <c r="D387" s="478"/>
      <c r="E387" s="493" t="s">
        <v>336</v>
      </c>
      <c r="F387" s="493" t="s">
        <v>118</v>
      </c>
      <c r="G387" s="103" t="s">
        <v>518</v>
      </c>
      <c r="H387" s="417">
        <v>200</v>
      </c>
      <c r="I387" s="328"/>
      <c r="J387" s="541"/>
      <c r="K387" s="478"/>
      <c r="L387" s="25">
        <v>0</v>
      </c>
      <c r="M387" s="25">
        <v>70</v>
      </c>
      <c r="N387" s="25">
        <v>0</v>
      </c>
      <c r="O387" s="25">
        <f>SUM(P387:Q387)</f>
        <v>603</v>
      </c>
      <c r="P387" s="25">
        <v>603</v>
      </c>
      <c r="Q387" s="25">
        <v>0</v>
      </c>
      <c r="R387" s="25">
        <f>SUM(S387:T387)</f>
        <v>603</v>
      </c>
      <c r="S387" s="25">
        <v>603</v>
      </c>
      <c r="T387" s="25">
        <v>0</v>
      </c>
      <c r="U387" s="25">
        <f>SUM(V387:W387)</f>
        <v>663.3</v>
      </c>
      <c r="V387" s="25">
        <v>663.3</v>
      </c>
      <c r="W387" s="15">
        <v>0</v>
      </c>
    </row>
    <row r="388" spans="1:23" s="263" customFormat="1">
      <c r="A388" s="747" t="s">
        <v>80</v>
      </c>
      <c r="B388" s="748"/>
      <c r="C388" s="748"/>
      <c r="D388" s="748"/>
      <c r="E388" s="748"/>
      <c r="F388" s="748"/>
      <c r="G388" s="748"/>
      <c r="H388" s="748"/>
      <c r="I388" s="748"/>
      <c r="J388" s="748"/>
      <c r="K388" s="748"/>
      <c r="L388" s="264">
        <f t="shared" ref="L388:W388" si="153">SUM(L389,L435)</f>
        <v>160125.80000000002</v>
      </c>
      <c r="M388" s="264">
        <f t="shared" si="153"/>
        <v>157760.1</v>
      </c>
      <c r="N388" s="264">
        <f t="shared" si="153"/>
        <v>101106.90000000001</v>
      </c>
      <c r="O388" s="264">
        <f t="shared" si="153"/>
        <v>162260.20000000001</v>
      </c>
      <c r="P388" s="264">
        <f t="shared" si="153"/>
        <v>162260.20000000001</v>
      </c>
      <c r="Q388" s="264">
        <f t="shared" si="153"/>
        <v>0</v>
      </c>
      <c r="R388" s="264">
        <f t="shared" si="153"/>
        <v>147904.1</v>
      </c>
      <c r="S388" s="264">
        <f t="shared" si="153"/>
        <v>147904.1</v>
      </c>
      <c r="T388" s="264">
        <f t="shared" si="153"/>
        <v>0</v>
      </c>
      <c r="U388" s="264">
        <f t="shared" si="153"/>
        <v>154651.70000000001</v>
      </c>
      <c r="V388" s="264">
        <f t="shared" si="153"/>
        <v>154651.70000000001</v>
      </c>
      <c r="W388" s="265">
        <f t="shared" si="153"/>
        <v>0</v>
      </c>
    </row>
    <row r="389" spans="1:23" s="40" customFormat="1">
      <c r="A389" s="760" t="s">
        <v>37</v>
      </c>
      <c r="B389" s="761"/>
      <c r="C389" s="761"/>
      <c r="D389" s="761"/>
      <c r="E389" s="761"/>
      <c r="F389" s="761"/>
      <c r="G389" s="761"/>
      <c r="H389" s="761"/>
      <c r="I389" s="761"/>
      <c r="J389" s="761"/>
      <c r="K389" s="761"/>
      <c r="L389" s="11">
        <f t="shared" ref="L389:W389" si="154">SUM(L390,L406)</f>
        <v>100808.30000000002</v>
      </c>
      <c r="M389" s="11">
        <f t="shared" si="154"/>
        <v>107036.8</v>
      </c>
      <c r="N389" s="11">
        <f t="shared" si="154"/>
        <v>68528.600000000006</v>
      </c>
      <c r="O389" s="11">
        <f t="shared" si="154"/>
        <v>105901.40000000001</v>
      </c>
      <c r="P389" s="11">
        <f t="shared" si="154"/>
        <v>105901.40000000001</v>
      </c>
      <c r="Q389" s="11">
        <f t="shared" si="154"/>
        <v>0</v>
      </c>
      <c r="R389" s="11">
        <f t="shared" si="154"/>
        <v>91171.400000000009</v>
      </c>
      <c r="S389" s="11">
        <f t="shared" si="154"/>
        <v>91171.400000000009</v>
      </c>
      <c r="T389" s="11">
        <f t="shared" si="154"/>
        <v>0</v>
      </c>
      <c r="U389" s="11">
        <f t="shared" si="154"/>
        <v>96880.000000000015</v>
      </c>
      <c r="V389" s="11">
        <f t="shared" si="154"/>
        <v>96880.000000000015</v>
      </c>
      <c r="W389" s="23">
        <f t="shared" si="154"/>
        <v>0</v>
      </c>
    </row>
    <row r="390" spans="1:23" s="40" customFormat="1" ht="78.75">
      <c r="A390" s="441" t="s">
        <v>34</v>
      </c>
      <c r="B390" s="451" t="s">
        <v>107</v>
      </c>
      <c r="C390" s="443"/>
      <c r="D390" s="418"/>
      <c r="E390" s="534"/>
      <c r="F390" s="534"/>
      <c r="G390" s="452"/>
      <c r="H390" s="417">
        <v>600</v>
      </c>
      <c r="I390" s="795" t="s">
        <v>1598</v>
      </c>
      <c r="J390" s="102" t="s">
        <v>519</v>
      </c>
      <c r="K390" s="418"/>
      <c r="L390" s="11">
        <f t="shared" ref="L390:W390" si="155">SUM(L391:L405)</f>
        <v>98113.800000000017</v>
      </c>
      <c r="M390" s="11">
        <f t="shared" si="155"/>
        <v>103861.40000000001</v>
      </c>
      <c r="N390" s="11">
        <f t="shared" si="155"/>
        <v>66435.100000000006</v>
      </c>
      <c r="O390" s="11">
        <f t="shared" si="155"/>
        <v>104512.8</v>
      </c>
      <c r="P390" s="11">
        <f t="shared" si="155"/>
        <v>104512.8</v>
      </c>
      <c r="Q390" s="11">
        <f t="shared" si="155"/>
        <v>0</v>
      </c>
      <c r="R390" s="11">
        <f t="shared" si="155"/>
        <v>89787.8</v>
      </c>
      <c r="S390" s="11">
        <f t="shared" si="155"/>
        <v>89787.8</v>
      </c>
      <c r="T390" s="11">
        <f t="shared" si="155"/>
        <v>0</v>
      </c>
      <c r="U390" s="11">
        <f t="shared" si="155"/>
        <v>95365.200000000012</v>
      </c>
      <c r="V390" s="11">
        <f t="shared" si="155"/>
        <v>95365.200000000012</v>
      </c>
      <c r="W390" s="23">
        <f t="shared" si="155"/>
        <v>0</v>
      </c>
    </row>
    <row r="391" spans="1:23" s="40" customFormat="1" ht="49.5" customHeight="1">
      <c r="A391" s="749" t="s">
        <v>44</v>
      </c>
      <c r="B391" s="788" t="s">
        <v>520</v>
      </c>
      <c r="C391" s="798" t="s">
        <v>1491</v>
      </c>
      <c r="D391" s="733"/>
      <c r="E391" s="493" t="s">
        <v>521</v>
      </c>
      <c r="F391" s="493" t="s">
        <v>118</v>
      </c>
      <c r="G391" s="103" t="s">
        <v>1678</v>
      </c>
      <c r="H391" s="123">
        <v>611</v>
      </c>
      <c r="I391" s="796"/>
      <c r="J391" s="680" t="s">
        <v>522</v>
      </c>
      <c r="K391" s="418"/>
      <c r="L391" s="25">
        <v>10852</v>
      </c>
      <c r="M391" s="25">
        <v>32674.799999999999</v>
      </c>
      <c r="N391" s="25">
        <v>18894.7</v>
      </c>
      <c r="O391" s="25">
        <f>SUM(P391:Q391)</f>
        <v>37149</v>
      </c>
      <c r="P391" s="25">
        <v>37149</v>
      </c>
      <c r="Q391" s="25"/>
      <c r="R391" s="25">
        <f>SUM(S391:T391)</f>
        <v>37356.6</v>
      </c>
      <c r="S391" s="25">
        <v>37356.6</v>
      </c>
      <c r="T391" s="25"/>
      <c r="U391" s="25">
        <f>SUM(V391:W391)</f>
        <v>37532.300000000003</v>
      </c>
      <c r="V391" s="25">
        <v>37532.300000000003</v>
      </c>
      <c r="W391" s="15"/>
    </row>
    <row r="392" spans="1:23" s="40" customFormat="1" ht="53.25" customHeight="1">
      <c r="A392" s="750"/>
      <c r="B392" s="789"/>
      <c r="C392" s="780"/>
      <c r="D392" s="734"/>
      <c r="E392" s="493" t="s">
        <v>336</v>
      </c>
      <c r="F392" s="493" t="s">
        <v>118</v>
      </c>
      <c r="G392" s="103" t="s">
        <v>523</v>
      </c>
      <c r="H392" s="123">
        <v>611</v>
      </c>
      <c r="I392" s="796"/>
      <c r="J392" s="682"/>
      <c r="K392" s="418"/>
      <c r="L392" s="25">
        <v>37.4</v>
      </c>
      <c r="M392" s="25">
        <v>36.200000000000003</v>
      </c>
      <c r="N392" s="25">
        <v>36.200000000000003</v>
      </c>
      <c r="O392" s="25">
        <v>0</v>
      </c>
      <c r="P392" s="25">
        <v>0</v>
      </c>
      <c r="Q392" s="25">
        <v>0</v>
      </c>
      <c r="R392" s="25">
        <v>0</v>
      </c>
      <c r="S392" s="25">
        <v>0</v>
      </c>
      <c r="T392" s="25">
        <v>0</v>
      </c>
      <c r="U392" s="25">
        <v>0</v>
      </c>
      <c r="V392" s="25">
        <v>0</v>
      </c>
      <c r="W392" s="15">
        <v>0</v>
      </c>
    </row>
    <row r="393" spans="1:23" s="40" customFormat="1" ht="53.25" customHeight="1">
      <c r="A393" s="750"/>
      <c r="B393" s="789"/>
      <c r="C393" s="780"/>
      <c r="D393" s="734"/>
      <c r="E393" s="493" t="s">
        <v>336</v>
      </c>
      <c r="F393" s="493" t="s">
        <v>118</v>
      </c>
      <c r="G393" s="103" t="s">
        <v>524</v>
      </c>
      <c r="H393" s="123">
        <v>611</v>
      </c>
      <c r="I393" s="796"/>
      <c r="J393" s="102" t="s">
        <v>525</v>
      </c>
      <c r="K393" s="418"/>
      <c r="L393" s="25">
        <v>17942</v>
      </c>
      <c r="M393" s="25">
        <v>0</v>
      </c>
      <c r="N393" s="25">
        <v>0</v>
      </c>
      <c r="O393" s="25">
        <v>0</v>
      </c>
      <c r="P393" s="25">
        <v>0</v>
      </c>
      <c r="Q393" s="25">
        <v>0</v>
      </c>
      <c r="R393" s="25">
        <v>0</v>
      </c>
      <c r="S393" s="25">
        <v>0</v>
      </c>
      <c r="T393" s="25">
        <v>0</v>
      </c>
      <c r="U393" s="25">
        <v>0</v>
      </c>
      <c r="V393" s="25">
        <v>0</v>
      </c>
      <c r="W393" s="15">
        <v>0</v>
      </c>
    </row>
    <row r="394" spans="1:23" s="40" customFormat="1" ht="36" customHeight="1">
      <c r="A394" s="750"/>
      <c r="B394" s="789"/>
      <c r="C394" s="780"/>
      <c r="D394" s="734"/>
      <c r="E394" s="493" t="s">
        <v>336</v>
      </c>
      <c r="F394" s="493" t="s">
        <v>118</v>
      </c>
      <c r="G394" s="103" t="s">
        <v>518</v>
      </c>
      <c r="H394" s="123">
        <v>611</v>
      </c>
      <c r="I394" s="796"/>
      <c r="J394" s="536"/>
      <c r="K394" s="418"/>
      <c r="L394" s="25">
        <v>0</v>
      </c>
      <c r="M394" s="25">
        <v>60</v>
      </c>
      <c r="N394" s="25">
        <v>60</v>
      </c>
      <c r="O394" s="25">
        <v>0</v>
      </c>
      <c r="P394" s="25">
        <v>0</v>
      </c>
      <c r="Q394" s="25">
        <v>0</v>
      </c>
      <c r="R394" s="25">
        <v>0</v>
      </c>
      <c r="S394" s="25">
        <v>0</v>
      </c>
      <c r="T394" s="25">
        <v>0</v>
      </c>
      <c r="U394" s="25">
        <v>0</v>
      </c>
      <c r="V394" s="25">
        <v>0</v>
      </c>
      <c r="W394" s="15">
        <v>0</v>
      </c>
    </row>
    <row r="395" spans="1:23" s="40" customFormat="1" ht="45.75" customHeight="1">
      <c r="A395" s="751"/>
      <c r="B395" s="790"/>
      <c r="C395" s="781"/>
      <c r="D395" s="794"/>
      <c r="E395" s="493" t="s">
        <v>336</v>
      </c>
      <c r="F395" s="493" t="s">
        <v>118</v>
      </c>
      <c r="G395" s="103" t="s">
        <v>526</v>
      </c>
      <c r="H395" s="123">
        <v>611</v>
      </c>
      <c r="I395" s="796"/>
      <c r="J395" s="102" t="s">
        <v>527</v>
      </c>
      <c r="K395" s="418"/>
      <c r="L395" s="25">
        <v>0</v>
      </c>
      <c r="M395" s="25">
        <v>0</v>
      </c>
      <c r="N395" s="25">
        <v>0</v>
      </c>
      <c r="O395" s="25">
        <f>SUM(P395:Q395)</f>
        <v>90</v>
      </c>
      <c r="P395" s="25">
        <v>90</v>
      </c>
      <c r="Q395" s="25">
        <v>0</v>
      </c>
      <c r="R395" s="25">
        <f>SUM(S395:T395)</f>
        <v>90</v>
      </c>
      <c r="S395" s="25">
        <v>90</v>
      </c>
      <c r="T395" s="25">
        <v>0</v>
      </c>
      <c r="U395" s="25">
        <f>SUM(V395:W395)</f>
        <v>99</v>
      </c>
      <c r="V395" s="25">
        <v>99</v>
      </c>
      <c r="W395" s="15">
        <v>0</v>
      </c>
    </row>
    <row r="396" spans="1:23" s="40" customFormat="1" ht="47.25">
      <c r="A396" s="727" t="s">
        <v>81</v>
      </c>
      <c r="B396" s="788" t="s">
        <v>528</v>
      </c>
      <c r="C396" s="686" t="s">
        <v>529</v>
      </c>
      <c r="D396" s="733"/>
      <c r="E396" s="493" t="s">
        <v>530</v>
      </c>
      <c r="F396" s="493" t="s">
        <v>467</v>
      </c>
      <c r="G396" s="103" t="s">
        <v>1685</v>
      </c>
      <c r="H396" s="417">
        <v>611</v>
      </c>
      <c r="I396" s="796"/>
      <c r="J396" s="455" t="s">
        <v>531</v>
      </c>
      <c r="K396" s="418"/>
      <c r="L396" s="25">
        <v>20200.900000000001</v>
      </c>
      <c r="M396" s="25">
        <v>48884.800000000003</v>
      </c>
      <c r="N396" s="25">
        <v>33218.800000000003</v>
      </c>
      <c r="O396" s="25">
        <f>SUM(P396:Q396)</f>
        <v>51450.2</v>
      </c>
      <c r="P396" s="25">
        <v>51450.2</v>
      </c>
      <c r="Q396" s="25"/>
      <c r="R396" s="25">
        <f>SUM(S396:T396)</f>
        <v>51515</v>
      </c>
      <c r="S396" s="25">
        <v>51515</v>
      </c>
      <c r="T396" s="25"/>
      <c r="U396" s="25">
        <f>SUM(V396:W396)</f>
        <v>51591.3</v>
      </c>
      <c r="V396" s="25">
        <v>51591.3</v>
      </c>
      <c r="W396" s="15"/>
    </row>
    <row r="397" spans="1:23" s="40" customFormat="1" ht="54.75" customHeight="1">
      <c r="A397" s="728"/>
      <c r="B397" s="789"/>
      <c r="C397" s="755"/>
      <c r="D397" s="734"/>
      <c r="E397" s="493" t="s">
        <v>530</v>
      </c>
      <c r="F397" s="493" t="s">
        <v>467</v>
      </c>
      <c r="G397" s="348" t="s">
        <v>518</v>
      </c>
      <c r="H397" s="417">
        <v>611</v>
      </c>
      <c r="I397" s="796"/>
      <c r="J397" s="102">
        <v>41001</v>
      </c>
      <c r="K397" s="418"/>
      <c r="L397" s="25">
        <v>0</v>
      </c>
      <c r="M397" s="25">
        <v>44</v>
      </c>
      <c r="N397" s="25">
        <v>0</v>
      </c>
      <c r="O397" s="25">
        <v>0</v>
      </c>
      <c r="P397" s="25">
        <v>0</v>
      </c>
      <c r="Q397" s="25">
        <v>0</v>
      </c>
      <c r="R397" s="25">
        <v>0</v>
      </c>
      <c r="S397" s="25">
        <v>0</v>
      </c>
      <c r="T397" s="25">
        <v>0</v>
      </c>
      <c r="U397" s="25">
        <v>0</v>
      </c>
      <c r="V397" s="25">
        <v>0</v>
      </c>
      <c r="W397" s="15">
        <v>0</v>
      </c>
    </row>
    <row r="398" spans="1:23" s="40" customFormat="1" ht="54.75" customHeight="1">
      <c r="A398" s="728"/>
      <c r="B398" s="789"/>
      <c r="C398" s="755"/>
      <c r="D398" s="734"/>
      <c r="E398" s="493" t="s">
        <v>118</v>
      </c>
      <c r="F398" s="493" t="s">
        <v>94</v>
      </c>
      <c r="G398" s="348" t="s">
        <v>1150</v>
      </c>
      <c r="H398" s="417">
        <v>611</v>
      </c>
      <c r="I398" s="796"/>
      <c r="J398" s="102"/>
      <c r="K398" s="418"/>
      <c r="L398" s="25"/>
      <c r="M398" s="25"/>
      <c r="N398" s="25"/>
      <c r="O398" s="25">
        <f>SUM(P398:Q398)</f>
        <v>30</v>
      </c>
      <c r="P398" s="25">
        <v>30</v>
      </c>
      <c r="Q398" s="25"/>
      <c r="R398" s="25">
        <f>SUM(S398:T398)</f>
        <v>30</v>
      </c>
      <c r="S398" s="25">
        <v>30</v>
      </c>
      <c r="T398" s="25"/>
      <c r="U398" s="25">
        <f>SUM(V398:W398)</f>
        <v>30</v>
      </c>
      <c r="V398" s="25">
        <v>30</v>
      </c>
      <c r="W398" s="15"/>
    </row>
    <row r="399" spans="1:23" s="40" customFormat="1" ht="54.75" customHeight="1">
      <c r="A399" s="729"/>
      <c r="B399" s="790"/>
      <c r="C399" s="756"/>
      <c r="D399" s="735"/>
      <c r="E399" s="493" t="s">
        <v>530</v>
      </c>
      <c r="F399" s="493" t="s">
        <v>467</v>
      </c>
      <c r="G399" s="103" t="s">
        <v>532</v>
      </c>
      <c r="H399" s="417">
        <v>611</v>
      </c>
      <c r="I399" s="796"/>
      <c r="J399" s="536"/>
      <c r="K399" s="418"/>
      <c r="L399" s="25">
        <v>29627.9</v>
      </c>
      <c r="M399" s="25">
        <v>0</v>
      </c>
      <c r="N399" s="25">
        <v>0</v>
      </c>
      <c r="O399" s="25">
        <v>0</v>
      </c>
      <c r="P399" s="25">
        <v>0</v>
      </c>
      <c r="Q399" s="25">
        <v>0</v>
      </c>
      <c r="R399" s="25">
        <v>0</v>
      </c>
      <c r="S399" s="25">
        <v>0</v>
      </c>
      <c r="T399" s="25">
        <v>0</v>
      </c>
      <c r="U399" s="25">
        <v>0</v>
      </c>
      <c r="V399" s="25">
        <v>0</v>
      </c>
      <c r="W399" s="15">
        <v>0</v>
      </c>
    </row>
    <row r="400" spans="1:23" s="40" customFormat="1" ht="52.5" customHeight="1">
      <c r="A400" s="749" t="s">
        <v>83</v>
      </c>
      <c r="B400" s="788" t="s">
        <v>533</v>
      </c>
      <c r="C400" s="686" t="s">
        <v>534</v>
      </c>
      <c r="D400" s="733"/>
      <c r="E400" s="493" t="s">
        <v>336</v>
      </c>
      <c r="F400" s="493" t="s">
        <v>118</v>
      </c>
      <c r="G400" s="103" t="s">
        <v>1149</v>
      </c>
      <c r="H400" s="417">
        <v>611</v>
      </c>
      <c r="I400" s="796"/>
      <c r="J400" s="102">
        <v>35211</v>
      </c>
      <c r="K400" s="418"/>
      <c r="L400" s="25">
        <v>6099.5</v>
      </c>
      <c r="M400" s="25">
        <v>14083.1</v>
      </c>
      <c r="N400" s="25">
        <v>9126.1</v>
      </c>
      <c r="O400" s="25">
        <f>SUM(P400:Q400)</f>
        <v>15793.6</v>
      </c>
      <c r="P400" s="25">
        <v>15793.6</v>
      </c>
      <c r="Q400" s="25"/>
      <c r="R400" s="25">
        <f>SUM(S400:T400)</f>
        <v>796.2</v>
      </c>
      <c r="S400" s="25">
        <v>796.2</v>
      </c>
      <c r="T400" s="25"/>
      <c r="U400" s="25">
        <f>SUM(V400:W400)</f>
        <v>6112.6</v>
      </c>
      <c r="V400" s="25">
        <v>6112.6</v>
      </c>
      <c r="W400" s="15"/>
    </row>
    <row r="401" spans="1:23" s="40" customFormat="1" ht="67.5" customHeight="1">
      <c r="A401" s="750"/>
      <c r="B401" s="789"/>
      <c r="C401" s="755"/>
      <c r="D401" s="734"/>
      <c r="E401" s="493" t="s">
        <v>336</v>
      </c>
      <c r="F401" s="493" t="s">
        <v>118</v>
      </c>
      <c r="G401" s="348" t="s">
        <v>518</v>
      </c>
      <c r="H401" s="417">
        <v>611</v>
      </c>
      <c r="I401" s="796"/>
      <c r="J401" s="455">
        <v>38925</v>
      </c>
      <c r="K401" s="418"/>
      <c r="L401" s="25">
        <v>0</v>
      </c>
      <c r="M401" s="25">
        <v>31.1</v>
      </c>
      <c r="N401" s="25">
        <v>31.1</v>
      </c>
      <c r="O401" s="25">
        <v>0</v>
      </c>
      <c r="P401" s="25">
        <v>0</v>
      </c>
      <c r="Q401" s="25">
        <v>0</v>
      </c>
      <c r="R401" s="25">
        <v>0</v>
      </c>
      <c r="S401" s="25">
        <v>0</v>
      </c>
      <c r="T401" s="25">
        <v>0</v>
      </c>
      <c r="U401" s="25">
        <v>0</v>
      </c>
      <c r="V401" s="25">
        <v>0</v>
      </c>
      <c r="W401" s="15">
        <v>0</v>
      </c>
    </row>
    <row r="402" spans="1:23" s="40" customFormat="1" ht="72.75" customHeight="1">
      <c r="A402" s="751"/>
      <c r="B402" s="790"/>
      <c r="C402" s="756"/>
      <c r="D402" s="735"/>
      <c r="E402" s="493" t="s">
        <v>336</v>
      </c>
      <c r="F402" s="493" t="s">
        <v>118</v>
      </c>
      <c r="G402" s="103" t="s">
        <v>535</v>
      </c>
      <c r="H402" s="417">
        <v>611</v>
      </c>
      <c r="I402" s="797"/>
      <c r="J402" s="102">
        <v>36007</v>
      </c>
      <c r="K402" s="418"/>
      <c r="L402" s="25">
        <v>7049.7</v>
      </c>
      <c r="M402" s="25">
        <v>0</v>
      </c>
      <c r="N402" s="25">
        <v>0</v>
      </c>
      <c r="O402" s="25">
        <v>0</v>
      </c>
      <c r="P402" s="25">
        <v>0</v>
      </c>
      <c r="Q402" s="25">
        <v>0</v>
      </c>
      <c r="R402" s="25">
        <v>0</v>
      </c>
      <c r="S402" s="25">
        <v>0</v>
      </c>
      <c r="T402" s="25">
        <v>0</v>
      </c>
      <c r="U402" s="25">
        <v>0</v>
      </c>
      <c r="V402" s="25">
        <v>0</v>
      </c>
      <c r="W402" s="15">
        <v>0</v>
      </c>
    </row>
    <row r="403" spans="1:23" s="40" customFormat="1" ht="31.5">
      <c r="A403" s="749" t="s">
        <v>230</v>
      </c>
      <c r="B403" s="788" t="s">
        <v>536</v>
      </c>
      <c r="C403" s="686" t="s">
        <v>1492</v>
      </c>
      <c r="D403" s="733"/>
      <c r="E403" s="493" t="s">
        <v>336</v>
      </c>
      <c r="F403" s="493" t="s">
        <v>119</v>
      </c>
      <c r="G403" s="103" t="s">
        <v>537</v>
      </c>
      <c r="H403" s="417">
        <v>611</v>
      </c>
      <c r="I403" s="454" t="s">
        <v>538</v>
      </c>
      <c r="J403" s="102">
        <v>40883</v>
      </c>
      <c r="K403" s="418"/>
      <c r="L403" s="25">
        <v>2190.8000000000002</v>
      </c>
      <c r="M403" s="25">
        <v>0</v>
      </c>
      <c r="N403" s="25">
        <v>0</v>
      </c>
      <c r="O403" s="25">
        <v>0</v>
      </c>
      <c r="P403" s="25">
        <v>0</v>
      </c>
      <c r="Q403" s="25">
        <v>0</v>
      </c>
      <c r="R403" s="25">
        <v>0</v>
      </c>
      <c r="S403" s="25">
        <v>0</v>
      </c>
      <c r="T403" s="25">
        <v>0</v>
      </c>
      <c r="U403" s="25">
        <v>0</v>
      </c>
      <c r="V403" s="25">
        <v>0</v>
      </c>
      <c r="W403" s="15">
        <v>0</v>
      </c>
    </row>
    <row r="404" spans="1:23" s="40" customFormat="1" ht="47.25" customHeight="1">
      <c r="A404" s="750"/>
      <c r="B404" s="789"/>
      <c r="C404" s="755"/>
      <c r="D404" s="734"/>
      <c r="E404" s="493" t="s">
        <v>336</v>
      </c>
      <c r="F404" s="493" t="s">
        <v>119</v>
      </c>
      <c r="G404" s="103" t="s">
        <v>539</v>
      </c>
      <c r="H404" s="417">
        <v>611</v>
      </c>
      <c r="I404" s="689" t="s">
        <v>540</v>
      </c>
      <c r="J404" s="418"/>
      <c r="K404" s="418"/>
      <c r="L404" s="25">
        <v>4113.6000000000004</v>
      </c>
      <c r="M404" s="25">
        <v>0</v>
      </c>
      <c r="N404" s="25">
        <v>0</v>
      </c>
      <c r="O404" s="25">
        <v>0</v>
      </c>
      <c r="P404" s="25">
        <v>0</v>
      </c>
      <c r="Q404" s="25">
        <v>0</v>
      </c>
      <c r="R404" s="25">
        <v>0</v>
      </c>
      <c r="S404" s="25">
        <v>0</v>
      </c>
      <c r="T404" s="25">
        <v>0</v>
      </c>
      <c r="U404" s="25">
        <v>0</v>
      </c>
      <c r="V404" s="25">
        <v>0</v>
      </c>
      <c r="W404" s="15">
        <v>0</v>
      </c>
    </row>
    <row r="405" spans="1:23" s="40" customFormat="1" ht="409.6" customHeight="1">
      <c r="A405" s="751"/>
      <c r="B405" s="790"/>
      <c r="C405" s="756"/>
      <c r="D405" s="735"/>
      <c r="E405" s="493" t="s">
        <v>336</v>
      </c>
      <c r="F405" s="493" t="s">
        <v>119</v>
      </c>
      <c r="G405" s="103" t="s">
        <v>541</v>
      </c>
      <c r="H405" s="417">
        <v>611</v>
      </c>
      <c r="I405" s="691"/>
      <c r="J405" s="536"/>
      <c r="K405" s="418"/>
      <c r="L405" s="25">
        <v>0</v>
      </c>
      <c r="M405" s="25">
        <v>8047.4</v>
      </c>
      <c r="N405" s="25">
        <v>5068.2</v>
      </c>
      <c r="O405" s="25">
        <v>0</v>
      </c>
      <c r="P405" s="25">
        <v>0</v>
      </c>
      <c r="Q405" s="25">
        <v>0</v>
      </c>
      <c r="R405" s="25">
        <v>0</v>
      </c>
      <c r="S405" s="25">
        <v>0</v>
      </c>
      <c r="T405" s="25">
        <v>0</v>
      </c>
      <c r="U405" s="25">
        <v>0</v>
      </c>
      <c r="V405" s="25">
        <v>0</v>
      </c>
      <c r="W405" s="15">
        <v>0</v>
      </c>
    </row>
    <row r="406" spans="1:23" s="40" customFormat="1" ht="31.5">
      <c r="A406" s="441" t="s">
        <v>35</v>
      </c>
      <c r="B406" s="104" t="s">
        <v>36</v>
      </c>
      <c r="C406" s="443"/>
      <c r="D406" s="418"/>
      <c r="E406" s="493"/>
      <c r="F406" s="493"/>
      <c r="G406" s="103"/>
      <c r="H406" s="417">
        <v>600</v>
      </c>
      <c r="I406" s="689" t="s">
        <v>1493</v>
      </c>
      <c r="J406" s="455" t="s">
        <v>542</v>
      </c>
      <c r="K406" s="418"/>
      <c r="L406" s="11">
        <f>L408+L409+L410+L411+L412+L413+L414+L415+L416+L417+L418+L419+L421+L422+L424+L425+L426+L427+L428+L429+L431+L433+L434</f>
        <v>2694.5</v>
      </c>
      <c r="M406" s="11">
        <f>M408+M409+M410+M411+M412+M413+M414+M415+M416+M417+M418+M419+M421+M422+M424+M425+M426+M427+M428+M429+M431+M433+M434</f>
        <v>3175.4</v>
      </c>
      <c r="N406" s="11">
        <f>N408+N409+N410+N411+N412+N413+N414+N415+N416+N417+N418+N419+N421+N422+N424+N425+N426+N427+N428+N429+N431+N433+N434</f>
        <v>2093.4999999999995</v>
      </c>
      <c r="O406" s="11">
        <f>P406+Q406</f>
        <v>1388.6</v>
      </c>
      <c r="P406" s="11">
        <f>P408+P409+P410+P411+P412+P413+P414+P415+P416+P417+P418+P419+P421+P422+P424+P425+P426+P427+P428+P429+P430+P431+P433+P434</f>
        <v>1388.6</v>
      </c>
      <c r="Q406" s="11">
        <f>Q408+Q409+Q410+Q411+Q412+Q413+Q414+Q415+Q416+Q417+Q418+Q419+Q421+Q422+Q424+Q425+Q426+Q427+Q428+Q429+Q430+Q431+Q433+Q434</f>
        <v>0</v>
      </c>
      <c r="R406" s="11">
        <f>S406+T406</f>
        <v>1383.6</v>
      </c>
      <c r="S406" s="11">
        <f>S408+S409+S410+S411+S412+S413+S414+S415+S416+S417+S418+S419+S421+S422+S424+S425+S426+S427+S428+S429+S430+S431+S433+S434</f>
        <v>1383.6</v>
      </c>
      <c r="T406" s="11">
        <f>T408+T409+T410+T411+T412+T413+T414+T415+T416+T417+T418+T419+T421+T422+T424+T425+T426+T427+T428+T429+T430+T431+T433+T434</f>
        <v>0</v>
      </c>
      <c r="U406" s="11">
        <f>V406+W406</f>
        <v>1514.8</v>
      </c>
      <c r="V406" s="11">
        <f>V408+V409+V410+V411+V412+V413+V414+V415+V416+V417+V418+V419+V421+V422+V424+V425+V426+V427+V428+V429+V430+V431+V433+V434</f>
        <v>1514.8</v>
      </c>
      <c r="W406" s="23">
        <f>W408+W409+W410+W411+W412+W413+W414+W415+W416+W417+W418+W419+W421+W422+W424+W425+W426+W427+W428+W429+W430+W431+W433+W434</f>
        <v>0</v>
      </c>
    </row>
    <row r="407" spans="1:23" s="40" customFormat="1">
      <c r="A407" s="515" t="s">
        <v>45</v>
      </c>
      <c r="B407" s="451" t="s">
        <v>543</v>
      </c>
      <c r="C407" s="686" t="s">
        <v>1491</v>
      </c>
      <c r="D407" s="430"/>
      <c r="E407" s="493"/>
      <c r="F407" s="493"/>
      <c r="G407" s="103"/>
      <c r="H407" s="417"/>
      <c r="I407" s="690"/>
      <c r="J407" s="536"/>
      <c r="K407" s="418"/>
      <c r="L407" s="25"/>
      <c r="M407" s="25"/>
      <c r="N407" s="25"/>
      <c r="O407" s="25"/>
      <c r="P407" s="25"/>
      <c r="Q407" s="25"/>
      <c r="R407" s="25"/>
      <c r="S407" s="25"/>
      <c r="T407" s="25"/>
      <c r="U407" s="25"/>
      <c r="V407" s="25"/>
      <c r="W407" s="15"/>
    </row>
    <row r="408" spans="1:23" s="40" customFormat="1" ht="47.25">
      <c r="A408" s="125"/>
      <c r="B408" s="104" t="s">
        <v>544</v>
      </c>
      <c r="C408" s="755"/>
      <c r="D408" s="733"/>
      <c r="E408" s="493" t="s">
        <v>530</v>
      </c>
      <c r="F408" s="493" t="s">
        <v>530</v>
      </c>
      <c r="G408" s="103" t="s">
        <v>545</v>
      </c>
      <c r="H408" s="417">
        <v>612</v>
      </c>
      <c r="I408" s="690"/>
      <c r="J408" s="536"/>
      <c r="K408" s="418"/>
      <c r="L408" s="25">
        <v>35</v>
      </c>
      <c r="M408" s="25">
        <v>64.8</v>
      </c>
      <c r="N408" s="25">
        <v>46.8</v>
      </c>
      <c r="O408" s="25">
        <f>SUM(P408:Q408)</f>
        <v>32</v>
      </c>
      <c r="P408" s="25">
        <v>32</v>
      </c>
      <c r="Q408" s="25"/>
      <c r="R408" s="25">
        <f>SUM(S408:T408)</f>
        <v>27.5</v>
      </c>
      <c r="S408" s="25">
        <v>27.5</v>
      </c>
      <c r="T408" s="25"/>
      <c r="U408" s="25">
        <f>SUM(V408:W408)</f>
        <v>22</v>
      </c>
      <c r="V408" s="25">
        <v>22</v>
      </c>
      <c r="W408" s="15"/>
    </row>
    <row r="409" spans="1:23" s="40" customFormat="1" ht="31.5">
      <c r="A409" s="126"/>
      <c r="B409" s="504" t="s">
        <v>546</v>
      </c>
      <c r="C409" s="755"/>
      <c r="D409" s="734"/>
      <c r="E409" s="493" t="s">
        <v>336</v>
      </c>
      <c r="F409" s="493" t="s">
        <v>118</v>
      </c>
      <c r="G409" s="103" t="s">
        <v>547</v>
      </c>
      <c r="H409" s="417">
        <v>612</v>
      </c>
      <c r="I409" s="690"/>
      <c r="J409" s="536"/>
      <c r="K409" s="418"/>
      <c r="L409" s="25">
        <v>100</v>
      </c>
      <c r="M409" s="25">
        <v>0</v>
      </c>
      <c r="N409" s="25">
        <v>0</v>
      </c>
      <c r="O409" s="25">
        <v>0</v>
      </c>
      <c r="P409" s="25">
        <v>0</v>
      </c>
      <c r="Q409" s="25">
        <v>0</v>
      </c>
      <c r="R409" s="25">
        <v>0</v>
      </c>
      <c r="S409" s="25">
        <v>0</v>
      </c>
      <c r="T409" s="25">
        <v>0</v>
      </c>
      <c r="U409" s="25">
        <v>0</v>
      </c>
      <c r="V409" s="25">
        <v>0</v>
      </c>
      <c r="W409" s="15">
        <v>0</v>
      </c>
    </row>
    <row r="410" spans="1:23" s="40" customFormat="1" ht="31.5">
      <c r="A410" s="126"/>
      <c r="B410" s="442" t="s">
        <v>1494</v>
      </c>
      <c r="C410" s="755"/>
      <c r="D410" s="734"/>
      <c r="E410" s="124" t="s">
        <v>336</v>
      </c>
      <c r="F410" s="124" t="s">
        <v>118</v>
      </c>
      <c r="G410" s="348" t="s">
        <v>548</v>
      </c>
      <c r="H410" s="463">
        <v>612</v>
      </c>
      <c r="I410" s="690"/>
      <c r="J410" s="421"/>
      <c r="K410" s="422"/>
      <c r="L410" s="25">
        <v>45</v>
      </c>
      <c r="M410" s="25">
        <v>0</v>
      </c>
      <c r="N410" s="25">
        <v>0</v>
      </c>
      <c r="O410" s="25">
        <v>0</v>
      </c>
      <c r="P410" s="25">
        <v>0</v>
      </c>
      <c r="Q410" s="25">
        <v>0</v>
      </c>
      <c r="R410" s="25">
        <v>0</v>
      </c>
      <c r="S410" s="25">
        <v>0</v>
      </c>
      <c r="T410" s="25">
        <v>0</v>
      </c>
      <c r="U410" s="25">
        <v>0</v>
      </c>
      <c r="V410" s="25">
        <v>0</v>
      </c>
      <c r="W410" s="15">
        <v>0</v>
      </c>
    </row>
    <row r="411" spans="1:23" s="40" customFormat="1" ht="31.5">
      <c r="A411" s="126"/>
      <c r="B411" s="504" t="s">
        <v>549</v>
      </c>
      <c r="C411" s="755"/>
      <c r="D411" s="734"/>
      <c r="E411" s="493" t="s">
        <v>336</v>
      </c>
      <c r="F411" s="493" t="s">
        <v>118</v>
      </c>
      <c r="G411" s="103" t="s">
        <v>550</v>
      </c>
      <c r="H411" s="417">
        <v>612</v>
      </c>
      <c r="I411" s="690"/>
      <c r="J411" s="536"/>
      <c r="K411" s="418"/>
      <c r="L411" s="25">
        <v>350</v>
      </c>
      <c r="M411" s="25">
        <v>603.5</v>
      </c>
      <c r="N411" s="25">
        <v>580.29999999999995</v>
      </c>
      <c r="O411" s="25">
        <f>SUM(P411:Q411)</f>
        <v>551.6</v>
      </c>
      <c r="P411" s="25">
        <v>551.6</v>
      </c>
      <c r="Q411" s="25"/>
      <c r="R411" s="25">
        <f>S411+T411</f>
        <v>551.6</v>
      </c>
      <c r="S411" s="25">
        <v>551.6</v>
      </c>
      <c r="T411" s="25"/>
      <c r="U411" s="25">
        <f>V411+W411</f>
        <v>606.79999999999995</v>
      </c>
      <c r="V411" s="25">
        <v>606.79999999999995</v>
      </c>
      <c r="W411" s="15"/>
    </row>
    <row r="412" spans="1:23" s="40" customFormat="1" ht="78.75">
      <c r="A412" s="126"/>
      <c r="B412" s="451" t="s">
        <v>551</v>
      </c>
      <c r="C412" s="755"/>
      <c r="D412" s="734"/>
      <c r="E412" s="493" t="s">
        <v>336</v>
      </c>
      <c r="F412" s="493" t="s">
        <v>118</v>
      </c>
      <c r="G412" s="103" t="s">
        <v>552</v>
      </c>
      <c r="H412" s="417">
        <v>612</v>
      </c>
      <c r="I412" s="690"/>
      <c r="J412" s="536"/>
      <c r="K412" s="418"/>
      <c r="L412" s="25">
        <v>80</v>
      </c>
      <c r="M412" s="25">
        <v>60</v>
      </c>
      <c r="N412" s="25">
        <v>60</v>
      </c>
      <c r="O412" s="25">
        <v>0</v>
      </c>
      <c r="P412" s="25">
        <v>0</v>
      </c>
      <c r="Q412" s="25">
        <v>0</v>
      </c>
      <c r="R412" s="25">
        <v>0</v>
      </c>
      <c r="S412" s="25">
        <v>0</v>
      </c>
      <c r="T412" s="25">
        <v>0</v>
      </c>
      <c r="U412" s="25">
        <v>0</v>
      </c>
      <c r="V412" s="25">
        <v>0</v>
      </c>
      <c r="W412" s="15">
        <v>0</v>
      </c>
    </row>
    <row r="413" spans="1:23" s="40" customFormat="1" ht="31.5">
      <c r="A413" s="126"/>
      <c r="B413" s="504" t="s">
        <v>553</v>
      </c>
      <c r="C413" s="755"/>
      <c r="D413" s="734"/>
      <c r="E413" s="493" t="s">
        <v>336</v>
      </c>
      <c r="F413" s="493" t="s">
        <v>118</v>
      </c>
      <c r="G413" s="103" t="s">
        <v>554</v>
      </c>
      <c r="H413" s="417">
        <v>612</v>
      </c>
      <c r="I413" s="690"/>
      <c r="J413" s="536"/>
      <c r="K413" s="418"/>
      <c r="L413" s="25">
        <v>55</v>
      </c>
      <c r="M413" s="25">
        <v>0</v>
      </c>
      <c r="N413" s="25">
        <v>0</v>
      </c>
      <c r="O413" s="25">
        <v>0</v>
      </c>
      <c r="P413" s="25">
        <v>0</v>
      </c>
      <c r="Q413" s="25">
        <v>0</v>
      </c>
      <c r="R413" s="25">
        <v>0</v>
      </c>
      <c r="S413" s="25">
        <v>0</v>
      </c>
      <c r="T413" s="25">
        <v>0</v>
      </c>
      <c r="U413" s="25">
        <v>0</v>
      </c>
      <c r="V413" s="25">
        <v>0</v>
      </c>
      <c r="W413" s="15">
        <v>0</v>
      </c>
    </row>
    <row r="414" spans="1:23" s="40" customFormat="1" ht="47.25">
      <c r="A414" s="126"/>
      <c r="B414" s="451" t="s">
        <v>555</v>
      </c>
      <c r="C414" s="755"/>
      <c r="D414" s="734"/>
      <c r="E414" s="493" t="s">
        <v>336</v>
      </c>
      <c r="F414" s="493" t="s">
        <v>118</v>
      </c>
      <c r="G414" s="103" t="s">
        <v>556</v>
      </c>
      <c r="H414" s="417">
        <v>612</v>
      </c>
      <c r="I414" s="690"/>
      <c r="J414" s="536"/>
      <c r="K414" s="418"/>
      <c r="L414" s="25">
        <v>85.1</v>
      </c>
      <c r="M414" s="25">
        <v>94.2</v>
      </c>
      <c r="N414" s="25">
        <v>94.2</v>
      </c>
      <c r="O414" s="25">
        <v>0</v>
      </c>
      <c r="P414" s="25">
        <v>0</v>
      </c>
      <c r="Q414" s="25">
        <v>0</v>
      </c>
      <c r="R414" s="25">
        <v>0</v>
      </c>
      <c r="S414" s="25">
        <v>0</v>
      </c>
      <c r="T414" s="25">
        <v>0</v>
      </c>
      <c r="U414" s="25">
        <v>0</v>
      </c>
      <c r="V414" s="25">
        <v>0</v>
      </c>
      <c r="W414" s="15">
        <v>0</v>
      </c>
    </row>
    <row r="415" spans="1:23" s="40" customFormat="1" ht="47.25">
      <c r="A415" s="126"/>
      <c r="B415" s="607" t="s">
        <v>557</v>
      </c>
      <c r="C415" s="755"/>
      <c r="D415" s="734"/>
      <c r="E415" s="493" t="s">
        <v>336</v>
      </c>
      <c r="F415" s="493" t="s">
        <v>119</v>
      </c>
      <c r="G415" s="103" t="s">
        <v>558</v>
      </c>
      <c r="H415" s="417">
        <v>612</v>
      </c>
      <c r="I415" s="690"/>
      <c r="J415" s="536"/>
      <c r="K415" s="418"/>
      <c r="L415" s="25">
        <v>11</v>
      </c>
      <c r="M415" s="25">
        <v>18</v>
      </c>
      <c r="N415" s="25">
        <v>9</v>
      </c>
      <c r="O415" s="25">
        <f>P415+Q415</f>
        <v>0</v>
      </c>
      <c r="P415" s="25"/>
      <c r="Q415" s="25"/>
      <c r="R415" s="25">
        <f>S415+T415</f>
        <v>0</v>
      </c>
      <c r="S415" s="25"/>
      <c r="T415" s="25"/>
      <c r="U415" s="25">
        <f>V415+W415</f>
        <v>0</v>
      </c>
      <c r="V415" s="25"/>
      <c r="W415" s="15"/>
    </row>
    <row r="416" spans="1:23" s="40" customFormat="1" ht="78.75">
      <c r="A416" s="126"/>
      <c r="B416" s="451" t="s">
        <v>559</v>
      </c>
      <c r="C416" s="755"/>
      <c r="D416" s="734"/>
      <c r="E416" s="493" t="s">
        <v>91</v>
      </c>
      <c r="F416" s="493" t="s">
        <v>492</v>
      </c>
      <c r="G416" s="103" t="s">
        <v>493</v>
      </c>
      <c r="H416" s="417">
        <v>612</v>
      </c>
      <c r="I416" s="690"/>
      <c r="J416" s="536"/>
      <c r="K416" s="418"/>
      <c r="L416" s="25">
        <v>5</v>
      </c>
      <c r="M416" s="25">
        <v>4.5</v>
      </c>
      <c r="N416" s="25">
        <v>0</v>
      </c>
      <c r="O416" s="25">
        <f>P416+Q416</f>
        <v>5</v>
      </c>
      <c r="P416" s="25">
        <v>5</v>
      </c>
      <c r="Q416" s="25">
        <v>0</v>
      </c>
      <c r="R416" s="25">
        <f>S416+T416</f>
        <v>0</v>
      </c>
      <c r="S416" s="25">
        <v>0</v>
      </c>
      <c r="T416" s="25">
        <v>0</v>
      </c>
      <c r="U416" s="25">
        <f>V416+W416</f>
        <v>0</v>
      </c>
      <c r="V416" s="25">
        <v>0</v>
      </c>
      <c r="W416" s="15">
        <v>0</v>
      </c>
    </row>
    <row r="417" spans="1:23" s="40" customFormat="1" ht="63">
      <c r="A417" s="126"/>
      <c r="B417" s="451" t="s">
        <v>560</v>
      </c>
      <c r="C417" s="755"/>
      <c r="D417" s="734"/>
      <c r="E417" s="493" t="s">
        <v>119</v>
      </c>
      <c r="F417" s="493" t="s">
        <v>118</v>
      </c>
      <c r="G417" s="103" t="s">
        <v>561</v>
      </c>
      <c r="H417" s="417">
        <v>612</v>
      </c>
      <c r="I417" s="690"/>
      <c r="J417" s="536"/>
      <c r="K417" s="418"/>
      <c r="L417" s="25">
        <v>0</v>
      </c>
      <c r="M417" s="25">
        <v>72.900000000000006</v>
      </c>
      <c r="N417" s="25">
        <v>72</v>
      </c>
      <c r="O417" s="25">
        <f>P417+Q417</f>
        <v>0</v>
      </c>
      <c r="P417" s="25">
        <v>0</v>
      </c>
      <c r="Q417" s="25"/>
      <c r="R417" s="25">
        <f>S417+T417</f>
        <v>0</v>
      </c>
      <c r="S417" s="25">
        <v>0</v>
      </c>
      <c r="T417" s="25"/>
      <c r="U417" s="25">
        <f>V417+W417</f>
        <v>0</v>
      </c>
      <c r="V417" s="25">
        <v>0</v>
      </c>
      <c r="W417" s="15"/>
    </row>
    <row r="418" spans="1:23" s="40" customFormat="1">
      <c r="A418" s="126"/>
      <c r="B418" s="504" t="s">
        <v>562</v>
      </c>
      <c r="C418" s="755"/>
      <c r="D418" s="734"/>
      <c r="E418" s="493" t="s">
        <v>336</v>
      </c>
      <c r="F418" s="493" t="s">
        <v>118</v>
      </c>
      <c r="G418" s="103" t="s">
        <v>563</v>
      </c>
      <c r="H418" s="417">
        <v>612</v>
      </c>
      <c r="I418" s="690"/>
      <c r="J418" s="536"/>
      <c r="K418" s="418"/>
      <c r="L418" s="25">
        <v>0</v>
      </c>
      <c r="M418" s="25">
        <v>135</v>
      </c>
      <c r="N418" s="25">
        <v>135</v>
      </c>
      <c r="O418" s="25">
        <f>P418+Q418</f>
        <v>0</v>
      </c>
      <c r="P418" s="25">
        <v>0</v>
      </c>
      <c r="Q418" s="25"/>
      <c r="R418" s="25">
        <f>S418+T418</f>
        <v>0</v>
      </c>
      <c r="S418" s="25">
        <v>0</v>
      </c>
      <c r="T418" s="25"/>
      <c r="U418" s="25">
        <f>V418+W418</f>
        <v>0</v>
      </c>
      <c r="V418" s="25">
        <v>0</v>
      </c>
      <c r="W418" s="15"/>
    </row>
    <row r="419" spans="1:23" s="40" customFormat="1" ht="47.25">
      <c r="A419" s="127"/>
      <c r="B419" s="451" t="s">
        <v>564</v>
      </c>
      <c r="C419" s="756"/>
      <c r="D419" s="735"/>
      <c r="E419" s="493" t="s">
        <v>91</v>
      </c>
      <c r="F419" s="493" t="s">
        <v>492</v>
      </c>
      <c r="G419" s="103" t="s">
        <v>565</v>
      </c>
      <c r="H419" s="417">
        <v>612</v>
      </c>
      <c r="I419" s="690"/>
      <c r="J419" s="536"/>
      <c r="K419" s="418"/>
      <c r="L419" s="25">
        <v>0</v>
      </c>
      <c r="M419" s="25">
        <v>6.3</v>
      </c>
      <c r="N419" s="25">
        <v>6.3</v>
      </c>
      <c r="O419" s="25">
        <f>P419+Q419</f>
        <v>0</v>
      </c>
      <c r="P419" s="25">
        <v>0</v>
      </c>
      <c r="Q419" s="25"/>
      <c r="R419" s="25">
        <f>S419+T419</f>
        <v>0</v>
      </c>
      <c r="S419" s="25">
        <v>0</v>
      </c>
      <c r="T419" s="25"/>
      <c r="U419" s="25">
        <f>V419+W419</f>
        <v>0</v>
      </c>
      <c r="V419" s="25">
        <v>0</v>
      </c>
      <c r="W419" s="15"/>
    </row>
    <row r="420" spans="1:23" s="40" customFormat="1">
      <c r="A420" s="749" t="s">
        <v>358</v>
      </c>
      <c r="B420" s="451" t="s">
        <v>566</v>
      </c>
      <c r="C420" s="686" t="s">
        <v>529</v>
      </c>
      <c r="D420" s="472"/>
      <c r="E420" s="493"/>
      <c r="F420" s="493"/>
      <c r="G420" s="103"/>
      <c r="H420" s="417"/>
      <c r="I420" s="690"/>
      <c r="J420" s="536"/>
      <c r="K420" s="418"/>
      <c r="L420" s="25"/>
      <c r="M420" s="25"/>
      <c r="N420" s="25"/>
      <c r="O420" s="25"/>
      <c r="P420" s="25"/>
      <c r="Q420" s="25"/>
      <c r="R420" s="25"/>
      <c r="S420" s="25"/>
      <c r="T420" s="25"/>
      <c r="U420" s="25"/>
      <c r="V420" s="25"/>
      <c r="W420" s="15"/>
    </row>
    <row r="421" spans="1:23" s="40" customFormat="1" ht="31.5">
      <c r="A421" s="750"/>
      <c r="B421" s="504" t="s">
        <v>553</v>
      </c>
      <c r="C421" s="755"/>
      <c r="D421" s="733"/>
      <c r="E421" s="493" t="s">
        <v>530</v>
      </c>
      <c r="F421" s="493" t="s">
        <v>467</v>
      </c>
      <c r="G421" s="103" t="s">
        <v>554</v>
      </c>
      <c r="H421" s="417">
        <v>612</v>
      </c>
      <c r="I421" s="690"/>
      <c r="J421" s="536"/>
      <c r="K421" s="418"/>
      <c r="L421" s="25">
        <v>28.6</v>
      </c>
      <c r="M421" s="25">
        <v>0</v>
      </c>
      <c r="N421" s="25">
        <v>0</v>
      </c>
      <c r="O421" s="25">
        <f>SUM(P421:Q421)</f>
        <v>0</v>
      </c>
      <c r="P421" s="25">
        <v>0</v>
      </c>
      <c r="Q421" s="25">
        <v>0</v>
      </c>
      <c r="R421" s="25">
        <v>0</v>
      </c>
      <c r="S421" s="25">
        <v>0</v>
      </c>
      <c r="T421" s="25">
        <v>0</v>
      </c>
      <c r="U421" s="25">
        <v>0</v>
      </c>
      <c r="V421" s="25">
        <v>0</v>
      </c>
      <c r="W421" s="15">
        <v>0</v>
      </c>
    </row>
    <row r="422" spans="1:23" s="40" customFormat="1" ht="409.6" customHeight="1">
      <c r="A422" s="751"/>
      <c r="B422" s="451" t="s">
        <v>567</v>
      </c>
      <c r="C422" s="756"/>
      <c r="D422" s="735"/>
      <c r="E422" s="493" t="s">
        <v>530</v>
      </c>
      <c r="F422" s="493" t="s">
        <v>467</v>
      </c>
      <c r="G422" s="103" t="s">
        <v>556</v>
      </c>
      <c r="H422" s="417">
        <v>612</v>
      </c>
      <c r="I422" s="690"/>
      <c r="J422" s="536"/>
      <c r="K422" s="418"/>
      <c r="L422" s="25">
        <v>226.8</v>
      </c>
      <c r="M422" s="25">
        <v>100</v>
      </c>
      <c r="N422" s="25">
        <v>100</v>
      </c>
      <c r="O422" s="25">
        <v>0</v>
      </c>
      <c r="P422" s="25">
        <v>0</v>
      </c>
      <c r="Q422" s="25">
        <v>0</v>
      </c>
      <c r="R422" s="25">
        <v>0</v>
      </c>
      <c r="S422" s="25">
        <v>0</v>
      </c>
      <c r="T422" s="25">
        <v>0</v>
      </c>
      <c r="U422" s="25">
        <v>0</v>
      </c>
      <c r="V422" s="25">
        <v>0</v>
      </c>
      <c r="W422" s="15">
        <v>0</v>
      </c>
    </row>
    <row r="423" spans="1:23" s="40" customFormat="1">
      <c r="A423" s="749" t="s">
        <v>84</v>
      </c>
      <c r="B423" s="451" t="s">
        <v>568</v>
      </c>
      <c r="C423" s="686" t="s">
        <v>534</v>
      </c>
      <c r="D423" s="733"/>
      <c r="E423" s="493"/>
      <c r="F423" s="493"/>
      <c r="G423" s="103"/>
      <c r="H423" s="417"/>
      <c r="I423" s="690"/>
      <c r="J423" s="536"/>
      <c r="K423" s="418"/>
      <c r="L423" s="25"/>
      <c r="M423" s="25"/>
      <c r="N423" s="25"/>
      <c r="O423" s="25"/>
      <c r="P423" s="25"/>
      <c r="Q423" s="25"/>
      <c r="R423" s="25"/>
      <c r="S423" s="25"/>
      <c r="T423" s="25"/>
      <c r="U423" s="25"/>
      <c r="V423" s="25"/>
      <c r="W423" s="15"/>
    </row>
    <row r="424" spans="1:23" s="40" customFormat="1" ht="31.5">
      <c r="A424" s="791"/>
      <c r="B424" s="504" t="s">
        <v>546</v>
      </c>
      <c r="C424" s="780"/>
      <c r="D424" s="793"/>
      <c r="E424" s="493" t="s">
        <v>336</v>
      </c>
      <c r="F424" s="493" t="s">
        <v>118</v>
      </c>
      <c r="G424" s="103" t="s">
        <v>569</v>
      </c>
      <c r="H424" s="417">
        <v>612</v>
      </c>
      <c r="I424" s="690"/>
      <c r="J424" s="536"/>
      <c r="K424" s="418"/>
      <c r="L424" s="25">
        <v>75</v>
      </c>
      <c r="M424" s="25">
        <v>0</v>
      </c>
      <c r="N424" s="25">
        <v>0</v>
      </c>
      <c r="O424" s="25">
        <f>SUM(P424:Q424)</f>
        <v>0</v>
      </c>
      <c r="P424" s="25"/>
      <c r="Q424" s="25"/>
      <c r="R424" s="25">
        <f>SUM(S424:T424)</f>
        <v>0</v>
      </c>
      <c r="S424" s="25"/>
      <c r="T424" s="25"/>
      <c r="U424" s="25">
        <f>SUM(V424:W424)</f>
        <v>0</v>
      </c>
      <c r="V424" s="25"/>
      <c r="W424" s="15"/>
    </row>
    <row r="425" spans="1:23" s="40" customFormat="1" ht="31.5">
      <c r="A425" s="791"/>
      <c r="B425" s="451" t="s">
        <v>549</v>
      </c>
      <c r="C425" s="780"/>
      <c r="D425" s="793"/>
      <c r="E425" s="493" t="s">
        <v>336</v>
      </c>
      <c r="F425" s="493" t="s">
        <v>118</v>
      </c>
      <c r="G425" s="103" t="s">
        <v>570</v>
      </c>
      <c r="H425" s="417">
        <v>612</v>
      </c>
      <c r="I425" s="690"/>
      <c r="J425" s="536"/>
      <c r="K425" s="418"/>
      <c r="L425" s="25">
        <v>976</v>
      </c>
      <c r="M425" s="25">
        <v>1750.9</v>
      </c>
      <c r="N425" s="25">
        <v>724.6</v>
      </c>
      <c r="O425" s="25">
        <f>SUM(P425:Q425)</f>
        <v>760</v>
      </c>
      <c r="P425" s="25">
        <v>760</v>
      </c>
      <c r="Q425" s="25"/>
      <c r="R425" s="25">
        <f>SUM(S425:T425)</f>
        <v>760</v>
      </c>
      <c r="S425" s="25">
        <v>760</v>
      </c>
      <c r="T425" s="25"/>
      <c r="U425" s="25">
        <f>SUM(V425:W425)</f>
        <v>836</v>
      </c>
      <c r="V425" s="25">
        <v>836</v>
      </c>
      <c r="W425" s="15"/>
    </row>
    <row r="426" spans="1:23" s="40" customFormat="1" ht="31.5">
      <c r="A426" s="791"/>
      <c r="B426" s="451" t="s">
        <v>553</v>
      </c>
      <c r="C426" s="780"/>
      <c r="D426" s="793"/>
      <c r="E426" s="493" t="s">
        <v>336</v>
      </c>
      <c r="F426" s="493" t="s">
        <v>118</v>
      </c>
      <c r="G426" s="103" t="s">
        <v>554</v>
      </c>
      <c r="H426" s="417">
        <v>612</v>
      </c>
      <c r="I426" s="690"/>
      <c r="J426" s="536"/>
      <c r="K426" s="418"/>
      <c r="L426" s="25">
        <v>265.2</v>
      </c>
      <c r="M426" s="25">
        <v>0</v>
      </c>
      <c r="N426" s="25">
        <v>0</v>
      </c>
      <c r="O426" s="25"/>
      <c r="P426" s="25"/>
      <c r="Q426" s="25"/>
      <c r="R426" s="25"/>
      <c r="S426" s="25"/>
      <c r="T426" s="25"/>
      <c r="U426" s="25"/>
      <c r="V426" s="25"/>
      <c r="W426" s="15"/>
    </row>
    <row r="427" spans="1:23" s="40" customFormat="1" ht="47.25">
      <c r="A427" s="791"/>
      <c r="B427" s="451" t="s">
        <v>1495</v>
      </c>
      <c r="C427" s="780"/>
      <c r="D427" s="793"/>
      <c r="E427" s="493" t="s">
        <v>336</v>
      </c>
      <c r="F427" s="493" t="s">
        <v>118</v>
      </c>
      <c r="G427" s="103" t="s">
        <v>419</v>
      </c>
      <c r="H427" s="417">
        <v>612</v>
      </c>
      <c r="I427" s="690"/>
      <c r="J427" s="536"/>
      <c r="K427" s="418"/>
      <c r="L427" s="25">
        <v>90</v>
      </c>
      <c r="M427" s="25">
        <v>0</v>
      </c>
      <c r="N427" s="25">
        <v>0</v>
      </c>
      <c r="O427" s="25"/>
      <c r="P427" s="25"/>
      <c r="Q427" s="25"/>
      <c r="R427" s="25"/>
      <c r="S427" s="25"/>
      <c r="T427" s="25"/>
      <c r="U427" s="25"/>
      <c r="V427" s="25"/>
      <c r="W427" s="15"/>
    </row>
    <row r="428" spans="1:23" s="40" customFormat="1" ht="47.25">
      <c r="A428" s="791"/>
      <c r="B428" s="504" t="s">
        <v>571</v>
      </c>
      <c r="C428" s="780"/>
      <c r="D428" s="793"/>
      <c r="E428" s="493" t="s">
        <v>336</v>
      </c>
      <c r="F428" s="493" t="s">
        <v>118</v>
      </c>
      <c r="G428" s="103" t="s">
        <v>556</v>
      </c>
      <c r="H428" s="417">
        <v>612</v>
      </c>
      <c r="I428" s="690"/>
      <c r="J428" s="536"/>
      <c r="K428" s="418"/>
      <c r="L428" s="25">
        <v>218.8</v>
      </c>
      <c r="M428" s="25">
        <v>180.1</v>
      </c>
      <c r="N428" s="25">
        <v>180.1</v>
      </c>
      <c r="O428" s="25"/>
      <c r="P428" s="25"/>
      <c r="Q428" s="25"/>
      <c r="R428" s="25"/>
      <c r="S428" s="25"/>
      <c r="T428" s="25"/>
      <c r="U428" s="25"/>
      <c r="V428" s="25"/>
      <c r="W428" s="15"/>
    </row>
    <row r="429" spans="1:23" s="40" customFormat="1" ht="63">
      <c r="A429" s="791"/>
      <c r="B429" s="451" t="s">
        <v>560</v>
      </c>
      <c r="C429" s="780"/>
      <c r="D429" s="793"/>
      <c r="E429" s="493" t="s">
        <v>119</v>
      </c>
      <c r="F429" s="493" t="s">
        <v>118</v>
      </c>
      <c r="G429" s="103" t="s">
        <v>561</v>
      </c>
      <c r="H429" s="417">
        <v>612</v>
      </c>
      <c r="I429" s="690"/>
      <c r="J429" s="536"/>
      <c r="K429" s="418"/>
      <c r="L429" s="25">
        <v>0</v>
      </c>
      <c r="M429" s="25">
        <v>12.6</v>
      </c>
      <c r="N429" s="25">
        <v>12.6</v>
      </c>
      <c r="O429" s="25"/>
      <c r="P429" s="25"/>
      <c r="Q429" s="25"/>
      <c r="R429" s="25"/>
      <c r="S429" s="25"/>
      <c r="T429" s="25"/>
      <c r="U429" s="25"/>
      <c r="V429" s="25"/>
      <c r="W429" s="15"/>
    </row>
    <row r="430" spans="1:23" s="40" customFormat="1" ht="47.25">
      <c r="A430" s="791"/>
      <c r="B430" s="104" t="s">
        <v>544</v>
      </c>
      <c r="C430" s="780"/>
      <c r="D430" s="793"/>
      <c r="E430" s="493" t="s">
        <v>530</v>
      </c>
      <c r="F430" s="493" t="s">
        <v>530</v>
      </c>
      <c r="G430" s="103" t="s">
        <v>572</v>
      </c>
      <c r="H430" s="417">
        <v>612</v>
      </c>
      <c r="I430" s="690"/>
      <c r="J430" s="536"/>
      <c r="K430" s="418"/>
      <c r="L430" s="25">
        <v>0</v>
      </c>
      <c r="M430" s="25">
        <v>0</v>
      </c>
      <c r="N430" s="25">
        <v>0</v>
      </c>
      <c r="O430" s="25">
        <f>P430+Q430</f>
        <v>40</v>
      </c>
      <c r="P430" s="25">
        <v>40</v>
      </c>
      <c r="Q430" s="25">
        <v>0</v>
      </c>
      <c r="R430" s="25">
        <f>S430+T430</f>
        <v>44.5</v>
      </c>
      <c r="S430" s="25">
        <v>44.5</v>
      </c>
      <c r="T430" s="25">
        <v>0</v>
      </c>
      <c r="U430" s="25">
        <f>V430+W430</f>
        <v>50</v>
      </c>
      <c r="V430" s="25">
        <v>50</v>
      </c>
      <c r="W430" s="15"/>
    </row>
    <row r="431" spans="1:23" s="40" customFormat="1" ht="47.25">
      <c r="A431" s="792"/>
      <c r="B431" s="504" t="s">
        <v>564</v>
      </c>
      <c r="C431" s="781"/>
      <c r="D431" s="794"/>
      <c r="E431" s="493" t="s">
        <v>91</v>
      </c>
      <c r="F431" s="493" t="s">
        <v>492</v>
      </c>
      <c r="G431" s="103" t="s">
        <v>565</v>
      </c>
      <c r="H431" s="417">
        <v>612</v>
      </c>
      <c r="I431" s="690"/>
      <c r="J431" s="536"/>
      <c r="K431" s="418"/>
      <c r="L431" s="25">
        <v>0</v>
      </c>
      <c r="M431" s="25">
        <v>36</v>
      </c>
      <c r="N431" s="25">
        <v>36</v>
      </c>
      <c r="O431" s="25"/>
      <c r="P431" s="25"/>
      <c r="Q431" s="25"/>
      <c r="R431" s="25"/>
      <c r="S431" s="25"/>
      <c r="T431" s="25"/>
      <c r="U431" s="25"/>
      <c r="V431" s="25"/>
      <c r="W431" s="15"/>
    </row>
    <row r="432" spans="1:23" s="40" customFormat="1">
      <c r="A432" s="749" t="s">
        <v>361</v>
      </c>
      <c r="B432" s="451" t="s">
        <v>573</v>
      </c>
      <c r="C432" s="500"/>
      <c r="D432" s="483"/>
      <c r="E432" s="493"/>
      <c r="F432" s="493"/>
      <c r="G432" s="103"/>
      <c r="H432" s="417"/>
      <c r="I432" s="690"/>
      <c r="J432" s="536"/>
      <c r="K432" s="418"/>
      <c r="L432" s="25"/>
      <c r="M432" s="25"/>
      <c r="N432" s="25"/>
      <c r="O432" s="25"/>
      <c r="P432" s="25"/>
      <c r="Q432" s="25"/>
      <c r="R432" s="25"/>
      <c r="S432" s="25"/>
      <c r="T432" s="25"/>
      <c r="U432" s="25"/>
      <c r="V432" s="25"/>
      <c r="W432" s="15"/>
    </row>
    <row r="433" spans="1:23" s="40" customFormat="1" ht="31.5">
      <c r="A433" s="750"/>
      <c r="B433" s="503" t="s">
        <v>549</v>
      </c>
      <c r="C433" s="686" t="s">
        <v>1492</v>
      </c>
      <c r="D433" s="733"/>
      <c r="E433" s="493" t="s">
        <v>336</v>
      </c>
      <c r="F433" s="493" t="s">
        <v>119</v>
      </c>
      <c r="G433" s="103" t="s">
        <v>537</v>
      </c>
      <c r="H433" s="417">
        <v>612</v>
      </c>
      <c r="I433" s="690"/>
      <c r="J433" s="536"/>
      <c r="K433" s="418"/>
      <c r="L433" s="25">
        <v>48</v>
      </c>
      <c r="M433" s="25">
        <v>0</v>
      </c>
      <c r="N433" s="25">
        <v>0</v>
      </c>
      <c r="O433" s="25"/>
      <c r="P433" s="25"/>
      <c r="Q433" s="25"/>
      <c r="R433" s="25"/>
      <c r="S433" s="25"/>
      <c r="T433" s="25"/>
      <c r="U433" s="25"/>
      <c r="V433" s="25"/>
      <c r="W433" s="15"/>
    </row>
    <row r="434" spans="1:23" s="40" customFormat="1" ht="409.6" customHeight="1">
      <c r="A434" s="751"/>
      <c r="B434" s="503" t="s">
        <v>549</v>
      </c>
      <c r="C434" s="756"/>
      <c r="D434" s="735"/>
      <c r="E434" s="493" t="s">
        <v>336</v>
      </c>
      <c r="F434" s="493" t="s">
        <v>119</v>
      </c>
      <c r="G434" s="103" t="s">
        <v>541</v>
      </c>
      <c r="H434" s="417">
        <v>612</v>
      </c>
      <c r="I434" s="691"/>
      <c r="J434" s="536"/>
      <c r="K434" s="418"/>
      <c r="L434" s="25">
        <v>0</v>
      </c>
      <c r="M434" s="25">
        <v>36.6</v>
      </c>
      <c r="N434" s="25">
        <v>36.6</v>
      </c>
      <c r="O434" s="25"/>
      <c r="P434" s="25"/>
      <c r="Q434" s="25"/>
      <c r="R434" s="25"/>
      <c r="S434" s="25"/>
      <c r="T434" s="25"/>
      <c r="U434" s="25"/>
      <c r="V434" s="25"/>
      <c r="W434" s="15"/>
    </row>
    <row r="435" spans="1:23" s="263" customFormat="1">
      <c r="A435" s="762" t="s">
        <v>38</v>
      </c>
      <c r="B435" s="763"/>
      <c r="C435" s="763"/>
      <c r="D435" s="763"/>
      <c r="E435" s="763"/>
      <c r="F435" s="763"/>
      <c r="G435" s="763"/>
      <c r="H435" s="763"/>
      <c r="I435" s="763"/>
      <c r="J435" s="763"/>
      <c r="K435" s="763"/>
      <c r="L435" s="261">
        <f t="shared" ref="L435:W435" si="156">SUM(L436,L475)</f>
        <v>59317.499999999993</v>
      </c>
      <c r="M435" s="261">
        <f t="shared" si="156"/>
        <v>50723.3</v>
      </c>
      <c r="N435" s="261">
        <f t="shared" si="156"/>
        <v>32578.300000000003</v>
      </c>
      <c r="O435" s="261">
        <f t="shared" si="156"/>
        <v>56358.8</v>
      </c>
      <c r="P435" s="261">
        <f t="shared" si="156"/>
        <v>56358.8</v>
      </c>
      <c r="Q435" s="261">
        <f t="shared" si="156"/>
        <v>0</v>
      </c>
      <c r="R435" s="261">
        <f t="shared" si="156"/>
        <v>56732.7</v>
      </c>
      <c r="S435" s="261">
        <f t="shared" si="156"/>
        <v>56732.7</v>
      </c>
      <c r="T435" s="261">
        <f t="shared" si="156"/>
        <v>0</v>
      </c>
      <c r="U435" s="261">
        <f t="shared" si="156"/>
        <v>57771.700000000004</v>
      </c>
      <c r="V435" s="261">
        <f t="shared" si="156"/>
        <v>57771.700000000004</v>
      </c>
      <c r="W435" s="262">
        <f t="shared" si="156"/>
        <v>0</v>
      </c>
    </row>
    <row r="436" spans="1:23" s="40" customFormat="1" ht="63">
      <c r="A436" s="441" t="s">
        <v>39</v>
      </c>
      <c r="B436" s="451" t="s">
        <v>86</v>
      </c>
      <c r="C436" s="443"/>
      <c r="D436" s="418"/>
      <c r="E436" s="534"/>
      <c r="F436" s="534"/>
      <c r="G436" s="452"/>
      <c r="H436" s="417">
        <v>600</v>
      </c>
      <c r="I436" s="689" t="s">
        <v>574</v>
      </c>
      <c r="J436" s="102" t="s">
        <v>575</v>
      </c>
      <c r="K436" s="418"/>
      <c r="L436" s="25">
        <f>L437+L441+L445+L449+L454+L458+L462+L466+L470</f>
        <v>44300.999999999993</v>
      </c>
      <c r="M436" s="25">
        <f>M437+M441+M445+M449+M454+M458+M462+M466+M470</f>
        <v>48405</v>
      </c>
      <c r="N436" s="25">
        <f>N437+N441+N445+N449+N454+N458+N462+N466+N470</f>
        <v>31089.300000000003</v>
      </c>
      <c r="O436" s="25">
        <f>P436+Q436</f>
        <v>53048.800000000003</v>
      </c>
      <c r="P436" s="25">
        <f>P437+P441+P445+P449+P454+P458+P462+P466+P470</f>
        <v>53048.800000000003</v>
      </c>
      <c r="Q436" s="25">
        <f>Q437+Q441+Q445+Q449+Q454+Q458+Q462+Q466+Q470</f>
        <v>0</v>
      </c>
      <c r="R436" s="25">
        <f>S436+T436</f>
        <v>53442.7</v>
      </c>
      <c r="S436" s="25">
        <f>S437+S441+S445+S449+S454+S458+S462+S466+S470</f>
        <v>53442.7</v>
      </c>
      <c r="T436" s="25">
        <f>T437+T441+T445+T449+T454+T458+T462+T466+T470</f>
        <v>0</v>
      </c>
      <c r="U436" s="25">
        <f>V436+W436</f>
        <v>54243.600000000006</v>
      </c>
      <c r="V436" s="25">
        <f>V437+V441+V445+V449+V454+V458+V462+V466+V470</f>
        <v>54243.600000000006</v>
      </c>
      <c r="W436" s="15">
        <f>W437+W441+W445+W449+W454+W458+W462+W466+W470</f>
        <v>0</v>
      </c>
    </row>
    <row r="437" spans="1:23" s="40" customFormat="1">
      <c r="A437" s="749" t="s">
        <v>46</v>
      </c>
      <c r="B437" s="503" t="s">
        <v>576</v>
      </c>
      <c r="C437" s="525"/>
      <c r="D437" s="430"/>
      <c r="E437" s="534"/>
      <c r="F437" s="534"/>
      <c r="G437" s="452"/>
      <c r="H437" s="417"/>
      <c r="I437" s="690"/>
      <c r="J437" s="536">
        <v>36007</v>
      </c>
      <c r="K437" s="418"/>
      <c r="L437" s="25">
        <f>L438+L440</f>
        <v>2021</v>
      </c>
      <c r="M437" s="25">
        <f>M438+M440</f>
        <v>2155.8000000000002</v>
      </c>
      <c r="N437" s="25">
        <f>N438+N440</f>
        <v>1346.3</v>
      </c>
      <c r="O437" s="25">
        <f t="shared" ref="O437:W437" si="157">O438+O440+O439</f>
        <v>2457.3000000000002</v>
      </c>
      <c r="P437" s="25">
        <f t="shared" si="157"/>
        <v>2457.3000000000002</v>
      </c>
      <c r="Q437" s="25">
        <f t="shared" si="157"/>
        <v>0</v>
      </c>
      <c r="R437" s="25">
        <f t="shared" si="157"/>
        <v>2471.1999999999998</v>
      </c>
      <c r="S437" s="25">
        <f t="shared" si="157"/>
        <v>2471.1999999999998</v>
      </c>
      <c r="T437" s="25">
        <f t="shared" si="157"/>
        <v>0</v>
      </c>
      <c r="U437" s="25">
        <f t="shared" si="157"/>
        <v>2512</v>
      </c>
      <c r="V437" s="25">
        <f t="shared" si="157"/>
        <v>2512</v>
      </c>
      <c r="W437" s="15">
        <f t="shared" si="157"/>
        <v>0</v>
      </c>
    </row>
    <row r="438" spans="1:23" s="40" customFormat="1" ht="47.25">
      <c r="A438" s="750"/>
      <c r="B438" s="503"/>
      <c r="C438" s="686" t="s">
        <v>577</v>
      </c>
      <c r="D438" s="733"/>
      <c r="E438" s="493" t="s">
        <v>336</v>
      </c>
      <c r="F438" s="493" t="s">
        <v>118</v>
      </c>
      <c r="G438" s="103" t="s">
        <v>1679</v>
      </c>
      <c r="H438" s="417">
        <v>621</v>
      </c>
      <c r="I438" s="690"/>
      <c r="J438" s="536"/>
      <c r="K438" s="418"/>
      <c r="L438" s="25">
        <v>961</v>
      </c>
      <c r="M438" s="25">
        <v>2155.8000000000002</v>
      </c>
      <c r="N438" s="25">
        <v>1346.3</v>
      </c>
      <c r="O438" s="25">
        <f>SUM(P438:Q438)</f>
        <v>2422.3000000000002</v>
      </c>
      <c r="P438" s="25">
        <v>2422.3000000000002</v>
      </c>
      <c r="Q438" s="25"/>
      <c r="R438" s="25">
        <f>SUM(S438:T438)</f>
        <v>2436.1999999999998</v>
      </c>
      <c r="S438" s="25">
        <v>2436.1999999999998</v>
      </c>
      <c r="T438" s="25"/>
      <c r="U438" s="25">
        <f>SUM(V438:W438)</f>
        <v>2473.5</v>
      </c>
      <c r="V438" s="25">
        <v>2473.5</v>
      </c>
      <c r="W438" s="15"/>
    </row>
    <row r="439" spans="1:23" s="40" customFormat="1">
      <c r="A439" s="750"/>
      <c r="B439" s="504"/>
      <c r="C439" s="755"/>
      <c r="D439" s="734"/>
      <c r="E439" s="493"/>
      <c r="F439" s="493"/>
      <c r="G439" s="103" t="s">
        <v>578</v>
      </c>
      <c r="H439" s="417">
        <v>621</v>
      </c>
      <c r="I439" s="690"/>
      <c r="J439" s="536"/>
      <c r="K439" s="418"/>
      <c r="L439" s="25">
        <v>0</v>
      </c>
      <c r="M439" s="25">
        <v>0</v>
      </c>
      <c r="N439" s="25">
        <v>0</v>
      </c>
      <c r="O439" s="25">
        <f>SUM(P439:Q439)</f>
        <v>35</v>
      </c>
      <c r="P439" s="25">
        <v>35</v>
      </c>
      <c r="Q439" s="25">
        <v>0</v>
      </c>
      <c r="R439" s="25">
        <f>SUM(S439:T439)</f>
        <v>35</v>
      </c>
      <c r="S439" s="25">
        <v>35</v>
      </c>
      <c r="T439" s="25">
        <v>0</v>
      </c>
      <c r="U439" s="25">
        <f>SUM(V439:W439)</f>
        <v>38.5</v>
      </c>
      <c r="V439" s="25">
        <v>38.5</v>
      </c>
      <c r="W439" s="15">
        <v>0</v>
      </c>
    </row>
    <row r="440" spans="1:23" s="40" customFormat="1">
      <c r="A440" s="751"/>
      <c r="B440" s="513"/>
      <c r="C440" s="756"/>
      <c r="D440" s="735"/>
      <c r="E440" s="493" t="s">
        <v>336</v>
      </c>
      <c r="F440" s="493" t="s">
        <v>118</v>
      </c>
      <c r="G440" s="103" t="s">
        <v>579</v>
      </c>
      <c r="H440" s="417">
        <v>621</v>
      </c>
      <c r="I440" s="690"/>
      <c r="J440" s="536"/>
      <c r="K440" s="418"/>
      <c r="L440" s="25">
        <v>1060</v>
      </c>
      <c r="M440" s="25">
        <v>0</v>
      </c>
      <c r="N440" s="25">
        <v>0</v>
      </c>
      <c r="O440" s="25"/>
      <c r="P440" s="25"/>
      <c r="Q440" s="25"/>
      <c r="R440" s="25"/>
      <c r="S440" s="25"/>
      <c r="T440" s="25"/>
      <c r="U440" s="25"/>
      <c r="V440" s="25"/>
      <c r="W440" s="15"/>
    </row>
    <row r="441" spans="1:23" s="40" customFormat="1">
      <c r="A441" s="749" t="s">
        <v>67</v>
      </c>
      <c r="B441" s="503" t="s">
        <v>580</v>
      </c>
      <c r="C441" s="511"/>
      <c r="D441" s="472"/>
      <c r="E441" s="493"/>
      <c r="F441" s="493"/>
      <c r="G441" s="103"/>
      <c r="H441" s="417"/>
      <c r="I441" s="690"/>
      <c r="J441" s="536"/>
      <c r="K441" s="418"/>
      <c r="L441" s="25">
        <f t="shared" ref="L441:W441" si="158">L442+L443+L444</f>
        <v>2019.4</v>
      </c>
      <c r="M441" s="25">
        <f t="shared" si="158"/>
        <v>2128</v>
      </c>
      <c r="N441" s="25">
        <f t="shared" si="158"/>
        <v>1377.1</v>
      </c>
      <c r="O441" s="25">
        <f t="shared" si="158"/>
        <v>2293.8000000000002</v>
      </c>
      <c r="P441" s="25">
        <f t="shared" si="158"/>
        <v>2293.8000000000002</v>
      </c>
      <c r="Q441" s="25">
        <f t="shared" si="158"/>
        <v>0</v>
      </c>
      <c r="R441" s="25">
        <f t="shared" si="158"/>
        <v>2308.4</v>
      </c>
      <c r="S441" s="25">
        <f t="shared" si="158"/>
        <v>2308.4</v>
      </c>
      <c r="T441" s="25">
        <f t="shared" si="158"/>
        <v>0</v>
      </c>
      <c r="U441" s="25">
        <f t="shared" si="158"/>
        <v>2335.3000000000002</v>
      </c>
      <c r="V441" s="25">
        <f t="shared" si="158"/>
        <v>2335.3000000000002</v>
      </c>
      <c r="W441" s="15">
        <f t="shared" si="158"/>
        <v>0</v>
      </c>
    </row>
    <row r="442" spans="1:23" s="40" customFormat="1" ht="47.25">
      <c r="A442" s="772"/>
      <c r="B442" s="503"/>
      <c r="C442" s="787" t="s">
        <v>581</v>
      </c>
      <c r="D442" s="733"/>
      <c r="E442" s="493" t="s">
        <v>336</v>
      </c>
      <c r="F442" s="493" t="s">
        <v>118</v>
      </c>
      <c r="G442" s="103" t="s">
        <v>1149</v>
      </c>
      <c r="H442" s="417">
        <v>621</v>
      </c>
      <c r="I442" s="690"/>
      <c r="J442" s="536"/>
      <c r="K442" s="418"/>
      <c r="L442" s="25">
        <v>914.4</v>
      </c>
      <c r="M442" s="25">
        <v>2125</v>
      </c>
      <c r="N442" s="25">
        <v>1374.1</v>
      </c>
      <c r="O442" s="25">
        <f>SUM(P442:Q442)</f>
        <v>2293.8000000000002</v>
      </c>
      <c r="P442" s="25">
        <v>2293.8000000000002</v>
      </c>
      <c r="Q442" s="25"/>
      <c r="R442" s="25">
        <f>SUM(S442:T442)</f>
        <v>2308.4</v>
      </c>
      <c r="S442" s="25">
        <v>2308.4</v>
      </c>
      <c r="T442" s="25"/>
      <c r="U442" s="25">
        <f>SUM(V442:W442)</f>
        <v>2335.3000000000002</v>
      </c>
      <c r="V442" s="25">
        <v>2335.3000000000002</v>
      </c>
      <c r="W442" s="15"/>
    </row>
    <row r="443" spans="1:23" s="40" customFormat="1">
      <c r="A443" s="772"/>
      <c r="B443" s="504"/>
      <c r="C443" s="774"/>
      <c r="D443" s="734"/>
      <c r="E443" s="493" t="s">
        <v>336</v>
      </c>
      <c r="F443" s="493" t="s">
        <v>118</v>
      </c>
      <c r="G443" s="103" t="s">
        <v>535</v>
      </c>
      <c r="H443" s="417">
        <v>621</v>
      </c>
      <c r="I443" s="690"/>
      <c r="J443" s="536"/>
      <c r="K443" s="418"/>
      <c r="L443" s="25">
        <v>1105</v>
      </c>
      <c r="M443" s="25">
        <v>0</v>
      </c>
      <c r="N443" s="25">
        <v>0</v>
      </c>
      <c r="O443" s="25"/>
      <c r="P443" s="25"/>
      <c r="Q443" s="25"/>
      <c r="R443" s="25"/>
      <c r="S443" s="25"/>
      <c r="T443" s="25"/>
      <c r="U443" s="25"/>
      <c r="V443" s="25"/>
      <c r="W443" s="15"/>
    </row>
    <row r="444" spans="1:23" s="40" customFormat="1">
      <c r="A444" s="772"/>
      <c r="B444" s="504"/>
      <c r="C444" s="775"/>
      <c r="D444" s="735"/>
      <c r="E444" s="493" t="s">
        <v>336</v>
      </c>
      <c r="F444" s="493" t="s">
        <v>118</v>
      </c>
      <c r="G444" s="103" t="s">
        <v>518</v>
      </c>
      <c r="H444" s="417">
        <v>621</v>
      </c>
      <c r="I444" s="690"/>
      <c r="J444" s="536"/>
      <c r="K444" s="418"/>
      <c r="L444" s="25">
        <v>0</v>
      </c>
      <c r="M444" s="25">
        <v>3</v>
      </c>
      <c r="N444" s="25">
        <v>3</v>
      </c>
      <c r="O444" s="25"/>
      <c r="P444" s="25"/>
      <c r="Q444" s="25"/>
      <c r="R444" s="25"/>
      <c r="S444" s="25"/>
      <c r="T444" s="25"/>
      <c r="U444" s="25"/>
      <c r="V444" s="25"/>
      <c r="W444" s="15"/>
    </row>
    <row r="445" spans="1:23" s="40" customFormat="1">
      <c r="A445" s="749" t="s">
        <v>68</v>
      </c>
      <c r="B445" s="451" t="s">
        <v>582</v>
      </c>
      <c r="C445" s="686" t="s">
        <v>581</v>
      </c>
      <c r="D445" s="472"/>
      <c r="E445" s="493"/>
      <c r="F445" s="493"/>
      <c r="G445" s="103"/>
      <c r="H445" s="417"/>
      <c r="I445" s="690"/>
      <c r="J445" s="536"/>
      <c r="K445" s="418"/>
      <c r="L445" s="25">
        <f t="shared" ref="L445:W445" si="159">L446+L447+L448</f>
        <v>1616.7</v>
      </c>
      <c r="M445" s="25">
        <f t="shared" si="159"/>
        <v>1395</v>
      </c>
      <c r="N445" s="25">
        <f t="shared" si="159"/>
        <v>846.4</v>
      </c>
      <c r="O445" s="25">
        <f t="shared" si="159"/>
        <v>1623.8</v>
      </c>
      <c r="P445" s="25">
        <f t="shared" si="159"/>
        <v>1623.8</v>
      </c>
      <c r="Q445" s="25">
        <f t="shared" si="159"/>
        <v>0</v>
      </c>
      <c r="R445" s="25">
        <f t="shared" si="159"/>
        <v>1654.2</v>
      </c>
      <c r="S445" s="25">
        <f t="shared" si="159"/>
        <v>1654.2</v>
      </c>
      <c r="T445" s="25">
        <f t="shared" si="159"/>
        <v>0</v>
      </c>
      <c r="U445" s="25">
        <f t="shared" si="159"/>
        <v>1693.5</v>
      </c>
      <c r="V445" s="25">
        <f t="shared" si="159"/>
        <v>1693.5</v>
      </c>
      <c r="W445" s="15">
        <f t="shared" si="159"/>
        <v>0</v>
      </c>
    </row>
    <row r="446" spans="1:23" s="40" customFormat="1" ht="47.25">
      <c r="A446" s="750"/>
      <c r="B446" s="608"/>
      <c r="C446" s="755"/>
      <c r="D446" s="733"/>
      <c r="E446" s="493" t="s">
        <v>336</v>
      </c>
      <c r="F446" s="493" t="s">
        <v>118</v>
      </c>
      <c r="G446" s="103" t="s">
        <v>1149</v>
      </c>
      <c r="H446" s="417">
        <v>621</v>
      </c>
      <c r="I446" s="690"/>
      <c r="J446" s="536"/>
      <c r="K446" s="418"/>
      <c r="L446" s="25">
        <v>1206.7</v>
      </c>
      <c r="M446" s="25">
        <v>1392</v>
      </c>
      <c r="N446" s="25">
        <v>843.4</v>
      </c>
      <c r="O446" s="25">
        <f>SUM(P446:Q446)</f>
        <v>1623.8</v>
      </c>
      <c r="P446" s="25">
        <v>1623.8</v>
      </c>
      <c r="Q446" s="25"/>
      <c r="R446" s="25">
        <f>SUM(S446:T446)</f>
        <v>1654.2</v>
      </c>
      <c r="S446" s="25">
        <v>1654.2</v>
      </c>
      <c r="T446" s="25"/>
      <c r="U446" s="25">
        <f>SUM(V446:W446)</f>
        <v>1693.5</v>
      </c>
      <c r="V446" s="25">
        <v>1693.5</v>
      </c>
      <c r="W446" s="15"/>
    </row>
    <row r="447" spans="1:23" s="40" customFormat="1">
      <c r="A447" s="750"/>
      <c r="B447" s="504"/>
      <c r="C447" s="755"/>
      <c r="D447" s="734"/>
      <c r="E447" s="493" t="s">
        <v>336</v>
      </c>
      <c r="F447" s="493" t="s">
        <v>118</v>
      </c>
      <c r="G447" s="103" t="s">
        <v>535</v>
      </c>
      <c r="H447" s="417">
        <v>621</v>
      </c>
      <c r="I447" s="690"/>
      <c r="J447" s="536"/>
      <c r="K447" s="418"/>
      <c r="L447" s="25">
        <v>410</v>
      </c>
      <c r="M447" s="25">
        <v>0</v>
      </c>
      <c r="N447" s="25">
        <v>0</v>
      </c>
      <c r="O447" s="25"/>
      <c r="P447" s="25"/>
      <c r="Q447" s="25"/>
      <c r="R447" s="25"/>
      <c r="S447" s="25"/>
      <c r="T447" s="25"/>
      <c r="U447" s="25"/>
      <c r="V447" s="25"/>
      <c r="W447" s="15"/>
    </row>
    <row r="448" spans="1:23" s="40" customFormat="1">
      <c r="A448" s="751"/>
      <c r="B448" s="513"/>
      <c r="C448" s="756"/>
      <c r="D448" s="735"/>
      <c r="E448" s="493" t="s">
        <v>336</v>
      </c>
      <c r="F448" s="493" t="s">
        <v>118</v>
      </c>
      <c r="G448" s="103" t="s">
        <v>518</v>
      </c>
      <c r="H448" s="417">
        <v>621</v>
      </c>
      <c r="I448" s="690"/>
      <c r="J448" s="536"/>
      <c r="K448" s="418"/>
      <c r="L448" s="25">
        <v>0</v>
      </c>
      <c r="M448" s="25">
        <v>3</v>
      </c>
      <c r="N448" s="25">
        <v>3</v>
      </c>
      <c r="O448" s="25"/>
      <c r="P448" s="25"/>
      <c r="Q448" s="25"/>
      <c r="R448" s="25"/>
      <c r="S448" s="25"/>
      <c r="T448" s="25"/>
      <c r="U448" s="25"/>
      <c r="V448" s="25"/>
      <c r="W448" s="15"/>
    </row>
    <row r="449" spans="1:23" s="40" customFormat="1">
      <c r="A449" s="749" t="s">
        <v>583</v>
      </c>
      <c r="B449" s="503" t="s">
        <v>584</v>
      </c>
      <c r="C449" s="686" t="s">
        <v>581</v>
      </c>
      <c r="D449" s="472"/>
      <c r="E449" s="493"/>
      <c r="F449" s="493"/>
      <c r="G449" s="103"/>
      <c r="H449" s="417"/>
      <c r="I449" s="690"/>
      <c r="J449" s="536"/>
      <c r="K449" s="418"/>
      <c r="L449" s="25">
        <f>L450+L451+L452+L453</f>
        <v>7701.8</v>
      </c>
      <c r="M449" s="25">
        <f>M450+M451+M452+M453</f>
        <v>7507.5</v>
      </c>
      <c r="N449" s="25">
        <f>N450+N451+N452+N453</f>
        <v>4985.6000000000004</v>
      </c>
      <c r="O449" s="25">
        <f>P449+Q449</f>
        <v>8510</v>
      </c>
      <c r="P449" s="25">
        <f>P450+P451+P452+P453</f>
        <v>8510</v>
      </c>
      <c r="Q449" s="25">
        <f>Q450+Q451+Q452+Q453</f>
        <v>0</v>
      </c>
      <c r="R449" s="25">
        <f>S449+T449</f>
        <v>8573.1</v>
      </c>
      <c r="S449" s="25">
        <f>S450+S451+S452+S453</f>
        <v>8573.1</v>
      </c>
      <c r="T449" s="25">
        <f>T450+T451+T452+T453</f>
        <v>0</v>
      </c>
      <c r="U449" s="25">
        <f>V449+W449</f>
        <v>8686.1</v>
      </c>
      <c r="V449" s="25">
        <f>V450+V451+V452+V453</f>
        <v>8686.1</v>
      </c>
      <c r="W449" s="15">
        <f>W450+W451+W452+W453</f>
        <v>0</v>
      </c>
    </row>
    <row r="450" spans="1:23" s="40" customFormat="1" ht="47.25">
      <c r="A450" s="750"/>
      <c r="B450" s="503"/>
      <c r="C450" s="755"/>
      <c r="D450" s="733"/>
      <c r="E450" s="493" t="s">
        <v>336</v>
      </c>
      <c r="F450" s="493" t="s">
        <v>118</v>
      </c>
      <c r="G450" s="103" t="s">
        <v>1149</v>
      </c>
      <c r="H450" s="417">
        <v>621</v>
      </c>
      <c r="I450" s="690"/>
      <c r="J450" s="536"/>
      <c r="K450" s="418"/>
      <c r="L450" s="25">
        <v>3567.9</v>
      </c>
      <c r="M450" s="25">
        <v>7462.5</v>
      </c>
      <c r="N450" s="25">
        <v>4985.6000000000004</v>
      </c>
      <c r="O450" s="25">
        <f>P450+Q450</f>
        <v>8410</v>
      </c>
      <c r="P450" s="25">
        <v>8410</v>
      </c>
      <c r="Q450" s="25"/>
      <c r="R450" s="25">
        <f>S450+T450</f>
        <v>8473.1</v>
      </c>
      <c r="S450" s="25">
        <v>8473.1</v>
      </c>
      <c r="T450" s="25"/>
      <c r="U450" s="25">
        <f>V450+W450</f>
        <v>8576.1</v>
      </c>
      <c r="V450" s="25">
        <v>8576.1</v>
      </c>
      <c r="W450" s="15"/>
    </row>
    <row r="451" spans="1:23" s="40" customFormat="1">
      <c r="A451" s="750"/>
      <c r="B451" s="504"/>
      <c r="C451" s="755"/>
      <c r="D451" s="734"/>
      <c r="E451" s="493" t="s">
        <v>336</v>
      </c>
      <c r="F451" s="493" t="s">
        <v>118</v>
      </c>
      <c r="G451" s="103" t="s">
        <v>585</v>
      </c>
      <c r="H451" s="417">
        <v>621</v>
      </c>
      <c r="I451" s="690"/>
      <c r="J451" s="536"/>
      <c r="K451" s="418"/>
      <c r="L451" s="25">
        <v>0</v>
      </c>
      <c r="M451" s="25">
        <v>45</v>
      </c>
      <c r="N451" s="25">
        <v>0</v>
      </c>
      <c r="O451" s="25">
        <f>P451+Q451</f>
        <v>100</v>
      </c>
      <c r="P451" s="25">
        <v>100</v>
      </c>
      <c r="Q451" s="25">
        <v>0</v>
      </c>
      <c r="R451" s="25">
        <f>S451+T451</f>
        <v>100</v>
      </c>
      <c r="S451" s="25">
        <v>100</v>
      </c>
      <c r="T451" s="25">
        <v>0</v>
      </c>
      <c r="U451" s="25">
        <f>V451+W451</f>
        <v>110</v>
      </c>
      <c r="V451" s="25">
        <v>110</v>
      </c>
      <c r="W451" s="15">
        <v>0</v>
      </c>
    </row>
    <row r="452" spans="1:23" s="40" customFormat="1">
      <c r="A452" s="750"/>
      <c r="B452" s="504"/>
      <c r="C452" s="755"/>
      <c r="D452" s="734"/>
      <c r="E452" s="493" t="s">
        <v>336</v>
      </c>
      <c r="F452" s="493" t="s">
        <v>118</v>
      </c>
      <c r="G452" s="103" t="s">
        <v>586</v>
      </c>
      <c r="H452" s="417">
        <v>621</v>
      </c>
      <c r="I452" s="690"/>
      <c r="J452" s="536"/>
      <c r="K452" s="418"/>
      <c r="L452" s="25">
        <v>193.9</v>
      </c>
      <c r="M452" s="25">
        <v>0</v>
      </c>
      <c r="N452" s="25">
        <v>0</v>
      </c>
      <c r="O452" s="25"/>
      <c r="P452" s="25"/>
      <c r="Q452" s="25"/>
      <c r="R452" s="25"/>
      <c r="S452" s="25"/>
      <c r="T452" s="25"/>
      <c r="U452" s="25"/>
      <c r="V452" s="25"/>
      <c r="W452" s="15"/>
    </row>
    <row r="453" spans="1:23" s="40" customFormat="1">
      <c r="A453" s="751"/>
      <c r="B453" s="513"/>
      <c r="C453" s="756"/>
      <c r="D453" s="735"/>
      <c r="E453" s="493" t="s">
        <v>336</v>
      </c>
      <c r="F453" s="493" t="s">
        <v>118</v>
      </c>
      <c r="G453" s="103" t="s">
        <v>535</v>
      </c>
      <c r="H453" s="417">
        <v>621</v>
      </c>
      <c r="I453" s="690"/>
      <c r="J453" s="536"/>
      <c r="K453" s="418"/>
      <c r="L453" s="25">
        <v>3940</v>
      </c>
      <c r="M453" s="25">
        <v>0</v>
      </c>
      <c r="N453" s="25">
        <v>0</v>
      </c>
      <c r="O453" s="25"/>
      <c r="P453" s="25"/>
      <c r="Q453" s="25"/>
      <c r="R453" s="25"/>
      <c r="S453" s="25"/>
      <c r="T453" s="25"/>
      <c r="U453" s="25"/>
      <c r="V453" s="25"/>
      <c r="W453" s="15"/>
    </row>
    <row r="454" spans="1:23" s="40" customFormat="1">
      <c r="A454" s="749" t="s">
        <v>587</v>
      </c>
      <c r="B454" s="503" t="s">
        <v>588</v>
      </c>
      <c r="C454" s="686" t="s">
        <v>581</v>
      </c>
      <c r="D454" s="472"/>
      <c r="E454" s="493"/>
      <c r="F454" s="493"/>
      <c r="G454" s="103"/>
      <c r="H454" s="417"/>
      <c r="I454" s="690"/>
      <c r="J454" s="536"/>
      <c r="K454" s="418"/>
      <c r="L454" s="25">
        <f t="shared" ref="L454:W454" si="160">L455+L456+L457</f>
        <v>5165.1000000000004</v>
      </c>
      <c r="M454" s="25">
        <f t="shared" si="160"/>
        <v>5491.7</v>
      </c>
      <c r="N454" s="25">
        <f t="shared" si="160"/>
        <v>3795.9</v>
      </c>
      <c r="O454" s="25">
        <f t="shared" si="160"/>
        <v>6349.2</v>
      </c>
      <c r="P454" s="25">
        <f t="shared" si="160"/>
        <v>6349.2</v>
      </c>
      <c r="Q454" s="25">
        <f t="shared" si="160"/>
        <v>0</v>
      </c>
      <c r="R454" s="25">
        <f t="shared" si="160"/>
        <v>6458.2</v>
      </c>
      <c r="S454" s="25">
        <f t="shared" si="160"/>
        <v>6458.2</v>
      </c>
      <c r="T454" s="25">
        <f t="shared" si="160"/>
        <v>0</v>
      </c>
      <c r="U454" s="25">
        <f t="shared" si="160"/>
        <v>6593.7</v>
      </c>
      <c r="V454" s="25">
        <f t="shared" si="160"/>
        <v>6593.7</v>
      </c>
      <c r="W454" s="15">
        <f t="shared" si="160"/>
        <v>0</v>
      </c>
    </row>
    <row r="455" spans="1:23" s="40" customFormat="1" ht="47.25">
      <c r="A455" s="750"/>
      <c r="B455" s="503"/>
      <c r="C455" s="755"/>
      <c r="D455" s="782"/>
      <c r="E455" s="493" t="s">
        <v>336</v>
      </c>
      <c r="F455" s="493" t="s">
        <v>118</v>
      </c>
      <c r="G455" s="103" t="s">
        <v>1680</v>
      </c>
      <c r="H455" s="417">
        <v>621</v>
      </c>
      <c r="I455" s="690"/>
      <c r="J455" s="536"/>
      <c r="K455" s="418"/>
      <c r="L455" s="25">
        <v>2898.1</v>
      </c>
      <c r="M455" s="25">
        <v>5480.7</v>
      </c>
      <c r="N455" s="25">
        <v>3784.9</v>
      </c>
      <c r="O455" s="25">
        <f>P455+Q455</f>
        <v>6349.2</v>
      </c>
      <c r="P455" s="25">
        <v>6349.2</v>
      </c>
      <c r="Q455" s="25"/>
      <c r="R455" s="25">
        <f>S455+T455</f>
        <v>6458.2</v>
      </c>
      <c r="S455" s="25">
        <v>6458.2</v>
      </c>
      <c r="T455" s="25"/>
      <c r="U455" s="25">
        <f>V455+W455</f>
        <v>6593.7</v>
      </c>
      <c r="V455" s="25">
        <v>6593.7</v>
      </c>
      <c r="W455" s="15"/>
    </row>
    <row r="456" spans="1:23" s="40" customFormat="1">
      <c r="A456" s="750"/>
      <c r="B456" s="504"/>
      <c r="C456" s="755"/>
      <c r="D456" s="783"/>
      <c r="E456" s="493" t="s">
        <v>336</v>
      </c>
      <c r="F456" s="493" t="s">
        <v>118</v>
      </c>
      <c r="G456" s="103" t="s">
        <v>518</v>
      </c>
      <c r="H456" s="417">
        <v>621</v>
      </c>
      <c r="I456" s="690"/>
      <c r="J456" s="536"/>
      <c r="K456" s="418"/>
      <c r="L456" s="25">
        <v>0</v>
      </c>
      <c r="M456" s="25">
        <v>11</v>
      </c>
      <c r="N456" s="25">
        <v>11</v>
      </c>
      <c r="O456" s="25"/>
      <c r="P456" s="25"/>
      <c r="Q456" s="25"/>
      <c r="R456" s="25"/>
      <c r="S456" s="25"/>
      <c r="T456" s="25"/>
      <c r="U456" s="25"/>
      <c r="V456" s="25"/>
      <c r="W456" s="15"/>
    </row>
    <row r="457" spans="1:23" s="40" customFormat="1">
      <c r="A457" s="751"/>
      <c r="B457" s="513"/>
      <c r="C457" s="756"/>
      <c r="D457" s="784"/>
      <c r="E457" s="493" t="s">
        <v>336</v>
      </c>
      <c r="F457" s="493" t="s">
        <v>118</v>
      </c>
      <c r="G457" s="103" t="s">
        <v>535</v>
      </c>
      <c r="H457" s="417">
        <v>621</v>
      </c>
      <c r="I457" s="690"/>
      <c r="J457" s="536"/>
      <c r="K457" s="418"/>
      <c r="L457" s="25">
        <v>2267</v>
      </c>
      <c r="M457" s="25">
        <v>0</v>
      </c>
      <c r="N457" s="25">
        <v>0</v>
      </c>
      <c r="O457" s="25"/>
      <c r="P457" s="25"/>
      <c r="Q457" s="25"/>
      <c r="R457" s="25"/>
      <c r="S457" s="25"/>
      <c r="T457" s="25"/>
      <c r="U457" s="25"/>
      <c r="V457" s="25"/>
      <c r="W457" s="15"/>
    </row>
    <row r="458" spans="1:23" s="40" customFormat="1">
      <c r="A458" s="749" t="s">
        <v>589</v>
      </c>
      <c r="B458" s="503" t="s">
        <v>590</v>
      </c>
      <c r="C458" s="686" t="s">
        <v>581</v>
      </c>
      <c r="D458" s="517"/>
      <c r="E458" s="493"/>
      <c r="F458" s="493"/>
      <c r="G458" s="103"/>
      <c r="H458" s="417"/>
      <c r="I458" s="690"/>
      <c r="J458" s="536"/>
      <c r="K458" s="418"/>
      <c r="L458" s="25">
        <f t="shared" ref="L458:W458" si="161">L459+L460+L461</f>
        <v>2251.6</v>
      </c>
      <c r="M458" s="25">
        <f t="shared" si="161"/>
        <v>1981.3999999999999</v>
      </c>
      <c r="N458" s="25">
        <f t="shared" si="161"/>
        <v>1454.1999999999998</v>
      </c>
      <c r="O458" s="25">
        <f t="shared" si="161"/>
        <v>1765.2</v>
      </c>
      <c r="P458" s="25">
        <f t="shared" si="161"/>
        <v>1765.2</v>
      </c>
      <c r="Q458" s="25">
        <f t="shared" si="161"/>
        <v>0</v>
      </c>
      <c r="R458" s="25">
        <f t="shared" si="161"/>
        <v>1786</v>
      </c>
      <c r="S458" s="25">
        <f t="shared" si="161"/>
        <v>1786</v>
      </c>
      <c r="T458" s="25">
        <f t="shared" si="161"/>
        <v>0</v>
      </c>
      <c r="U458" s="25">
        <f t="shared" si="161"/>
        <v>1815.6</v>
      </c>
      <c r="V458" s="25">
        <f t="shared" si="161"/>
        <v>1815.6</v>
      </c>
      <c r="W458" s="15">
        <f t="shared" si="161"/>
        <v>0</v>
      </c>
    </row>
    <row r="459" spans="1:23" s="40" customFormat="1" ht="47.25">
      <c r="A459" s="750"/>
      <c r="B459" s="503"/>
      <c r="C459" s="755"/>
      <c r="D459" s="782"/>
      <c r="E459" s="493" t="s">
        <v>336</v>
      </c>
      <c r="F459" s="493" t="s">
        <v>118</v>
      </c>
      <c r="G459" s="103" t="s">
        <v>1149</v>
      </c>
      <c r="H459" s="417">
        <v>621</v>
      </c>
      <c r="I459" s="690"/>
      <c r="J459" s="536"/>
      <c r="K459" s="418"/>
      <c r="L459" s="25">
        <v>1265.5999999999999</v>
      </c>
      <c r="M459" s="25">
        <v>1976.8</v>
      </c>
      <c r="N459" s="25">
        <v>1449.6</v>
      </c>
      <c r="O459" s="25">
        <f>P459+Q459</f>
        <v>1765.2</v>
      </c>
      <c r="P459" s="25">
        <v>1765.2</v>
      </c>
      <c r="Q459" s="25"/>
      <c r="R459" s="25">
        <f>S459+T459</f>
        <v>1786</v>
      </c>
      <c r="S459" s="25">
        <v>1786</v>
      </c>
      <c r="T459" s="25"/>
      <c r="U459" s="25">
        <f>V459+W459</f>
        <v>1815.6</v>
      </c>
      <c r="V459" s="25">
        <v>1815.6</v>
      </c>
      <c r="W459" s="15"/>
    </row>
    <row r="460" spans="1:23" s="40" customFormat="1">
      <c r="A460" s="750"/>
      <c r="B460" s="504"/>
      <c r="C460" s="755"/>
      <c r="D460" s="783"/>
      <c r="E460" s="493" t="s">
        <v>336</v>
      </c>
      <c r="F460" s="493" t="s">
        <v>118</v>
      </c>
      <c r="G460" s="103" t="s">
        <v>518</v>
      </c>
      <c r="H460" s="417">
        <v>621</v>
      </c>
      <c r="I460" s="690"/>
      <c r="J460" s="536"/>
      <c r="K460" s="418"/>
      <c r="L460" s="25">
        <v>0</v>
      </c>
      <c r="M460" s="25">
        <v>4.5999999999999996</v>
      </c>
      <c r="N460" s="25">
        <v>4.5999999999999996</v>
      </c>
      <c r="O460" s="25"/>
      <c r="P460" s="25"/>
      <c r="Q460" s="25"/>
      <c r="R460" s="25"/>
      <c r="S460" s="25"/>
      <c r="T460" s="25"/>
      <c r="U460" s="25"/>
      <c r="V460" s="25"/>
      <c r="W460" s="15"/>
    </row>
    <row r="461" spans="1:23" s="40" customFormat="1">
      <c r="A461" s="751"/>
      <c r="B461" s="513"/>
      <c r="C461" s="756"/>
      <c r="D461" s="784"/>
      <c r="E461" s="493" t="s">
        <v>336</v>
      </c>
      <c r="F461" s="493" t="s">
        <v>118</v>
      </c>
      <c r="G461" s="103" t="s">
        <v>535</v>
      </c>
      <c r="H461" s="417">
        <v>621</v>
      </c>
      <c r="I461" s="690"/>
      <c r="J461" s="536"/>
      <c r="K461" s="418"/>
      <c r="L461" s="25">
        <v>986</v>
      </c>
      <c r="M461" s="25">
        <v>0</v>
      </c>
      <c r="N461" s="25">
        <v>0</v>
      </c>
      <c r="O461" s="25"/>
      <c r="P461" s="25"/>
      <c r="Q461" s="25"/>
      <c r="R461" s="25"/>
      <c r="S461" s="25"/>
      <c r="T461" s="25"/>
      <c r="U461" s="25"/>
      <c r="V461" s="25"/>
      <c r="W461" s="15"/>
    </row>
    <row r="462" spans="1:23" s="40" customFormat="1">
      <c r="A462" s="749" t="s">
        <v>591</v>
      </c>
      <c r="B462" s="451" t="s">
        <v>592</v>
      </c>
      <c r="C462" s="686" t="s">
        <v>581</v>
      </c>
      <c r="D462" s="733"/>
      <c r="E462" s="493"/>
      <c r="F462" s="493"/>
      <c r="G462" s="103"/>
      <c r="H462" s="417"/>
      <c r="I462" s="690"/>
      <c r="J462" s="536"/>
      <c r="K462" s="418"/>
      <c r="L462" s="25">
        <f t="shared" ref="L462:W462" si="162">L463+L464+L465</f>
        <v>2756.6</v>
      </c>
      <c r="M462" s="25">
        <f t="shared" si="162"/>
        <v>2394.5</v>
      </c>
      <c r="N462" s="25">
        <f t="shared" si="162"/>
        <v>1772.1</v>
      </c>
      <c r="O462" s="25">
        <f t="shared" si="162"/>
        <v>2274.8000000000002</v>
      </c>
      <c r="P462" s="25">
        <f t="shared" si="162"/>
        <v>2274.8000000000002</v>
      </c>
      <c r="Q462" s="25">
        <f t="shared" si="162"/>
        <v>0</v>
      </c>
      <c r="R462" s="25">
        <f t="shared" si="162"/>
        <v>2307.6</v>
      </c>
      <c r="S462" s="25">
        <f t="shared" si="162"/>
        <v>2307.6</v>
      </c>
      <c r="T462" s="25">
        <f t="shared" si="162"/>
        <v>0</v>
      </c>
      <c r="U462" s="25">
        <f t="shared" si="162"/>
        <v>2356.6</v>
      </c>
      <c r="V462" s="25">
        <f t="shared" si="162"/>
        <v>2356.6</v>
      </c>
      <c r="W462" s="15">
        <f t="shared" si="162"/>
        <v>0</v>
      </c>
    </row>
    <row r="463" spans="1:23" s="40" customFormat="1" ht="47.25">
      <c r="A463" s="750"/>
      <c r="B463" s="608"/>
      <c r="C463" s="755"/>
      <c r="D463" s="734"/>
      <c r="E463" s="493" t="s">
        <v>336</v>
      </c>
      <c r="F463" s="493" t="s">
        <v>118</v>
      </c>
      <c r="G463" s="103" t="s">
        <v>1149</v>
      </c>
      <c r="H463" s="417">
        <v>621</v>
      </c>
      <c r="I463" s="690"/>
      <c r="J463" s="536"/>
      <c r="K463" s="418"/>
      <c r="L463" s="25">
        <v>1468.6</v>
      </c>
      <c r="M463" s="25">
        <v>2391.5</v>
      </c>
      <c r="N463" s="25">
        <v>1769.1</v>
      </c>
      <c r="O463" s="25">
        <f>P463+Q463</f>
        <v>2274.8000000000002</v>
      </c>
      <c r="P463" s="25">
        <v>2274.8000000000002</v>
      </c>
      <c r="Q463" s="25"/>
      <c r="R463" s="25">
        <f>S463+T463</f>
        <v>2307.6</v>
      </c>
      <c r="S463" s="25">
        <v>2307.6</v>
      </c>
      <c r="T463" s="25"/>
      <c r="U463" s="25">
        <f>V463+W463</f>
        <v>2356.6</v>
      </c>
      <c r="V463" s="25">
        <v>2356.6</v>
      </c>
      <c r="W463" s="15"/>
    </row>
    <row r="464" spans="1:23" s="40" customFormat="1">
      <c r="A464" s="750"/>
      <c r="B464" s="504"/>
      <c r="C464" s="755"/>
      <c r="D464" s="734"/>
      <c r="E464" s="493" t="s">
        <v>336</v>
      </c>
      <c r="F464" s="493" t="s">
        <v>118</v>
      </c>
      <c r="G464" s="103" t="s">
        <v>518</v>
      </c>
      <c r="H464" s="417">
        <v>621</v>
      </c>
      <c r="I464" s="690"/>
      <c r="J464" s="536"/>
      <c r="K464" s="418"/>
      <c r="L464" s="25">
        <v>0</v>
      </c>
      <c r="M464" s="25">
        <v>3</v>
      </c>
      <c r="N464" s="25">
        <v>3</v>
      </c>
      <c r="O464" s="25"/>
      <c r="P464" s="25"/>
      <c r="Q464" s="25"/>
      <c r="R464" s="25"/>
      <c r="S464" s="25"/>
      <c r="T464" s="25"/>
      <c r="U464" s="25"/>
      <c r="V464" s="25"/>
      <c r="W464" s="15"/>
    </row>
    <row r="465" spans="1:23" s="40" customFormat="1">
      <c r="A465" s="751"/>
      <c r="B465" s="513"/>
      <c r="C465" s="756"/>
      <c r="D465" s="735"/>
      <c r="E465" s="493" t="s">
        <v>336</v>
      </c>
      <c r="F465" s="493" t="s">
        <v>118</v>
      </c>
      <c r="G465" s="103" t="s">
        <v>535</v>
      </c>
      <c r="H465" s="417">
        <v>621</v>
      </c>
      <c r="I465" s="690"/>
      <c r="J465" s="536"/>
      <c r="K465" s="418"/>
      <c r="L465" s="25">
        <v>1288</v>
      </c>
      <c r="M465" s="25">
        <v>0</v>
      </c>
      <c r="N465" s="25">
        <v>0</v>
      </c>
      <c r="O465" s="25"/>
      <c r="P465" s="25"/>
      <c r="Q465" s="25"/>
      <c r="R465" s="25"/>
      <c r="S465" s="25"/>
      <c r="T465" s="25"/>
      <c r="U465" s="25"/>
      <c r="V465" s="25"/>
      <c r="W465" s="15"/>
    </row>
    <row r="466" spans="1:23" s="40" customFormat="1">
      <c r="A466" s="749" t="s">
        <v>593</v>
      </c>
      <c r="B466" s="503" t="s">
        <v>594</v>
      </c>
      <c r="C466" s="686" t="s">
        <v>595</v>
      </c>
      <c r="D466" s="733"/>
      <c r="E466" s="493"/>
      <c r="F466" s="493"/>
      <c r="G466" s="103"/>
      <c r="H466" s="417"/>
      <c r="I466" s="690"/>
      <c r="J466" s="536"/>
      <c r="K466" s="418"/>
      <c r="L466" s="25">
        <f t="shared" ref="L466:W466" si="163">L467+L468+L469</f>
        <v>6053.6</v>
      </c>
      <c r="M466" s="25">
        <f t="shared" si="163"/>
        <v>5915.3</v>
      </c>
      <c r="N466" s="25">
        <f t="shared" si="163"/>
        <v>3892.3</v>
      </c>
      <c r="O466" s="25">
        <f t="shared" si="163"/>
        <v>6694.6</v>
      </c>
      <c r="P466" s="25">
        <f t="shared" si="163"/>
        <v>6694.6</v>
      </c>
      <c r="Q466" s="25">
        <f t="shared" si="163"/>
        <v>0</v>
      </c>
      <c r="R466" s="25">
        <f t="shared" si="163"/>
        <v>6738.2</v>
      </c>
      <c r="S466" s="25">
        <f t="shared" si="163"/>
        <v>6738.2</v>
      </c>
      <c r="T466" s="25">
        <f t="shared" si="163"/>
        <v>0</v>
      </c>
      <c r="U466" s="25">
        <f t="shared" si="163"/>
        <v>6822.5</v>
      </c>
      <c r="V466" s="25">
        <f t="shared" si="163"/>
        <v>6822.5</v>
      </c>
      <c r="W466" s="15">
        <f t="shared" si="163"/>
        <v>0</v>
      </c>
    </row>
    <row r="467" spans="1:23" s="40" customFormat="1" ht="47.25">
      <c r="A467" s="750"/>
      <c r="B467" s="503"/>
      <c r="C467" s="755"/>
      <c r="D467" s="734"/>
      <c r="E467" s="493" t="s">
        <v>336</v>
      </c>
      <c r="F467" s="493" t="s">
        <v>118</v>
      </c>
      <c r="G467" s="103" t="s">
        <v>1149</v>
      </c>
      <c r="H467" s="417">
        <v>621</v>
      </c>
      <c r="I467" s="690"/>
      <c r="J467" s="536"/>
      <c r="K467" s="418"/>
      <c r="L467" s="25">
        <v>2870.6</v>
      </c>
      <c r="M467" s="25">
        <v>5912.3</v>
      </c>
      <c r="N467" s="25">
        <v>3889.3</v>
      </c>
      <c r="O467" s="25">
        <f>P467+Q467</f>
        <v>6694.6</v>
      </c>
      <c r="P467" s="25">
        <v>6694.6</v>
      </c>
      <c r="Q467" s="25"/>
      <c r="R467" s="25">
        <f>S467+T467</f>
        <v>6738.2</v>
      </c>
      <c r="S467" s="25">
        <v>6738.2</v>
      </c>
      <c r="T467" s="25"/>
      <c r="U467" s="25">
        <f>V467+W467</f>
        <v>6822.5</v>
      </c>
      <c r="V467" s="25">
        <v>6822.5</v>
      </c>
      <c r="W467" s="15"/>
    </row>
    <row r="468" spans="1:23" s="40" customFormat="1">
      <c r="A468" s="750"/>
      <c r="B468" s="504"/>
      <c r="C468" s="755"/>
      <c r="D468" s="734"/>
      <c r="E468" s="493" t="s">
        <v>336</v>
      </c>
      <c r="F468" s="493" t="s">
        <v>118</v>
      </c>
      <c r="G468" s="103" t="s">
        <v>518</v>
      </c>
      <c r="H468" s="417">
        <v>621</v>
      </c>
      <c r="I468" s="690"/>
      <c r="J468" s="536"/>
      <c r="K468" s="418"/>
      <c r="L468" s="25">
        <v>0</v>
      </c>
      <c r="M468" s="25">
        <v>3</v>
      </c>
      <c r="N468" s="25">
        <v>3</v>
      </c>
      <c r="O468" s="25"/>
      <c r="P468" s="25"/>
      <c r="Q468" s="25"/>
      <c r="R468" s="25"/>
      <c r="S468" s="25"/>
      <c r="T468" s="25"/>
      <c r="U468" s="25"/>
      <c r="V468" s="25"/>
      <c r="W468" s="15"/>
    </row>
    <row r="469" spans="1:23" s="40" customFormat="1">
      <c r="A469" s="751"/>
      <c r="B469" s="513"/>
      <c r="C469" s="756"/>
      <c r="D469" s="735"/>
      <c r="E469" s="493" t="s">
        <v>336</v>
      </c>
      <c r="F469" s="493" t="s">
        <v>118</v>
      </c>
      <c r="G469" s="103" t="s">
        <v>535</v>
      </c>
      <c r="H469" s="417">
        <v>621</v>
      </c>
      <c r="I469" s="690"/>
      <c r="J469" s="536"/>
      <c r="K469" s="418"/>
      <c r="L469" s="25">
        <v>3183</v>
      </c>
      <c r="M469" s="25">
        <v>0</v>
      </c>
      <c r="N469" s="25">
        <v>0</v>
      </c>
      <c r="O469" s="25"/>
      <c r="P469" s="25"/>
      <c r="Q469" s="25"/>
      <c r="R469" s="25"/>
      <c r="S469" s="25"/>
      <c r="T469" s="25"/>
      <c r="U469" s="25"/>
      <c r="V469" s="25"/>
      <c r="W469" s="15"/>
    </row>
    <row r="470" spans="1:23" s="40" customFormat="1">
      <c r="A470" s="749" t="s">
        <v>596</v>
      </c>
      <c r="B470" s="503" t="s">
        <v>597</v>
      </c>
      <c r="C470" s="686" t="s">
        <v>1496</v>
      </c>
      <c r="D470" s="733"/>
      <c r="E470" s="493"/>
      <c r="F470" s="493"/>
      <c r="G470" s="103"/>
      <c r="H470" s="417"/>
      <c r="I470" s="690"/>
      <c r="J470" s="536"/>
      <c r="K470" s="418"/>
      <c r="L470" s="25">
        <f t="shared" ref="L470:W470" si="164">L471+L472+L473+L474</f>
        <v>14715.199999999999</v>
      </c>
      <c r="M470" s="25">
        <f t="shared" si="164"/>
        <v>19435.8</v>
      </c>
      <c r="N470" s="25">
        <f t="shared" si="164"/>
        <v>11619.4</v>
      </c>
      <c r="O470" s="25">
        <f t="shared" si="164"/>
        <v>21080.1</v>
      </c>
      <c r="P470" s="25">
        <f t="shared" si="164"/>
        <v>21080.1</v>
      </c>
      <c r="Q470" s="25">
        <f t="shared" si="164"/>
        <v>0</v>
      </c>
      <c r="R470" s="25">
        <f t="shared" si="164"/>
        <v>21145.8</v>
      </c>
      <c r="S470" s="25">
        <f t="shared" si="164"/>
        <v>21145.8</v>
      </c>
      <c r="T470" s="25">
        <f t="shared" si="164"/>
        <v>0</v>
      </c>
      <c r="U470" s="25">
        <f t="shared" si="164"/>
        <v>21428.3</v>
      </c>
      <c r="V470" s="25">
        <f t="shared" si="164"/>
        <v>21428.3</v>
      </c>
      <c r="W470" s="15">
        <f t="shared" si="164"/>
        <v>0</v>
      </c>
    </row>
    <row r="471" spans="1:23" s="40" customFormat="1" ht="47.25">
      <c r="A471" s="750"/>
      <c r="B471" s="503"/>
      <c r="C471" s="755"/>
      <c r="D471" s="734"/>
      <c r="E471" s="493" t="s">
        <v>336</v>
      </c>
      <c r="F471" s="493" t="s">
        <v>118</v>
      </c>
      <c r="G471" s="103" t="s">
        <v>1149</v>
      </c>
      <c r="H471" s="417">
        <v>621</v>
      </c>
      <c r="I471" s="690"/>
      <c r="J471" s="536"/>
      <c r="K471" s="418"/>
      <c r="L471" s="25">
        <v>5987.4</v>
      </c>
      <c r="M471" s="25">
        <v>17010.8</v>
      </c>
      <c r="N471" s="25">
        <v>9475</v>
      </c>
      <c r="O471" s="25">
        <f>P471+Q471</f>
        <v>19370.099999999999</v>
      </c>
      <c r="P471" s="25">
        <v>19370.099999999999</v>
      </c>
      <c r="Q471" s="25"/>
      <c r="R471" s="25">
        <f>S471+T471</f>
        <v>19435.8</v>
      </c>
      <c r="S471" s="25">
        <v>19435.8</v>
      </c>
      <c r="T471" s="25"/>
      <c r="U471" s="25">
        <f>V471+W471</f>
        <v>19547.3</v>
      </c>
      <c r="V471" s="25">
        <v>19547.3</v>
      </c>
      <c r="W471" s="15"/>
    </row>
    <row r="472" spans="1:23" s="40" customFormat="1">
      <c r="A472" s="750"/>
      <c r="B472" s="504"/>
      <c r="C472" s="755"/>
      <c r="D472" s="734"/>
      <c r="E472" s="493" t="s">
        <v>336</v>
      </c>
      <c r="F472" s="493" t="s">
        <v>118</v>
      </c>
      <c r="G472" s="103" t="s">
        <v>518</v>
      </c>
      <c r="H472" s="417">
        <v>621</v>
      </c>
      <c r="I472" s="690"/>
      <c r="J472" s="536"/>
      <c r="K472" s="418"/>
      <c r="L472" s="25">
        <v>0</v>
      </c>
      <c r="M472" s="25">
        <v>35</v>
      </c>
      <c r="N472" s="25">
        <v>0</v>
      </c>
      <c r="O472" s="25"/>
      <c r="P472" s="25"/>
      <c r="Q472" s="25"/>
      <c r="R472" s="25"/>
      <c r="S472" s="25"/>
      <c r="T472" s="25"/>
      <c r="U472" s="25"/>
      <c r="V472" s="25"/>
      <c r="W472" s="15"/>
    </row>
    <row r="473" spans="1:23" s="40" customFormat="1">
      <c r="A473" s="750"/>
      <c r="B473" s="504"/>
      <c r="C473" s="755"/>
      <c r="D473" s="734"/>
      <c r="E473" s="493" t="s">
        <v>336</v>
      </c>
      <c r="F473" s="493" t="s">
        <v>118</v>
      </c>
      <c r="G473" s="103" t="s">
        <v>585</v>
      </c>
      <c r="H473" s="417">
        <v>621</v>
      </c>
      <c r="I473" s="690"/>
      <c r="J473" s="536"/>
      <c r="K473" s="418"/>
      <c r="L473" s="25">
        <v>0</v>
      </c>
      <c r="M473" s="25">
        <v>2390</v>
      </c>
      <c r="N473" s="25">
        <v>2144.4</v>
      </c>
      <c r="O473" s="25">
        <f>P473+Q473</f>
        <v>1710</v>
      </c>
      <c r="P473" s="25">
        <v>1710</v>
      </c>
      <c r="Q473" s="25"/>
      <c r="R473" s="25">
        <f>S473+T473</f>
        <v>1710</v>
      </c>
      <c r="S473" s="25">
        <v>1710</v>
      </c>
      <c r="T473" s="25"/>
      <c r="U473" s="25">
        <f>V473+W473</f>
        <v>1881</v>
      </c>
      <c r="V473" s="25">
        <v>1881</v>
      </c>
      <c r="W473" s="15"/>
    </row>
    <row r="474" spans="1:23" s="40" customFormat="1">
      <c r="A474" s="751"/>
      <c r="B474" s="513"/>
      <c r="C474" s="756"/>
      <c r="D474" s="735"/>
      <c r="E474" s="493" t="s">
        <v>336</v>
      </c>
      <c r="F474" s="493" t="s">
        <v>118</v>
      </c>
      <c r="G474" s="103" t="s">
        <v>535</v>
      </c>
      <c r="H474" s="417">
        <v>621</v>
      </c>
      <c r="I474" s="691"/>
      <c r="J474" s="536"/>
      <c r="K474" s="418"/>
      <c r="L474" s="25">
        <v>8727.7999999999993</v>
      </c>
      <c r="M474" s="25">
        <v>0</v>
      </c>
      <c r="N474" s="25">
        <v>0</v>
      </c>
      <c r="O474" s="25"/>
      <c r="P474" s="25"/>
      <c r="Q474" s="25"/>
      <c r="R474" s="25"/>
      <c r="S474" s="25"/>
      <c r="T474" s="25"/>
      <c r="U474" s="25"/>
      <c r="V474" s="25"/>
      <c r="W474" s="15"/>
    </row>
    <row r="475" spans="1:23" s="40" customFormat="1">
      <c r="A475" s="441" t="s">
        <v>41</v>
      </c>
      <c r="B475" s="104" t="s">
        <v>40</v>
      </c>
      <c r="C475" s="9"/>
      <c r="D475" s="418"/>
      <c r="E475" s="534"/>
      <c r="F475" s="534"/>
      <c r="G475" s="452"/>
      <c r="H475" s="417">
        <v>600</v>
      </c>
      <c r="I475" s="689" t="s">
        <v>598</v>
      </c>
      <c r="J475" s="102" t="s">
        <v>599</v>
      </c>
      <c r="K475" s="418"/>
      <c r="L475" s="25">
        <f>L476+L484+L490+L494+L505+L510+L516+L523+L531</f>
        <v>15016.5</v>
      </c>
      <c r="M475" s="25">
        <f>M476+M484+M490+M494+M505+M510+M516+M523+M531</f>
        <v>2318.3000000000002</v>
      </c>
      <c r="N475" s="25">
        <f>N476+N484+N490+N494+N505+N510+N516+N523+N531</f>
        <v>1489</v>
      </c>
      <c r="O475" s="25">
        <f>P475+Q475</f>
        <v>3310</v>
      </c>
      <c r="P475" s="25">
        <f>P476+P484+P490+P494+P505+P510+P516+P523+P531</f>
        <v>3310</v>
      </c>
      <c r="Q475" s="25">
        <f>Q476+Q484+Q490+Q494+Q505+Q510+Q516+Q523+Q531</f>
        <v>0</v>
      </c>
      <c r="R475" s="25">
        <f>S475+T475</f>
        <v>3290</v>
      </c>
      <c r="S475" s="25">
        <f>S476+S484+S490+S494+S505+S510+S516+S523+S531</f>
        <v>3290</v>
      </c>
      <c r="T475" s="25">
        <f>T476+T484+T490+T494+T505+T510+T516+T523+T531</f>
        <v>0</v>
      </c>
      <c r="U475" s="25">
        <f>V475+W475</f>
        <v>3528.1</v>
      </c>
      <c r="V475" s="25">
        <f>V476+V484+V490+V494+V505+V510+V516+V523+V531</f>
        <v>3528.1</v>
      </c>
      <c r="W475" s="15">
        <f>W476+W484+W490+W494+W505+W510+W516+W523+W531</f>
        <v>0</v>
      </c>
    </row>
    <row r="476" spans="1:23" s="40" customFormat="1">
      <c r="A476" s="727" t="s">
        <v>47</v>
      </c>
      <c r="B476" s="451" t="s">
        <v>600</v>
      </c>
      <c r="C476" s="686" t="s">
        <v>577</v>
      </c>
      <c r="D476" s="733"/>
      <c r="E476" s="534"/>
      <c r="F476" s="534"/>
      <c r="G476" s="452"/>
      <c r="H476" s="417"/>
      <c r="I476" s="776"/>
      <c r="J476" s="536"/>
      <c r="K476" s="418"/>
      <c r="L476" s="25">
        <f>L477+L478+L479+L480+L481+L483</f>
        <v>992.30000000000007</v>
      </c>
      <c r="M476" s="25">
        <f>M477+M478+M479+M480+M481+M483</f>
        <v>41.5</v>
      </c>
      <c r="N476" s="25">
        <f>N477+N478+N479+N480+N481+N483</f>
        <v>40.9</v>
      </c>
      <c r="O476" s="25">
        <f>P476+Q476</f>
        <v>112.89999999999999</v>
      </c>
      <c r="P476" s="25">
        <f>P477+P478+P479+P480+P481+P483+P482</f>
        <v>112.89999999999999</v>
      </c>
      <c r="Q476" s="25">
        <f>Q477+Q478+Q479+Q480+Q481+Q483</f>
        <v>0</v>
      </c>
      <c r="R476" s="25">
        <f>S476+T476</f>
        <v>112.89999999999999</v>
      </c>
      <c r="S476" s="25">
        <f>S477+S478+S479+S480+S481+S483+S482</f>
        <v>112.89999999999999</v>
      </c>
      <c r="T476" s="25">
        <f>T477+T478+T479+T480+T481+T483</f>
        <v>0</v>
      </c>
      <c r="U476" s="25">
        <f>V476+W476</f>
        <v>122.89999999999999</v>
      </c>
      <c r="V476" s="25">
        <f>V477+V478+V479+V480+V481+V483+V482</f>
        <v>122.89999999999999</v>
      </c>
      <c r="W476" s="15">
        <f>W477+W478+W479+W480+W481+W483</f>
        <v>0</v>
      </c>
    </row>
    <row r="477" spans="1:23" s="40" customFormat="1" ht="63">
      <c r="A477" s="778"/>
      <c r="B477" s="451" t="s">
        <v>560</v>
      </c>
      <c r="C477" s="780"/>
      <c r="D477" s="734"/>
      <c r="E477" s="493" t="s">
        <v>119</v>
      </c>
      <c r="F477" s="493" t="s">
        <v>118</v>
      </c>
      <c r="G477" s="103" t="s">
        <v>481</v>
      </c>
      <c r="H477" s="417">
        <v>622</v>
      </c>
      <c r="I477" s="776"/>
      <c r="J477" s="536"/>
      <c r="K477" s="418"/>
      <c r="L477" s="25">
        <v>10.6</v>
      </c>
      <c r="M477" s="25">
        <v>37</v>
      </c>
      <c r="N477" s="25">
        <v>36.4</v>
      </c>
      <c r="O477" s="25">
        <f>SUM(P477:Q477)</f>
        <v>13.3</v>
      </c>
      <c r="P477" s="25">
        <v>13.3</v>
      </c>
      <c r="Q477" s="25"/>
      <c r="R477" s="25">
        <f>SUM(S477:T477)</f>
        <v>13.3</v>
      </c>
      <c r="S477" s="25">
        <v>13.3</v>
      </c>
      <c r="T477" s="25"/>
      <c r="U477" s="25">
        <f>SUM(V477:W477)</f>
        <v>13.3</v>
      </c>
      <c r="V477" s="25">
        <v>13.3</v>
      </c>
      <c r="W477" s="15"/>
    </row>
    <row r="478" spans="1:23" s="40" customFormat="1" ht="31.5">
      <c r="A478" s="778"/>
      <c r="B478" s="504" t="s">
        <v>603</v>
      </c>
      <c r="C478" s="780"/>
      <c r="D478" s="734"/>
      <c r="E478" s="493" t="s">
        <v>336</v>
      </c>
      <c r="F478" s="493" t="s">
        <v>118</v>
      </c>
      <c r="G478" s="103" t="s">
        <v>601</v>
      </c>
      <c r="H478" s="417">
        <v>622</v>
      </c>
      <c r="I478" s="776"/>
      <c r="J478" s="536"/>
      <c r="K478" s="418"/>
      <c r="L478" s="25">
        <v>900</v>
      </c>
      <c r="M478" s="25">
        <v>0</v>
      </c>
      <c r="N478" s="25">
        <v>0</v>
      </c>
      <c r="O478" s="25"/>
      <c r="P478" s="25"/>
      <c r="Q478" s="25"/>
      <c r="R478" s="25"/>
      <c r="S478" s="25"/>
      <c r="T478" s="25"/>
      <c r="U478" s="25"/>
      <c r="V478" s="25"/>
      <c r="W478" s="15"/>
    </row>
    <row r="479" spans="1:23" s="40" customFormat="1" ht="47.25">
      <c r="A479" s="778"/>
      <c r="B479" s="451" t="s">
        <v>564</v>
      </c>
      <c r="C479" s="780"/>
      <c r="D479" s="734"/>
      <c r="E479" s="493" t="s">
        <v>91</v>
      </c>
      <c r="F479" s="493" t="s">
        <v>492</v>
      </c>
      <c r="G479" s="103" t="s">
        <v>565</v>
      </c>
      <c r="H479" s="417">
        <v>622</v>
      </c>
      <c r="I479" s="776"/>
      <c r="J479" s="536"/>
      <c r="K479" s="418"/>
      <c r="L479" s="25">
        <v>0</v>
      </c>
      <c r="M479" s="25">
        <v>4.5</v>
      </c>
      <c r="N479" s="25">
        <v>4.5</v>
      </c>
      <c r="O479" s="25"/>
      <c r="P479" s="25"/>
      <c r="Q479" s="25"/>
      <c r="R479" s="25"/>
      <c r="S479" s="25"/>
      <c r="T479" s="25"/>
      <c r="U479" s="25"/>
      <c r="V479" s="25"/>
      <c r="W479" s="15"/>
    </row>
    <row r="480" spans="1:23" s="40" customFormat="1" ht="31.5">
      <c r="A480" s="778"/>
      <c r="B480" s="504" t="s">
        <v>546</v>
      </c>
      <c r="C480" s="780"/>
      <c r="D480" s="734"/>
      <c r="E480" s="493" t="s">
        <v>336</v>
      </c>
      <c r="F480" s="493" t="s">
        <v>118</v>
      </c>
      <c r="G480" s="103" t="s">
        <v>602</v>
      </c>
      <c r="H480" s="417">
        <v>622</v>
      </c>
      <c r="I480" s="776"/>
      <c r="J480" s="536"/>
      <c r="K480" s="418"/>
      <c r="L480" s="25">
        <v>20</v>
      </c>
      <c r="M480" s="25">
        <v>0</v>
      </c>
      <c r="N480" s="25">
        <v>0</v>
      </c>
      <c r="O480" s="25"/>
      <c r="P480" s="25"/>
      <c r="Q480" s="25"/>
      <c r="R480" s="25"/>
      <c r="S480" s="25"/>
      <c r="T480" s="25"/>
      <c r="U480" s="25"/>
      <c r="V480" s="25"/>
      <c r="W480" s="15"/>
    </row>
    <row r="481" spans="1:23" s="40" customFormat="1" ht="31.5">
      <c r="A481" s="778"/>
      <c r="B481" s="451" t="s">
        <v>603</v>
      </c>
      <c r="C481" s="780"/>
      <c r="D481" s="734"/>
      <c r="E481" s="493" t="s">
        <v>336</v>
      </c>
      <c r="F481" s="493" t="s">
        <v>118</v>
      </c>
      <c r="G481" s="103" t="s">
        <v>554</v>
      </c>
      <c r="H481" s="417">
        <v>622</v>
      </c>
      <c r="I481" s="776"/>
      <c r="J481" s="536"/>
      <c r="K481" s="418"/>
      <c r="L481" s="25">
        <v>11.7</v>
      </c>
      <c r="M481" s="25">
        <v>0</v>
      </c>
      <c r="N481" s="25">
        <v>0</v>
      </c>
      <c r="O481" s="25"/>
      <c r="P481" s="25"/>
      <c r="Q481" s="25"/>
      <c r="R481" s="25"/>
      <c r="S481" s="25"/>
      <c r="T481" s="25"/>
      <c r="U481" s="25"/>
      <c r="V481" s="25"/>
      <c r="W481" s="15"/>
    </row>
    <row r="482" spans="1:23" s="40" customFormat="1" ht="31.5">
      <c r="A482" s="778"/>
      <c r="B482" s="503" t="s">
        <v>549</v>
      </c>
      <c r="C482" s="780"/>
      <c r="D482" s="734"/>
      <c r="E482" s="493"/>
      <c r="F482" s="493"/>
      <c r="G482" s="103" t="s">
        <v>604</v>
      </c>
      <c r="H482" s="417">
        <v>622</v>
      </c>
      <c r="I482" s="776"/>
      <c r="J482" s="536"/>
      <c r="K482" s="418"/>
      <c r="L482" s="25">
        <v>0</v>
      </c>
      <c r="M482" s="25">
        <v>0</v>
      </c>
      <c r="N482" s="25">
        <v>0</v>
      </c>
      <c r="O482" s="25">
        <f>P482+Q482</f>
        <v>99.6</v>
      </c>
      <c r="P482" s="25">
        <v>99.6</v>
      </c>
      <c r="Q482" s="25">
        <v>0</v>
      </c>
      <c r="R482" s="25">
        <f>S482+T482</f>
        <v>99.6</v>
      </c>
      <c r="S482" s="25">
        <v>99.6</v>
      </c>
      <c r="T482" s="25">
        <v>0</v>
      </c>
      <c r="U482" s="25">
        <f>V482+W482</f>
        <v>109.6</v>
      </c>
      <c r="V482" s="25">
        <v>109.6</v>
      </c>
      <c r="W482" s="15">
        <v>0</v>
      </c>
    </row>
    <row r="483" spans="1:23" s="40" customFormat="1" ht="31.5">
      <c r="A483" s="779"/>
      <c r="B483" s="451" t="s">
        <v>1497</v>
      </c>
      <c r="C483" s="781"/>
      <c r="D483" s="735"/>
      <c r="E483" s="493" t="s">
        <v>336</v>
      </c>
      <c r="F483" s="493" t="s">
        <v>118</v>
      </c>
      <c r="G483" s="103">
        <v>7772200</v>
      </c>
      <c r="H483" s="417">
        <v>622</v>
      </c>
      <c r="I483" s="776"/>
      <c r="J483" s="536"/>
      <c r="K483" s="418"/>
      <c r="L483" s="25">
        <v>50</v>
      </c>
      <c r="M483" s="25">
        <v>0</v>
      </c>
      <c r="N483" s="25">
        <v>0</v>
      </c>
      <c r="O483" s="25"/>
      <c r="P483" s="25"/>
      <c r="Q483" s="25"/>
      <c r="R483" s="25"/>
      <c r="S483" s="25"/>
      <c r="T483" s="25"/>
      <c r="U483" s="25"/>
      <c r="V483" s="25"/>
      <c r="W483" s="15"/>
    </row>
    <row r="484" spans="1:23" s="40" customFormat="1">
      <c r="A484" s="749" t="s">
        <v>605</v>
      </c>
      <c r="B484" s="451" t="s">
        <v>580</v>
      </c>
      <c r="C484" s="686" t="s">
        <v>595</v>
      </c>
      <c r="D484" s="472"/>
      <c r="E484" s="493"/>
      <c r="F484" s="493"/>
      <c r="G484" s="103"/>
      <c r="H484" s="417"/>
      <c r="I484" s="776"/>
      <c r="J484" s="536"/>
      <c r="K484" s="418"/>
      <c r="L484" s="25">
        <f t="shared" ref="L484:W484" si="165">L485+L486+L487+L488+L489</f>
        <v>208</v>
      </c>
      <c r="M484" s="25">
        <f t="shared" si="165"/>
        <v>12.6</v>
      </c>
      <c r="N484" s="25">
        <f t="shared" si="165"/>
        <v>4.5</v>
      </c>
      <c r="O484" s="25">
        <f t="shared" si="165"/>
        <v>695.5</v>
      </c>
      <c r="P484" s="25">
        <f t="shared" si="165"/>
        <v>695.5</v>
      </c>
      <c r="Q484" s="25">
        <f t="shared" si="165"/>
        <v>0</v>
      </c>
      <c r="R484" s="25">
        <f t="shared" si="165"/>
        <v>695.5</v>
      </c>
      <c r="S484" s="25">
        <f t="shared" si="165"/>
        <v>695.5</v>
      </c>
      <c r="T484" s="25">
        <f t="shared" si="165"/>
        <v>0</v>
      </c>
      <c r="U484" s="25">
        <f t="shared" si="165"/>
        <v>809</v>
      </c>
      <c r="V484" s="25">
        <f t="shared" si="165"/>
        <v>809</v>
      </c>
      <c r="W484" s="15">
        <f t="shared" si="165"/>
        <v>0</v>
      </c>
    </row>
    <row r="485" spans="1:23" s="40" customFormat="1" ht="31.5">
      <c r="A485" s="750"/>
      <c r="B485" s="451" t="s">
        <v>546</v>
      </c>
      <c r="C485" s="755"/>
      <c r="D485" s="782"/>
      <c r="E485" s="493" t="s">
        <v>336</v>
      </c>
      <c r="F485" s="493" t="s">
        <v>118</v>
      </c>
      <c r="G485" s="103" t="s">
        <v>569</v>
      </c>
      <c r="H485" s="417">
        <v>622</v>
      </c>
      <c r="I485" s="776"/>
      <c r="J485" s="536"/>
      <c r="K485" s="418"/>
      <c r="L485" s="25">
        <v>10</v>
      </c>
      <c r="M485" s="25">
        <v>0</v>
      </c>
      <c r="N485" s="25">
        <v>0</v>
      </c>
      <c r="O485" s="25"/>
      <c r="P485" s="25"/>
      <c r="Q485" s="25"/>
      <c r="R485" s="25"/>
      <c r="S485" s="25"/>
      <c r="T485" s="25"/>
      <c r="U485" s="25"/>
      <c r="V485" s="25"/>
      <c r="W485" s="15"/>
    </row>
    <row r="486" spans="1:23" s="40" customFormat="1" ht="47.25">
      <c r="A486" s="750"/>
      <c r="B486" s="607" t="s">
        <v>557</v>
      </c>
      <c r="C486" s="755"/>
      <c r="D486" s="783"/>
      <c r="E486" s="493" t="s">
        <v>530</v>
      </c>
      <c r="F486" s="493" t="s">
        <v>530</v>
      </c>
      <c r="G486" s="103" t="s">
        <v>572</v>
      </c>
      <c r="H486" s="417">
        <v>622</v>
      </c>
      <c r="I486" s="776"/>
      <c r="J486" s="536"/>
      <c r="K486" s="418"/>
      <c r="L486" s="25">
        <v>0</v>
      </c>
      <c r="M486" s="25">
        <v>4.5</v>
      </c>
      <c r="N486" s="25">
        <v>4.5</v>
      </c>
      <c r="O486" s="25"/>
      <c r="P486" s="25"/>
      <c r="Q486" s="25"/>
      <c r="R486" s="25"/>
      <c r="S486" s="25"/>
      <c r="T486" s="25"/>
      <c r="U486" s="25"/>
      <c r="V486" s="25"/>
      <c r="W486" s="15"/>
    </row>
    <row r="487" spans="1:23" s="40" customFormat="1" ht="31.5">
      <c r="A487" s="750"/>
      <c r="B487" s="503" t="s">
        <v>549</v>
      </c>
      <c r="C487" s="755"/>
      <c r="D487" s="783"/>
      <c r="E487" s="493" t="s">
        <v>336</v>
      </c>
      <c r="F487" s="493" t="s">
        <v>118</v>
      </c>
      <c r="G487" s="103" t="s">
        <v>606</v>
      </c>
      <c r="H487" s="417">
        <v>622</v>
      </c>
      <c r="I487" s="776"/>
      <c r="J487" s="536"/>
      <c r="K487" s="418"/>
      <c r="L487" s="25">
        <v>0</v>
      </c>
      <c r="M487" s="25">
        <v>8.1</v>
      </c>
      <c r="N487" s="25">
        <v>0</v>
      </c>
      <c r="O487" s="25">
        <f>P487+Q487</f>
        <v>695.5</v>
      </c>
      <c r="P487" s="25">
        <v>695.5</v>
      </c>
      <c r="Q487" s="25"/>
      <c r="R487" s="25">
        <f>S487+T487</f>
        <v>695.5</v>
      </c>
      <c r="S487" s="25">
        <v>695.5</v>
      </c>
      <c r="T487" s="25"/>
      <c r="U487" s="25">
        <f>V487+W487</f>
        <v>809</v>
      </c>
      <c r="V487" s="25">
        <v>809</v>
      </c>
      <c r="W487" s="15"/>
    </row>
    <row r="488" spans="1:23" s="40" customFormat="1" ht="31.5">
      <c r="A488" s="750"/>
      <c r="B488" s="451" t="s">
        <v>1498</v>
      </c>
      <c r="C488" s="755"/>
      <c r="D488" s="783"/>
      <c r="E488" s="493" t="s">
        <v>336</v>
      </c>
      <c r="F488" s="493" t="s">
        <v>118</v>
      </c>
      <c r="G488" s="103">
        <v>1712105</v>
      </c>
      <c r="H488" s="417">
        <v>622</v>
      </c>
      <c r="I488" s="776"/>
      <c r="J488" s="536"/>
      <c r="K488" s="418"/>
      <c r="L488" s="25">
        <v>99</v>
      </c>
      <c r="M488" s="25">
        <v>0</v>
      </c>
      <c r="N488" s="25">
        <v>0</v>
      </c>
      <c r="O488" s="25"/>
      <c r="P488" s="25"/>
      <c r="Q488" s="25"/>
      <c r="R488" s="25"/>
      <c r="S488" s="25"/>
      <c r="T488" s="25"/>
      <c r="U488" s="25"/>
      <c r="V488" s="25"/>
      <c r="W488" s="15"/>
    </row>
    <row r="489" spans="1:23" s="40" customFormat="1" ht="31.5">
      <c r="A489" s="751"/>
      <c r="B489" s="504" t="s">
        <v>607</v>
      </c>
      <c r="C489" s="756"/>
      <c r="D489" s="784"/>
      <c r="E489" s="493" t="s">
        <v>336</v>
      </c>
      <c r="F489" s="493" t="s">
        <v>118</v>
      </c>
      <c r="G489" s="103">
        <v>7772200</v>
      </c>
      <c r="H489" s="417">
        <v>622</v>
      </c>
      <c r="I489" s="776"/>
      <c r="J489" s="536"/>
      <c r="K489" s="418"/>
      <c r="L489" s="25">
        <v>99</v>
      </c>
      <c r="M489" s="25">
        <v>0</v>
      </c>
      <c r="N489" s="25">
        <v>0</v>
      </c>
      <c r="O489" s="25"/>
      <c r="P489" s="25"/>
      <c r="Q489" s="25"/>
      <c r="R489" s="25"/>
      <c r="S489" s="25"/>
      <c r="T489" s="25"/>
      <c r="U489" s="25"/>
      <c r="V489" s="25"/>
      <c r="W489" s="15"/>
    </row>
    <row r="490" spans="1:23" s="40" customFormat="1">
      <c r="A490" s="749" t="s">
        <v>608</v>
      </c>
      <c r="B490" s="451" t="s">
        <v>582</v>
      </c>
      <c r="C490" s="686" t="s">
        <v>595</v>
      </c>
      <c r="D490" s="733"/>
      <c r="E490" s="493"/>
      <c r="F490" s="493"/>
      <c r="G490" s="103"/>
      <c r="H490" s="417"/>
      <c r="I490" s="776"/>
      <c r="J490" s="536"/>
      <c r="K490" s="418"/>
      <c r="L490" s="25">
        <f t="shared" ref="L490:W490" si="166">L491+L492+L493</f>
        <v>10.5</v>
      </c>
      <c r="M490" s="25">
        <f t="shared" si="166"/>
        <v>37.5</v>
      </c>
      <c r="N490" s="25">
        <f t="shared" si="166"/>
        <v>37.5</v>
      </c>
      <c r="O490" s="25">
        <f t="shared" si="166"/>
        <v>0</v>
      </c>
      <c r="P490" s="25">
        <f t="shared" si="166"/>
        <v>0</v>
      </c>
      <c r="Q490" s="25">
        <f t="shared" si="166"/>
        <v>0</v>
      </c>
      <c r="R490" s="25">
        <f t="shared" si="166"/>
        <v>0</v>
      </c>
      <c r="S490" s="25">
        <f t="shared" si="166"/>
        <v>0</v>
      </c>
      <c r="T490" s="25">
        <f t="shared" si="166"/>
        <v>0</v>
      </c>
      <c r="U490" s="25">
        <f t="shared" si="166"/>
        <v>0</v>
      </c>
      <c r="V490" s="25">
        <f t="shared" si="166"/>
        <v>0</v>
      </c>
      <c r="W490" s="15">
        <f t="shared" si="166"/>
        <v>0</v>
      </c>
    </row>
    <row r="491" spans="1:23" s="40" customFormat="1" ht="31.5">
      <c r="A491" s="785"/>
      <c r="B491" s="451" t="s">
        <v>546</v>
      </c>
      <c r="C491" s="755"/>
      <c r="D491" s="734"/>
      <c r="E491" s="493" t="s">
        <v>336</v>
      </c>
      <c r="F491" s="493" t="s">
        <v>118</v>
      </c>
      <c r="G491" s="103" t="s">
        <v>569</v>
      </c>
      <c r="H491" s="417">
        <v>622</v>
      </c>
      <c r="I491" s="776"/>
      <c r="J491" s="536"/>
      <c r="K491" s="418"/>
      <c r="L491" s="25">
        <v>5</v>
      </c>
      <c r="M491" s="25">
        <v>0</v>
      </c>
      <c r="N491" s="25">
        <v>0</v>
      </c>
      <c r="O491" s="25"/>
      <c r="P491" s="25"/>
      <c r="Q491" s="25"/>
      <c r="R491" s="25"/>
      <c r="S491" s="25"/>
      <c r="T491" s="25"/>
      <c r="U491" s="25"/>
      <c r="V491" s="25"/>
      <c r="W491" s="15"/>
    </row>
    <row r="492" spans="1:23" s="40" customFormat="1" ht="31.5">
      <c r="A492" s="785"/>
      <c r="B492" s="504" t="s">
        <v>609</v>
      </c>
      <c r="C492" s="755"/>
      <c r="D492" s="734"/>
      <c r="E492" s="493" t="s">
        <v>336</v>
      </c>
      <c r="F492" s="493" t="s">
        <v>118</v>
      </c>
      <c r="G492" s="103" t="s">
        <v>362</v>
      </c>
      <c r="H492" s="417">
        <v>622</v>
      </c>
      <c r="I492" s="776"/>
      <c r="J492" s="536"/>
      <c r="K492" s="418"/>
      <c r="L492" s="25">
        <v>0</v>
      </c>
      <c r="M492" s="25">
        <v>37.5</v>
      </c>
      <c r="N492" s="25">
        <v>37.5</v>
      </c>
      <c r="O492" s="25"/>
      <c r="P492" s="25"/>
      <c r="Q492" s="25"/>
      <c r="R492" s="25"/>
      <c r="S492" s="25"/>
      <c r="T492" s="25"/>
      <c r="U492" s="25"/>
      <c r="V492" s="25"/>
      <c r="W492" s="15"/>
    </row>
    <row r="493" spans="1:23" s="40" customFormat="1" ht="31.5">
      <c r="A493" s="786"/>
      <c r="B493" s="451" t="s">
        <v>603</v>
      </c>
      <c r="C493" s="756"/>
      <c r="D493" s="735"/>
      <c r="E493" s="493" t="s">
        <v>336</v>
      </c>
      <c r="F493" s="493" t="s">
        <v>118</v>
      </c>
      <c r="G493" s="103" t="s">
        <v>554</v>
      </c>
      <c r="H493" s="417">
        <v>622</v>
      </c>
      <c r="I493" s="776"/>
      <c r="J493" s="536"/>
      <c r="K493" s="418"/>
      <c r="L493" s="25">
        <v>5.5</v>
      </c>
      <c r="M493" s="25">
        <v>0</v>
      </c>
      <c r="N493" s="25">
        <v>0</v>
      </c>
      <c r="O493" s="25"/>
      <c r="P493" s="25"/>
      <c r="Q493" s="25"/>
      <c r="R493" s="25"/>
      <c r="S493" s="25"/>
      <c r="T493" s="25"/>
      <c r="U493" s="25"/>
      <c r="V493" s="25"/>
      <c r="W493" s="15"/>
    </row>
    <row r="494" spans="1:23" s="40" customFormat="1">
      <c r="A494" s="749" t="s">
        <v>610</v>
      </c>
      <c r="B494" s="451" t="s">
        <v>584</v>
      </c>
      <c r="C494" s="686" t="s">
        <v>595</v>
      </c>
      <c r="D494" s="733"/>
      <c r="E494" s="493"/>
      <c r="F494" s="493"/>
      <c r="G494" s="103"/>
      <c r="H494" s="417"/>
      <c r="I494" s="776"/>
      <c r="J494" s="536"/>
      <c r="K494" s="418"/>
      <c r="L494" s="25">
        <f t="shared" ref="L494:W494" si="167">L495+L496+L497+L498+L499+L500+L501+L502+L503+L504</f>
        <v>8093.9000000000005</v>
      </c>
      <c r="M494" s="25">
        <f t="shared" si="167"/>
        <v>430.4</v>
      </c>
      <c r="N494" s="25">
        <f t="shared" si="167"/>
        <v>158.19999999999999</v>
      </c>
      <c r="O494" s="25">
        <f t="shared" si="167"/>
        <v>897</v>
      </c>
      <c r="P494" s="25">
        <f t="shared" si="167"/>
        <v>897</v>
      </c>
      <c r="Q494" s="25">
        <f t="shared" si="167"/>
        <v>0</v>
      </c>
      <c r="R494" s="25">
        <f t="shared" si="167"/>
        <v>909</v>
      </c>
      <c r="S494" s="25">
        <f t="shared" si="167"/>
        <v>909</v>
      </c>
      <c r="T494" s="25">
        <f t="shared" si="167"/>
        <v>0</v>
      </c>
      <c r="U494" s="25">
        <f t="shared" si="167"/>
        <v>957</v>
      </c>
      <c r="V494" s="25">
        <f t="shared" si="167"/>
        <v>957</v>
      </c>
      <c r="W494" s="15">
        <f t="shared" si="167"/>
        <v>0</v>
      </c>
    </row>
    <row r="495" spans="1:23" s="40" customFormat="1" ht="31.5">
      <c r="A495" s="750"/>
      <c r="B495" s="504" t="s">
        <v>546</v>
      </c>
      <c r="C495" s="755"/>
      <c r="D495" s="734"/>
      <c r="E495" s="493" t="s">
        <v>336</v>
      </c>
      <c r="F495" s="493" t="s">
        <v>118</v>
      </c>
      <c r="G495" s="103" t="s">
        <v>569</v>
      </c>
      <c r="H495" s="417">
        <v>622</v>
      </c>
      <c r="I495" s="776"/>
      <c r="J495" s="536"/>
      <c r="K495" s="418"/>
      <c r="L495" s="25">
        <v>35</v>
      </c>
      <c r="M495" s="25">
        <v>0</v>
      </c>
      <c r="N495" s="25">
        <v>0</v>
      </c>
      <c r="O495" s="25"/>
      <c r="P495" s="25"/>
      <c r="Q495" s="25"/>
      <c r="R495" s="25"/>
      <c r="S495" s="25"/>
      <c r="T495" s="25"/>
      <c r="U495" s="25"/>
      <c r="V495" s="25"/>
      <c r="W495" s="15"/>
    </row>
    <row r="496" spans="1:23" s="40" customFormat="1" ht="31.5">
      <c r="A496" s="750"/>
      <c r="B496" s="451" t="s">
        <v>549</v>
      </c>
      <c r="C496" s="755"/>
      <c r="D496" s="734"/>
      <c r="E496" s="493" t="s">
        <v>336</v>
      </c>
      <c r="F496" s="493" t="s">
        <v>118</v>
      </c>
      <c r="G496" s="103" t="s">
        <v>570</v>
      </c>
      <c r="H496" s="417">
        <v>622</v>
      </c>
      <c r="I496" s="776"/>
      <c r="J496" s="536"/>
      <c r="K496" s="418"/>
      <c r="L496" s="25">
        <v>7875.8</v>
      </c>
      <c r="M496" s="25">
        <v>54.4</v>
      </c>
      <c r="N496" s="25">
        <v>0</v>
      </c>
      <c r="O496" s="25">
        <f>P496+Q496</f>
        <v>500</v>
      </c>
      <c r="P496" s="25">
        <v>500</v>
      </c>
      <c r="Q496" s="25"/>
      <c r="R496" s="25">
        <f>S496+T496</f>
        <v>500</v>
      </c>
      <c r="S496" s="25">
        <v>500</v>
      </c>
      <c r="T496" s="25"/>
      <c r="U496" s="25">
        <f>V496+W496</f>
        <v>550</v>
      </c>
      <c r="V496" s="25">
        <v>550</v>
      </c>
      <c r="W496" s="15"/>
    </row>
    <row r="497" spans="1:23" s="40" customFormat="1" ht="31.5">
      <c r="A497" s="750"/>
      <c r="B497" s="504" t="s">
        <v>603</v>
      </c>
      <c r="C497" s="755"/>
      <c r="D497" s="734"/>
      <c r="E497" s="493" t="s">
        <v>336</v>
      </c>
      <c r="F497" s="493" t="s">
        <v>118</v>
      </c>
      <c r="G497" s="103" t="s">
        <v>554</v>
      </c>
      <c r="H497" s="417">
        <v>622</v>
      </c>
      <c r="I497" s="776"/>
      <c r="J497" s="536"/>
      <c r="K497" s="418"/>
      <c r="L497" s="25">
        <v>10</v>
      </c>
      <c r="M497" s="25">
        <v>0</v>
      </c>
      <c r="N497" s="25">
        <v>0</v>
      </c>
      <c r="O497" s="25"/>
      <c r="P497" s="25"/>
      <c r="Q497" s="25"/>
      <c r="R497" s="25"/>
      <c r="S497" s="25"/>
      <c r="T497" s="25"/>
      <c r="U497" s="25"/>
      <c r="V497" s="25"/>
      <c r="W497" s="15"/>
    </row>
    <row r="498" spans="1:23" s="40" customFormat="1" ht="31.5">
      <c r="A498" s="750"/>
      <c r="B498" s="451" t="s">
        <v>611</v>
      </c>
      <c r="C498" s="755"/>
      <c r="D498" s="734"/>
      <c r="E498" s="493" t="s">
        <v>336</v>
      </c>
      <c r="F498" s="493" t="s">
        <v>118</v>
      </c>
      <c r="G498" s="103" t="s">
        <v>556</v>
      </c>
      <c r="H498" s="417">
        <v>622</v>
      </c>
      <c r="I498" s="776"/>
      <c r="J498" s="536"/>
      <c r="K498" s="418"/>
      <c r="L498" s="25">
        <v>41.1</v>
      </c>
      <c r="M498" s="25">
        <v>13</v>
      </c>
      <c r="N498" s="25">
        <v>13</v>
      </c>
      <c r="O498" s="25"/>
      <c r="P498" s="25"/>
      <c r="Q498" s="25"/>
      <c r="R498" s="25"/>
      <c r="S498" s="25"/>
      <c r="T498" s="25"/>
      <c r="U498" s="25"/>
      <c r="V498" s="25"/>
      <c r="W498" s="15"/>
    </row>
    <row r="499" spans="1:23" s="40" customFormat="1" ht="47.25">
      <c r="A499" s="750"/>
      <c r="B499" s="607" t="s">
        <v>557</v>
      </c>
      <c r="C499" s="755"/>
      <c r="D499" s="734"/>
      <c r="E499" s="493" t="s">
        <v>336</v>
      </c>
      <c r="F499" s="493" t="s">
        <v>119</v>
      </c>
      <c r="G499" s="103" t="s">
        <v>558</v>
      </c>
      <c r="H499" s="417">
        <v>622</v>
      </c>
      <c r="I499" s="776"/>
      <c r="J499" s="536"/>
      <c r="K499" s="418"/>
      <c r="L499" s="25">
        <v>17</v>
      </c>
      <c r="M499" s="25">
        <v>27</v>
      </c>
      <c r="N499" s="25">
        <v>21</v>
      </c>
      <c r="O499" s="25">
        <f>P499+Q499</f>
        <v>0</v>
      </c>
      <c r="P499" s="25">
        <v>0</v>
      </c>
      <c r="Q499" s="25"/>
      <c r="R499" s="25">
        <f>S499+T499</f>
        <v>0</v>
      </c>
      <c r="S499" s="25">
        <v>0</v>
      </c>
      <c r="T499" s="25"/>
      <c r="U499" s="25">
        <f>V499+W499</f>
        <v>0</v>
      </c>
      <c r="V499" s="25">
        <v>0</v>
      </c>
      <c r="W499" s="15"/>
    </row>
    <row r="500" spans="1:23" s="40" customFormat="1" ht="47.25">
      <c r="A500" s="750"/>
      <c r="B500" s="451" t="s">
        <v>564</v>
      </c>
      <c r="C500" s="755"/>
      <c r="D500" s="734"/>
      <c r="E500" s="493" t="s">
        <v>91</v>
      </c>
      <c r="F500" s="493" t="s">
        <v>492</v>
      </c>
      <c r="G500" s="103" t="s">
        <v>612</v>
      </c>
      <c r="H500" s="417">
        <v>622</v>
      </c>
      <c r="I500" s="776"/>
      <c r="J500" s="536"/>
      <c r="K500" s="418"/>
      <c r="L500" s="25">
        <v>30</v>
      </c>
      <c r="M500" s="25">
        <v>103.5</v>
      </c>
      <c r="N500" s="25">
        <v>18</v>
      </c>
      <c r="O500" s="25">
        <f>P500+Q500</f>
        <v>110</v>
      </c>
      <c r="P500" s="25">
        <v>110</v>
      </c>
      <c r="Q500" s="25">
        <v>0</v>
      </c>
      <c r="R500" s="25">
        <f>S500+T500</f>
        <v>120</v>
      </c>
      <c r="S500" s="25">
        <v>120</v>
      </c>
      <c r="T500" s="25">
        <v>0</v>
      </c>
      <c r="U500" s="25">
        <f>V500+W500</f>
        <v>112</v>
      </c>
      <c r="V500" s="25">
        <v>112</v>
      </c>
      <c r="W500" s="15"/>
    </row>
    <row r="501" spans="1:23" s="40" customFormat="1" ht="78.75">
      <c r="A501" s="750"/>
      <c r="B501" s="451" t="s">
        <v>559</v>
      </c>
      <c r="C501" s="755"/>
      <c r="D501" s="734"/>
      <c r="E501" s="493" t="s">
        <v>91</v>
      </c>
      <c r="F501" s="493" t="s">
        <v>492</v>
      </c>
      <c r="G501" s="103" t="s">
        <v>613</v>
      </c>
      <c r="H501" s="417">
        <v>622</v>
      </c>
      <c r="I501" s="776"/>
      <c r="J501" s="536"/>
      <c r="K501" s="418"/>
      <c r="L501" s="25">
        <v>15</v>
      </c>
      <c r="M501" s="25">
        <v>0</v>
      </c>
      <c r="N501" s="25">
        <v>0</v>
      </c>
      <c r="O501" s="25"/>
      <c r="P501" s="25"/>
      <c r="Q501" s="25"/>
      <c r="R501" s="25"/>
      <c r="S501" s="25"/>
      <c r="T501" s="25"/>
      <c r="U501" s="25"/>
      <c r="V501" s="25"/>
      <c r="W501" s="15"/>
    </row>
    <row r="502" spans="1:23" s="40" customFormat="1" ht="47.25">
      <c r="A502" s="750"/>
      <c r="B502" s="607" t="s">
        <v>544</v>
      </c>
      <c r="C502" s="755"/>
      <c r="D502" s="734"/>
      <c r="E502" s="493" t="s">
        <v>530</v>
      </c>
      <c r="F502" s="493" t="s">
        <v>530</v>
      </c>
      <c r="G502" s="103" t="s">
        <v>572</v>
      </c>
      <c r="H502" s="417">
        <v>622</v>
      </c>
      <c r="I502" s="776"/>
      <c r="J502" s="536"/>
      <c r="K502" s="418"/>
      <c r="L502" s="25">
        <v>0</v>
      </c>
      <c r="M502" s="25">
        <v>9</v>
      </c>
      <c r="N502" s="25">
        <v>0</v>
      </c>
      <c r="O502" s="25">
        <f>P502+Q502</f>
        <v>12</v>
      </c>
      <c r="P502" s="25">
        <v>12</v>
      </c>
      <c r="Q502" s="25">
        <v>0</v>
      </c>
      <c r="R502" s="25">
        <f>S502+T502</f>
        <v>14</v>
      </c>
      <c r="S502" s="25">
        <v>14</v>
      </c>
      <c r="T502" s="25">
        <v>0</v>
      </c>
      <c r="U502" s="25">
        <f>V502+W502</f>
        <v>20</v>
      </c>
      <c r="V502" s="25">
        <v>20</v>
      </c>
      <c r="W502" s="15"/>
    </row>
    <row r="503" spans="1:23" s="40" customFormat="1" ht="78.75">
      <c r="A503" s="750"/>
      <c r="B503" s="451" t="s">
        <v>614</v>
      </c>
      <c r="C503" s="755"/>
      <c r="D503" s="734"/>
      <c r="E503" s="493" t="s">
        <v>91</v>
      </c>
      <c r="F503" s="493" t="s">
        <v>492</v>
      </c>
      <c r="G503" s="103" t="s">
        <v>615</v>
      </c>
      <c r="H503" s="417">
        <v>622</v>
      </c>
      <c r="I503" s="776"/>
      <c r="J503" s="536"/>
      <c r="K503" s="418"/>
      <c r="L503" s="25">
        <v>10</v>
      </c>
      <c r="M503" s="25">
        <v>13.5</v>
      </c>
      <c r="N503" s="25">
        <v>0</v>
      </c>
      <c r="O503" s="25">
        <f>P503+Q503</f>
        <v>15</v>
      </c>
      <c r="P503" s="25">
        <v>15</v>
      </c>
      <c r="Q503" s="25"/>
      <c r="R503" s="25">
        <f>S503+T503</f>
        <v>15</v>
      </c>
      <c r="S503" s="25">
        <v>15</v>
      </c>
      <c r="T503" s="25"/>
      <c r="U503" s="25">
        <f>V503+W503</f>
        <v>15</v>
      </c>
      <c r="V503" s="25">
        <v>15</v>
      </c>
      <c r="W503" s="15"/>
    </row>
    <row r="504" spans="1:23" s="40" customFormat="1" ht="47.25">
      <c r="A504" s="751"/>
      <c r="B504" s="607" t="s">
        <v>616</v>
      </c>
      <c r="C504" s="756"/>
      <c r="D504" s="735"/>
      <c r="E504" s="493" t="s">
        <v>91</v>
      </c>
      <c r="F504" s="493" t="s">
        <v>492</v>
      </c>
      <c r="G504" s="103" t="s">
        <v>617</v>
      </c>
      <c r="H504" s="417">
        <v>622</v>
      </c>
      <c r="I504" s="776"/>
      <c r="J504" s="536"/>
      <c r="K504" s="418"/>
      <c r="L504" s="25">
        <v>60</v>
      </c>
      <c r="M504" s="25">
        <v>210</v>
      </c>
      <c r="N504" s="25">
        <v>106.2</v>
      </c>
      <c r="O504" s="25">
        <f>P504+Q504</f>
        <v>260</v>
      </c>
      <c r="P504" s="25">
        <v>260</v>
      </c>
      <c r="Q504" s="25"/>
      <c r="R504" s="25">
        <f>S504+T504</f>
        <v>260</v>
      </c>
      <c r="S504" s="25">
        <v>260</v>
      </c>
      <c r="T504" s="25"/>
      <c r="U504" s="25">
        <f>V504+W504</f>
        <v>260</v>
      </c>
      <c r="V504" s="25">
        <v>260</v>
      </c>
      <c r="W504" s="15"/>
    </row>
    <row r="505" spans="1:23" s="40" customFormat="1">
      <c r="A505" s="749" t="s">
        <v>618</v>
      </c>
      <c r="B505" s="451" t="s">
        <v>588</v>
      </c>
      <c r="C505" s="686" t="s">
        <v>595</v>
      </c>
      <c r="D505" s="733"/>
      <c r="E505" s="493"/>
      <c r="F505" s="493"/>
      <c r="G505" s="103"/>
      <c r="H505" s="417"/>
      <c r="I505" s="776"/>
      <c r="J505" s="536"/>
      <c r="K505" s="418"/>
      <c r="L505" s="25">
        <f t="shared" ref="L505:W505" si="168">L506+L507+L508+L509</f>
        <v>125.1</v>
      </c>
      <c r="M505" s="25">
        <f t="shared" si="168"/>
        <v>388.4</v>
      </c>
      <c r="N505" s="25">
        <f t="shared" si="168"/>
        <v>80.7</v>
      </c>
      <c r="O505" s="25">
        <f t="shared" si="168"/>
        <v>0</v>
      </c>
      <c r="P505" s="25">
        <f t="shared" si="168"/>
        <v>0</v>
      </c>
      <c r="Q505" s="25">
        <f t="shared" si="168"/>
        <v>0</v>
      </c>
      <c r="R505" s="25">
        <f t="shared" si="168"/>
        <v>0</v>
      </c>
      <c r="S505" s="25">
        <f t="shared" si="168"/>
        <v>0</v>
      </c>
      <c r="T505" s="25">
        <f t="shared" si="168"/>
        <v>0</v>
      </c>
      <c r="U505" s="25">
        <f t="shared" si="168"/>
        <v>0</v>
      </c>
      <c r="V505" s="25">
        <f t="shared" si="168"/>
        <v>0</v>
      </c>
      <c r="W505" s="15">
        <f t="shared" si="168"/>
        <v>0</v>
      </c>
    </row>
    <row r="506" spans="1:23" s="40" customFormat="1" ht="31.5">
      <c r="A506" s="772"/>
      <c r="B506" s="451" t="s">
        <v>546</v>
      </c>
      <c r="C506" s="774"/>
      <c r="D506" s="734"/>
      <c r="E506" s="493" t="s">
        <v>336</v>
      </c>
      <c r="F506" s="493" t="s">
        <v>118</v>
      </c>
      <c r="G506" s="103" t="s">
        <v>569</v>
      </c>
      <c r="H506" s="417">
        <v>622</v>
      </c>
      <c r="I506" s="776"/>
      <c r="J506" s="536"/>
      <c r="K506" s="418"/>
      <c r="L506" s="25">
        <v>15</v>
      </c>
      <c r="M506" s="25">
        <v>0</v>
      </c>
      <c r="N506" s="25">
        <v>0</v>
      </c>
      <c r="O506" s="25"/>
      <c r="P506" s="25"/>
      <c r="Q506" s="25"/>
      <c r="R506" s="25"/>
      <c r="S506" s="25"/>
      <c r="T506" s="25"/>
      <c r="U506" s="25"/>
      <c r="V506" s="25"/>
      <c r="W506" s="15"/>
    </row>
    <row r="507" spans="1:23" s="40" customFormat="1" ht="31.5">
      <c r="A507" s="772"/>
      <c r="B507" s="504" t="s">
        <v>603</v>
      </c>
      <c r="C507" s="774"/>
      <c r="D507" s="734"/>
      <c r="E507" s="493" t="s">
        <v>336</v>
      </c>
      <c r="F507" s="493" t="s">
        <v>118</v>
      </c>
      <c r="G507" s="103" t="s">
        <v>554</v>
      </c>
      <c r="H507" s="417">
        <v>622</v>
      </c>
      <c r="I507" s="776"/>
      <c r="J507" s="536"/>
      <c r="K507" s="418"/>
      <c r="L507" s="25">
        <v>19</v>
      </c>
      <c r="M507" s="25">
        <v>0</v>
      </c>
      <c r="N507" s="25">
        <v>0</v>
      </c>
      <c r="O507" s="25"/>
      <c r="P507" s="25"/>
      <c r="Q507" s="25"/>
      <c r="R507" s="25"/>
      <c r="S507" s="25"/>
      <c r="T507" s="25"/>
      <c r="U507" s="25"/>
      <c r="V507" s="25"/>
      <c r="W507" s="15"/>
    </row>
    <row r="508" spans="1:23" s="40" customFormat="1" ht="31.5">
      <c r="A508" s="772"/>
      <c r="B508" s="451" t="s">
        <v>549</v>
      </c>
      <c r="C508" s="774"/>
      <c r="D508" s="734"/>
      <c r="E508" s="493" t="s">
        <v>336</v>
      </c>
      <c r="F508" s="493" t="s">
        <v>118</v>
      </c>
      <c r="G508" s="103" t="s">
        <v>606</v>
      </c>
      <c r="H508" s="417">
        <v>622</v>
      </c>
      <c r="I508" s="776"/>
      <c r="J508" s="536"/>
      <c r="K508" s="418"/>
      <c r="L508" s="25">
        <v>0</v>
      </c>
      <c r="M508" s="25">
        <v>388.4</v>
      </c>
      <c r="N508" s="25">
        <v>80.7</v>
      </c>
      <c r="O508" s="25">
        <f>P508+Q508</f>
        <v>0</v>
      </c>
      <c r="P508" s="25">
        <v>0</v>
      </c>
      <c r="Q508" s="25"/>
      <c r="R508" s="25">
        <f>S508+T508</f>
        <v>0</v>
      </c>
      <c r="S508" s="25">
        <v>0</v>
      </c>
      <c r="T508" s="25"/>
      <c r="U508" s="25">
        <f>V508+W508</f>
        <v>0</v>
      </c>
      <c r="V508" s="25">
        <v>0</v>
      </c>
      <c r="W508" s="15"/>
    </row>
    <row r="509" spans="1:23" s="40" customFormat="1" ht="47.25">
      <c r="A509" s="773"/>
      <c r="B509" s="513" t="s">
        <v>619</v>
      </c>
      <c r="C509" s="775"/>
      <c r="D509" s="735"/>
      <c r="E509" s="493" t="s">
        <v>336</v>
      </c>
      <c r="F509" s="493" t="s">
        <v>118</v>
      </c>
      <c r="G509" s="103">
        <v>7772200</v>
      </c>
      <c r="H509" s="417">
        <v>622</v>
      </c>
      <c r="I509" s="776"/>
      <c r="J509" s="536"/>
      <c r="K509" s="418"/>
      <c r="L509" s="25">
        <v>91.1</v>
      </c>
      <c r="M509" s="25">
        <v>0</v>
      </c>
      <c r="N509" s="25">
        <v>0</v>
      </c>
      <c r="O509" s="25">
        <f>SUM(P509:Q509)</f>
        <v>0</v>
      </c>
      <c r="P509" s="25"/>
      <c r="Q509" s="25"/>
      <c r="R509" s="25">
        <f>SUM(S509:T509)</f>
        <v>0</v>
      </c>
      <c r="S509" s="25"/>
      <c r="T509" s="25"/>
      <c r="U509" s="25">
        <f>SUM(V509:W509)</f>
        <v>0</v>
      </c>
      <c r="V509" s="25"/>
      <c r="W509" s="15"/>
    </row>
    <row r="510" spans="1:23" s="40" customFormat="1">
      <c r="A510" s="749" t="s">
        <v>620</v>
      </c>
      <c r="B510" s="451" t="s">
        <v>621</v>
      </c>
      <c r="C510" s="686" t="s">
        <v>595</v>
      </c>
      <c r="D510" s="733"/>
      <c r="E510" s="493"/>
      <c r="F510" s="493"/>
      <c r="G510" s="103"/>
      <c r="H510" s="417"/>
      <c r="I510" s="776"/>
      <c r="J510" s="536"/>
      <c r="K510" s="418"/>
      <c r="L510" s="25">
        <f t="shared" ref="L510:W510" si="169">L511+L512+L513+L514+L515</f>
        <v>352.3</v>
      </c>
      <c r="M510" s="25">
        <f t="shared" si="169"/>
        <v>4.5</v>
      </c>
      <c r="N510" s="25">
        <f t="shared" si="169"/>
        <v>4.5</v>
      </c>
      <c r="O510" s="25">
        <f t="shared" si="169"/>
        <v>54.8</v>
      </c>
      <c r="P510" s="25">
        <f t="shared" si="169"/>
        <v>54.8</v>
      </c>
      <c r="Q510" s="25">
        <f t="shared" si="169"/>
        <v>0</v>
      </c>
      <c r="R510" s="25">
        <f t="shared" si="169"/>
        <v>54.8</v>
      </c>
      <c r="S510" s="25">
        <f t="shared" si="169"/>
        <v>54.8</v>
      </c>
      <c r="T510" s="25">
        <f t="shared" si="169"/>
        <v>0</v>
      </c>
      <c r="U510" s="25">
        <f t="shared" si="169"/>
        <v>60.3</v>
      </c>
      <c r="V510" s="25">
        <f t="shared" si="169"/>
        <v>60.3</v>
      </c>
      <c r="W510" s="15">
        <f t="shared" si="169"/>
        <v>0</v>
      </c>
    </row>
    <row r="511" spans="1:23" s="40" customFormat="1" ht="31.5">
      <c r="A511" s="750"/>
      <c r="B511" s="451" t="s">
        <v>546</v>
      </c>
      <c r="C511" s="755"/>
      <c r="D511" s="734"/>
      <c r="E511" s="493" t="s">
        <v>336</v>
      </c>
      <c r="F511" s="493" t="s">
        <v>118</v>
      </c>
      <c r="G511" s="103" t="s">
        <v>569</v>
      </c>
      <c r="H511" s="417">
        <v>622</v>
      </c>
      <c r="I511" s="776"/>
      <c r="J511" s="536"/>
      <c r="K511" s="418"/>
      <c r="L511" s="25">
        <v>10</v>
      </c>
      <c r="M511" s="25">
        <v>0</v>
      </c>
      <c r="N511" s="25">
        <v>0</v>
      </c>
      <c r="O511" s="25"/>
      <c r="P511" s="25"/>
      <c r="Q511" s="25"/>
      <c r="R511" s="25"/>
      <c r="S511" s="25"/>
      <c r="T511" s="25"/>
      <c r="U511" s="25"/>
      <c r="V511" s="25"/>
      <c r="W511" s="15"/>
    </row>
    <row r="512" spans="1:23" s="40" customFormat="1" ht="31.5">
      <c r="A512" s="750"/>
      <c r="B512" s="504" t="s">
        <v>603</v>
      </c>
      <c r="C512" s="755"/>
      <c r="D512" s="734"/>
      <c r="E512" s="493" t="s">
        <v>336</v>
      </c>
      <c r="F512" s="493" t="s">
        <v>118</v>
      </c>
      <c r="G512" s="103" t="s">
        <v>554</v>
      </c>
      <c r="H512" s="417">
        <v>622</v>
      </c>
      <c r="I512" s="776"/>
      <c r="J512" s="536"/>
      <c r="K512" s="418"/>
      <c r="L512" s="25">
        <v>1</v>
      </c>
      <c r="M512" s="25">
        <v>0</v>
      </c>
      <c r="N512" s="25">
        <v>0</v>
      </c>
      <c r="O512" s="25"/>
      <c r="P512" s="25"/>
      <c r="Q512" s="25"/>
      <c r="R512" s="25"/>
      <c r="S512" s="25"/>
      <c r="T512" s="25"/>
      <c r="U512" s="25"/>
      <c r="V512" s="25"/>
      <c r="W512" s="15"/>
    </row>
    <row r="513" spans="1:23" s="40" customFormat="1" ht="47.25">
      <c r="A513" s="750"/>
      <c r="B513" s="104" t="s">
        <v>544</v>
      </c>
      <c r="C513" s="755"/>
      <c r="D513" s="734"/>
      <c r="E513" s="493" t="s">
        <v>530</v>
      </c>
      <c r="F513" s="493" t="s">
        <v>530</v>
      </c>
      <c r="G513" s="103" t="s">
        <v>572</v>
      </c>
      <c r="H513" s="417">
        <v>622</v>
      </c>
      <c r="I513" s="776"/>
      <c r="J513" s="536"/>
      <c r="K513" s="418"/>
      <c r="L513" s="25">
        <v>0</v>
      </c>
      <c r="M513" s="25">
        <v>4.5</v>
      </c>
      <c r="N513" s="25">
        <v>4.5</v>
      </c>
      <c r="O513" s="25"/>
      <c r="P513" s="25"/>
      <c r="Q513" s="25"/>
      <c r="R513" s="25"/>
      <c r="S513" s="25"/>
      <c r="T513" s="25"/>
      <c r="U513" s="25"/>
      <c r="V513" s="25"/>
      <c r="W513" s="15"/>
    </row>
    <row r="514" spans="1:23" s="40" customFormat="1" ht="31.5">
      <c r="A514" s="750"/>
      <c r="B514" s="504" t="s">
        <v>549</v>
      </c>
      <c r="C514" s="755"/>
      <c r="D514" s="734"/>
      <c r="E514" s="493" t="s">
        <v>336</v>
      </c>
      <c r="F514" s="493" t="s">
        <v>118</v>
      </c>
      <c r="G514" s="103" t="s">
        <v>606</v>
      </c>
      <c r="H514" s="417">
        <v>622</v>
      </c>
      <c r="I514" s="776"/>
      <c r="J514" s="536"/>
      <c r="K514" s="418"/>
      <c r="L514" s="25">
        <v>0</v>
      </c>
      <c r="M514" s="25">
        <v>0</v>
      </c>
      <c r="N514" s="25">
        <v>0</v>
      </c>
      <c r="O514" s="25">
        <f>P514+Q514</f>
        <v>54.8</v>
      </c>
      <c r="P514" s="25">
        <v>54.8</v>
      </c>
      <c r="Q514" s="25"/>
      <c r="R514" s="25">
        <f>S514+T514</f>
        <v>54.8</v>
      </c>
      <c r="S514" s="25">
        <v>54.8</v>
      </c>
      <c r="T514" s="25"/>
      <c r="U514" s="25">
        <f>V514+W514</f>
        <v>60.3</v>
      </c>
      <c r="V514" s="25">
        <v>60.3</v>
      </c>
      <c r="W514" s="15"/>
    </row>
    <row r="515" spans="1:23" s="40" customFormat="1" ht="47.25">
      <c r="A515" s="751"/>
      <c r="B515" s="451" t="s">
        <v>622</v>
      </c>
      <c r="C515" s="756"/>
      <c r="D515" s="735"/>
      <c r="E515" s="493" t="s">
        <v>336</v>
      </c>
      <c r="F515" s="493" t="s">
        <v>118</v>
      </c>
      <c r="G515" s="103">
        <v>7772200</v>
      </c>
      <c r="H515" s="417">
        <v>622</v>
      </c>
      <c r="I515" s="776"/>
      <c r="J515" s="536"/>
      <c r="K515" s="418"/>
      <c r="L515" s="25">
        <v>341.3</v>
      </c>
      <c r="M515" s="25">
        <v>0</v>
      </c>
      <c r="N515" s="25">
        <v>0</v>
      </c>
      <c r="O515" s="25"/>
      <c r="P515" s="25"/>
      <c r="Q515" s="25"/>
      <c r="R515" s="25"/>
      <c r="S515" s="25"/>
      <c r="T515" s="25"/>
      <c r="U515" s="25"/>
      <c r="V515" s="25"/>
      <c r="W515" s="15"/>
    </row>
    <row r="516" spans="1:23" s="40" customFormat="1">
      <c r="A516" s="749" t="s">
        <v>623</v>
      </c>
      <c r="B516" s="451" t="s">
        <v>592</v>
      </c>
      <c r="C516" s="686" t="s">
        <v>595</v>
      </c>
      <c r="D516" s="733"/>
      <c r="E516" s="493"/>
      <c r="F516" s="493"/>
      <c r="G516" s="103"/>
      <c r="H516" s="417"/>
      <c r="I516" s="776"/>
      <c r="J516" s="536"/>
      <c r="K516" s="418"/>
      <c r="L516" s="25">
        <f t="shared" ref="L516:W516" si="170">L517+L518+L519+L520+L521+L522</f>
        <v>227.8</v>
      </c>
      <c r="M516" s="25">
        <f t="shared" si="170"/>
        <v>314.5</v>
      </c>
      <c r="N516" s="25">
        <f t="shared" si="170"/>
        <v>314.5</v>
      </c>
      <c r="O516" s="25">
        <f t="shared" si="170"/>
        <v>385.4</v>
      </c>
      <c r="P516" s="25">
        <f t="shared" si="170"/>
        <v>385.4</v>
      </c>
      <c r="Q516" s="25">
        <f t="shared" si="170"/>
        <v>0</v>
      </c>
      <c r="R516" s="25">
        <f t="shared" si="170"/>
        <v>385.4</v>
      </c>
      <c r="S516" s="25">
        <f t="shared" si="170"/>
        <v>385.4</v>
      </c>
      <c r="T516" s="25">
        <f t="shared" si="170"/>
        <v>0</v>
      </c>
      <c r="U516" s="25">
        <f t="shared" si="170"/>
        <v>385.4</v>
      </c>
      <c r="V516" s="25">
        <f t="shared" si="170"/>
        <v>385.4</v>
      </c>
      <c r="W516" s="15">
        <f t="shared" si="170"/>
        <v>0</v>
      </c>
    </row>
    <row r="517" spans="1:23" s="40" customFormat="1" ht="31.5">
      <c r="A517" s="772"/>
      <c r="B517" s="451" t="s">
        <v>546</v>
      </c>
      <c r="C517" s="774"/>
      <c r="D517" s="734"/>
      <c r="E517" s="493" t="s">
        <v>336</v>
      </c>
      <c r="F517" s="493" t="s">
        <v>118</v>
      </c>
      <c r="G517" s="103" t="s">
        <v>569</v>
      </c>
      <c r="H517" s="417">
        <v>622</v>
      </c>
      <c r="I517" s="776"/>
      <c r="J517" s="536"/>
      <c r="K517" s="418"/>
      <c r="L517" s="25">
        <v>10</v>
      </c>
      <c r="M517" s="25">
        <v>0</v>
      </c>
      <c r="N517" s="25">
        <v>0</v>
      </c>
      <c r="O517" s="25"/>
      <c r="P517" s="25"/>
      <c r="Q517" s="25"/>
      <c r="R517" s="25"/>
      <c r="S517" s="25"/>
      <c r="T517" s="25"/>
      <c r="U517" s="25"/>
      <c r="V517" s="25"/>
      <c r="W517" s="15"/>
    </row>
    <row r="518" spans="1:23" s="40" customFormat="1" ht="31.5">
      <c r="A518" s="772"/>
      <c r="B518" s="504" t="s">
        <v>603</v>
      </c>
      <c r="C518" s="774"/>
      <c r="D518" s="734"/>
      <c r="E518" s="493" t="s">
        <v>336</v>
      </c>
      <c r="F518" s="493" t="s">
        <v>118</v>
      </c>
      <c r="G518" s="103" t="s">
        <v>554</v>
      </c>
      <c r="H518" s="417">
        <v>622</v>
      </c>
      <c r="I518" s="776"/>
      <c r="J518" s="536"/>
      <c r="K518" s="418"/>
      <c r="L518" s="25">
        <v>38</v>
      </c>
      <c r="M518" s="25">
        <v>0</v>
      </c>
      <c r="N518" s="25">
        <v>0</v>
      </c>
      <c r="O518" s="25"/>
      <c r="P518" s="25"/>
      <c r="Q518" s="25"/>
      <c r="R518" s="25"/>
      <c r="S518" s="25"/>
      <c r="T518" s="25"/>
      <c r="U518" s="25"/>
      <c r="V518" s="25"/>
      <c r="W518" s="15"/>
    </row>
    <row r="519" spans="1:23" s="40" customFormat="1" ht="31.5">
      <c r="A519" s="772"/>
      <c r="B519" s="451" t="s">
        <v>549</v>
      </c>
      <c r="C519" s="774"/>
      <c r="D519" s="734"/>
      <c r="E519" s="493" t="s">
        <v>336</v>
      </c>
      <c r="F519" s="493" t="s">
        <v>118</v>
      </c>
      <c r="G519" s="103" t="s">
        <v>606</v>
      </c>
      <c r="H519" s="417">
        <v>622</v>
      </c>
      <c r="I519" s="776"/>
      <c r="J519" s="536"/>
      <c r="K519" s="418"/>
      <c r="L519" s="25">
        <v>0</v>
      </c>
      <c r="M519" s="25">
        <v>270</v>
      </c>
      <c r="N519" s="25">
        <v>270</v>
      </c>
      <c r="O519" s="25">
        <f>P519+Q519</f>
        <v>385.4</v>
      </c>
      <c r="P519" s="25">
        <v>385.4</v>
      </c>
      <c r="Q519" s="25"/>
      <c r="R519" s="25">
        <f>S519+T519</f>
        <v>385.4</v>
      </c>
      <c r="S519" s="25">
        <v>385.4</v>
      </c>
      <c r="T519" s="25">
        <v>0</v>
      </c>
      <c r="U519" s="25">
        <f>V519+W519</f>
        <v>385.4</v>
      </c>
      <c r="V519" s="25">
        <v>385.4</v>
      </c>
      <c r="W519" s="15">
        <v>0</v>
      </c>
    </row>
    <row r="520" spans="1:23" s="40" customFormat="1" ht="47.25">
      <c r="A520" s="772"/>
      <c r="B520" s="104" t="s">
        <v>544</v>
      </c>
      <c r="C520" s="774"/>
      <c r="D520" s="734"/>
      <c r="E520" s="493" t="s">
        <v>530</v>
      </c>
      <c r="F520" s="493" t="s">
        <v>530</v>
      </c>
      <c r="G520" s="103" t="s">
        <v>572</v>
      </c>
      <c r="H520" s="417">
        <v>622</v>
      </c>
      <c r="I520" s="776"/>
      <c r="J520" s="536"/>
      <c r="K520" s="418"/>
      <c r="L520" s="25">
        <v>0</v>
      </c>
      <c r="M520" s="25">
        <v>4.5</v>
      </c>
      <c r="N520" s="25">
        <v>4.5</v>
      </c>
      <c r="O520" s="25"/>
      <c r="P520" s="25"/>
      <c r="Q520" s="25"/>
      <c r="R520" s="25"/>
      <c r="S520" s="25"/>
      <c r="T520" s="25"/>
      <c r="U520" s="25"/>
      <c r="V520" s="25"/>
      <c r="W520" s="15"/>
    </row>
    <row r="521" spans="1:23" s="40" customFormat="1" ht="31.5">
      <c r="A521" s="772"/>
      <c r="B521" s="504" t="s">
        <v>611</v>
      </c>
      <c r="C521" s="774"/>
      <c r="D521" s="734"/>
      <c r="E521" s="493" t="s">
        <v>336</v>
      </c>
      <c r="F521" s="493" t="s">
        <v>118</v>
      </c>
      <c r="G521" s="103" t="s">
        <v>556</v>
      </c>
      <c r="H521" s="417">
        <v>622</v>
      </c>
      <c r="I521" s="776"/>
      <c r="J521" s="536"/>
      <c r="K521" s="418"/>
      <c r="L521" s="25">
        <v>164.8</v>
      </c>
      <c r="M521" s="25">
        <v>40</v>
      </c>
      <c r="N521" s="25">
        <v>40</v>
      </c>
      <c r="O521" s="25"/>
      <c r="P521" s="25"/>
      <c r="Q521" s="25"/>
      <c r="R521" s="25"/>
      <c r="S521" s="25"/>
      <c r="T521" s="25"/>
      <c r="U521" s="25"/>
      <c r="V521" s="25"/>
      <c r="W521" s="15"/>
    </row>
    <row r="522" spans="1:23" s="40" customFormat="1" ht="47.25">
      <c r="A522" s="773"/>
      <c r="B522" s="451" t="s">
        <v>564</v>
      </c>
      <c r="C522" s="775"/>
      <c r="D522" s="735"/>
      <c r="E522" s="493" t="s">
        <v>91</v>
      </c>
      <c r="F522" s="493" t="s">
        <v>492</v>
      </c>
      <c r="G522" s="103" t="s">
        <v>624</v>
      </c>
      <c r="H522" s="417">
        <v>622</v>
      </c>
      <c r="I522" s="776"/>
      <c r="J522" s="536"/>
      <c r="K522" s="418"/>
      <c r="L522" s="25">
        <v>15</v>
      </c>
      <c r="M522" s="25">
        <v>0</v>
      </c>
      <c r="N522" s="25">
        <v>0</v>
      </c>
      <c r="O522" s="25"/>
      <c r="P522" s="25"/>
      <c r="Q522" s="25"/>
      <c r="R522" s="25"/>
      <c r="S522" s="25"/>
      <c r="T522" s="25"/>
      <c r="U522" s="25"/>
      <c r="V522" s="25"/>
      <c r="W522" s="15"/>
    </row>
    <row r="523" spans="1:23" s="40" customFormat="1">
      <c r="A523" s="749" t="s">
        <v>625</v>
      </c>
      <c r="B523" s="513" t="s">
        <v>626</v>
      </c>
      <c r="C523" s="686" t="s">
        <v>595</v>
      </c>
      <c r="D523" s="733"/>
      <c r="E523" s="493"/>
      <c r="F523" s="493"/>
      <c r="G523" s="103"/>
      <c r="H523" s="417"/>
      <c r="I523" s="776"/>
      <c r="J523" s="536"/>
      <c r="K523" s="418"/>
      <c r="L523" s="25">
        <f t="shared" ref="L523:W523" si="171">L524+L525+L526+L527+L528+L529+L530</f>
        <v>224.6</v>
      </c>
      <c r="M523" s="25">
        <f t="shared" si="171"/>
        <v>440</v>
      </c>
      <c r="N523" s="25">
        <f t="shared" si="171"/>
        <v>341</v>
      </c>
      <c r="O523" s="25">
        <f t="shared" si="171"/>
        <v>150.1</v>
      </c>
      <c r="P523" s="25">
        <f t="shared" si="171"/>
        <v>150.1</v>
      </c>
      <c r="Q523" s="25">
        <f t="shared" si="171"/>
        <v>0</v>
      </c>
      <c r="R523" s="25">
        <f t="shared" si="171"/>
        <v>157.1</v>
      </c>
      <c r="S523" s="25">
        <f t="shared" si="171"/>
        <v>157.1</v>
      </c>
      <c r="T523" s="25">
        <f t="shared" si="171"/>
        <v>0</v>
      </c>
      <c r="U523" s="25">
        <f t="shared" si="171"/>
        <v>165.1</v>
      </c>
      <c r="V523" s="25">
        <f t="shared" si="171"/>
        <v>165.1</v>
      </c>
      <c r="W523" s="15">
        <f t="shared" si="171"/>
        <v>0</v>
      </c>
    </row>
    <row r="524" spans="1:23" s="40" customFormat="1" ht="63">
      <c r="A524" s="750"/>
      <c r="B524" s="504" t="s">
        <v>560</v>
      </c>
      <c r="C524" s="755"/>
      <c r="D524" s="734"/>
      <c r="E524" s="493" t="s">
        <v>119</v>
      </c>
      <c r="F524" s="493" t="s">
        <v>118</v>
      </c>
      <c r="G524" s="103" t="s">
        <v>481</v>
      </c>
      <c r="H524" s="417">
        <v>622</v>
      </c>
      <c r="I524" s="776"/>
      <c r="J524" s="536"/>
      <c r="K524" s="418"/>
      <c r="L524" s="25">
        <v>26.1</v>
      </c>
      <c r="M524" s="25">
        <v>26</v>
      </c>
      <c r="N524" s="25">
        <v>26</v>
      </c>
      <c r="O524" s="25">
        <f>P524+Q524</f>
        <v>26</v>
      </c>
      <c r="P524" s="25">
        <v>26</v>
      </c>
      <c r="Q524" s="25">
        <v>0</v>
      </c>
      <c r="R524" s="25">
        <f>S524+T524</f>
        <v>26</v>
      </c>
      <c r="S524" s="25">
        <v>26</v>
      </c>
      <c r="T524" s="25">
        <v>0</v>
      </c>
      <c r="U524" s="25">
        <f>V524+W524</f>
        <v>26</v>
      </c>
      <c r="V524" s="25">
        <v>26</v>
      </c>
      <c r="W524" s="15">
        <v>0</v>
      </c>
    </row>
    <row r="525" spans="1:23" s="40" customFormat="1" ht="31.5">
      <c r="A525" s="750"/>
      <c r="B525" s="451" t="s">
        <v>546</v>
      </c>
      <c r="C525" s="755"/>
      <c r="D525" s="734"/>
      <c r="E525" s="493" t="s">
        <v>336</v>
      </c>
      <c r="F525" s="493" t="s">
        <v>118</v>
      </c>
      <c r="G525" s="103" t="s">
        <v>569</v>
      </c>
      <c r="H525" s="417">
        <v>622</v>
      </c>
      <c r="I525" s="776"/>
      <c r="J525" s="536"/>
      <c r="K525" s="418"/>
      <c r="L525" s="25">
        <v>15</v>
      </c>
      <c r="M525" s="25">
        <v>0</v>
      </c>
      <c r="N525" s="25">
        <v>0</v>
      </c>
      <c r="O525" s="25"/>
      <c r="P525" s="25"/>
      <c r="Q525" s="25"/>
      <c r="R525" s="25"/>
      <c r="S525" s="25"/>
      <c r="T525" s="25"/>
      <c r="U525" s="25"/>
      <c r="V525" s="25"/>
      <c r="W525" s="15"/>
    </row>
    <row r="526" spans="1:23" s="40" customFormat="1" ht="31.5">
      <c r="A526" s="750"/>
      <c r="B526" s="504" t="s">
        <v>603</v>
      </c>
      <c r="C526" s="755"/>
      <c r="D526" s="734"/>
      <c r="E526" s="493" t="s">
        <v>336</v>
      </c>
      <c r="F526" s="493" t="s">
        <v>118</v>
      </c>
      <c r="G526" s="103" t="s">
        <v>554</v>
      </c>
      <c r="H526" s="417">
        <v>622</v>
      </c>
      <c r="I526" s="776"/>
      <c r="J526" s="536"/>
      <c r="K526" s="418"/>
      <c r="L526" s="25">
        <v>4</v>
      </c>
      <c r="M526" s="25">
        <v>0</v>
      </c>
      <c r="N526" s="25">
        <v>0</v>
      </c>
      <c r="O526" s="25"/>
      <c r="P526" s="25"/>
      <c r="Q526" s="25"/>
      <c r="R526" s="25"/>
      <c r="S526" s="25"/>
      <c r="T526" s="25"/>
      <c r="U526" s="25"/>
      <c r="V526" s="25"/>
      <c r="W526" s="15"/>
    </row>
    <row r="527" spans="1:23" s="40" customFormat="1" ht="47.25">
      <c r="A527" s="750"/>
      <c r="B527" s="104" t="s">
        <v>544</v>
      </c>
      <c r="C527" s="755"/>
      <c r="D527" s="734"/>
      <c r="E527" s="493" t="s">
        <v>530</v>
      </c>
      <c r="F527" s="493" t="s">
        <v>530</v>
      </c>
      <c r="G527" s="103" t="s">
        <v>572</v>
      </c>
      <c r="H527" s="417">
        <v>622</v>
      </c>
      <c r="I527" s="776"/>
      <c r="J527" s="536"/>
      <c r="K527" s="418"/>
      <c r="L527" s="25">
        <v>0</v>
      </c>
      <c r="M527" s="25">
        <v>5.4</v>
      </c>
      <c r="N527" s="25">
        <v>0</v>
      </c>
      <c r="O527" s="25"/>
      <c r="P527" s="25"/>
      <c r="Q527" s="25"/>
      <c r="R527" s="25"/>
      <c r="S527" s="25"/>
      <c r="T527" s="25"/>
      <c r="U527" s="25"/>
      <c r="V527" s="25"/>
      <c r="W527" s="15"/>
    </row>
    <row r="528" spans="1:23" s="40" customFormat="1" ht="31.5">
      <c r="A528" s="750"/>
      <c r="B528" s="504" t="s">
        <v>549</v>
      </c>
      <c r="C528" s="755"/>
      <c r="D528" s="734"/>
      <c r="E528" s="493" t="s">
        <v>336</v>
      </c>
      <c r="F528" s="493" t="s">
        <v>118</v>
      </c>
      <c r="G528" s="103" t="s">
        <v>606</v>
      </c>
      <c r="H528" s="417">
        <v>622</v>
      </c>
      <c r="I528" s="776"/>
      <c r="J528" s="536"/>
      <c r="K528" s="418"/>
      <c r="L528" s="25">
        <v>0</v>
      </c>
      <c r="M528" s="25">
        <v>377.1</v>
      </c>
      <c r="N528" s="25">
        <v>315</v>
      </c>
      <c r="O528" s="25">
        <f>P528+Q528</f>
        <v>54.1</v>
      </c>
      <c r="P528" s="25">
        <v>54.1</v>
      </c>
      <c r="Q528" s="25">
        <v>0</v>
      </c>
      <c r="R528" s="25">
        <f>S528+T528</f>
        <v>54.1</v>
      </c>
      <c r="S528" s="25">
        <v>54.1</v>
      </c>
      <c r="T528" s="25">
        <v>0</v>
      </c>
      <c r="U528" s="25">
        <f>V528+W528</f>
        <v>54.1</v>
      </c>
      <c r="V528" s="25">
        <v>54.1</v>
      </c>
      <c r="W528" s="15"/>
    </row>
    <row r="529" spans="1:23" s="40" customFormat="1" ht="47.25">
      <c r="A529" s="750"/>
      <c r="B529" s="451" t="s">
        <v>564</v>
      </c>
      <c r="C529" s="755"/>
      <c r="D529" s="734"/>
      <c r="E529" s="493" t="s">
        <v>91</v>
      </c>
      <c r="F529" s="493" t="s">
        <v>492</v>
      </c>
      <c r="G529" s="103" t="s">
        <v>612</v>
      </c>
      <c r="H529" s="417">
        <v>622</v>
      </c>
      <c r="I529" s="776"/>
      <c r="J529" s="536"/>
      <c r="K529" s="418"/>
      <c r="L529" s="25">
        <v>10</v>
      </c>
      <c r="M529" s="25">
        <v>31.5</v>
      </c>
      <c r="N529" s="25">
        <v>0</v>
      </c>
      <c r="O529" s="25">
        <f>P529+Q529</f>
        <v>70</v>
      </c>
      <c r="P529" s="25">
        <v>70</v>
      </c>
      <c r="Q529" s="25">
        <v>0</v>
      </c>
      <c r="R529" s="25">
        <f>S529+T529</f>
        <v>77</v>
      </c>
      <c r="S529" s="25">
        <v>77</v>
      </c>
      <c r="T529" s="25">
        <v>0</v>
      </c>
      <c r="U529" s="25">
        <f>V529+W529</f>
        <v>85</v>
      </c>
      <c r="V529" s="25">
        <v>85</v>
      </c>
      <c r="W529" s="15">
        <v>0</v>
      </c>
    </row>
    <row r="530" spans="1:23" s="40" customFormat="1" ht="47.25">
      <c r="A530" s="750"/>
      <c r="B530" s="504" t="s">
        <v>627</v>
      </c>
      <c r="C530" s="755"/>
      <c r="D530" s="734"/>
      <c r="E530" s="493" t="s">
        <v>336</v>
      </c>
      <c r="F530" s="493" t="s">
        <v>118</v>
      </c>
      <c r="G530" s="103">
        <v>7772200</v>
      </c>
      <c r="H530" s="417">
        <v>622</v>
      </c>
      <c r="I530" s="776"/>
      <c r="J530" s="536"/>
      <c r="K530" s="418"/>
      <c r="L530" s="25">
        <v>169.5</v>
      </c>
      <c r="M530" s="25">
        <v>0</v>
      </c>
      <c r="N530" s="25">
        <v>0</v>
      </c>
      <c r="O530" s="25"/>
      <c r="P530" s="25"/>
      <c r="Q530" s="25"/>
      <c r="R530" s="25"/>
      <c r="S530" s="25"/>
      <c r="T530" s="25"/>
      <c r="U530" s="25"/>
      <c r="V530" s="25"/>
      <c r="W530" s="15"/>
    </row>
    <row r="531" spans="1:23" s="40" customFormat="1">
      <c r="A531" s="750" t="s">
        <v>628</v>
      </c>
      <c r="B531" s="451" t="s">
        <v>597</v>
      </c>
      <c r="C531" s="755" t="s">
        <v>1496</v>
      </c>
      <c r="D531" s="734"/>
      <c r="E531" s="493"/>
      <c r="F531" s="493"/>
      <c r="G531" s="103"/>
      <c r="H531" s="417"/>
      <c r="I531" s="776"/>
      <c r="J531" s="536"/>
      <c r="K531" s="418"/>
      <c r="L531" s="25">
        <f t="shared" ref="L531:W531" si="172">L532+L533+L534+L535+L536+L537+L538+L539+L540+L541+L542+L543</f>
        <v>4782</v>
      </c>
      <c r="M531" s="25">
        <f t="shared" si="172"/>
        <v>648.9</v>
      </c>
      <c r="N531" s="25">
        <f t="shared" si="172"/>
        <v>507.20000000000005</v>
      </c>
      <c r="O531" s="25">
        <f t="shared" si="172"/>
        <v>1014.3</v>
      </c>
      <c r="P531" s="25">
        <f t="shared" si="172"/>
        <v>1014.3</v>
      </c>
      <c r="Q531" s="25">
        <f t="shared" si="172"/>
        <v>0</v>
      </c>
      <c r="R531" s="25">
        <f t="shared" si="172"/>
        <v>975.3</v>
      </c>
      <c r="S531" s="25">
        <f t="shared" si="172"/>
        <v>975.3</v>
      </c>
      <c r="T531" s="25">
        <f t="shared" si="172"/>
        <v>0</v>
      </c>
      <c r="U531" s="25">
        <f t="shared" si="172"/>
        <v>1028.4000000000001</v>
      </c>
      <c r="V531" s="25">
        <f t="shared" si="172"/>
        <v>1028.4000000000001</v>
      </c>
      <c r="W531" s="15">
        <f t="shared" si="172"/>
        <v>0</v>
      </c>
    </row>
    <row r="532" spans="1:23" s="40" customFormat="1" ht="31.5">
      <c r="A532" s="772"/>
      <c r="B532" s="451" t="s">
        <v>629</v>
      </c>
      <c r="C532" s="774"/>
      <c r="D532" s="734"/>
      <c r="E532" s="493" t="s">
        <v>119</v>
      </c>
      <c r="F532" s="493" t="s">
        <v>93</v>
      </c>
      <c r="G532" s="103" t="s">
        <v>630</v>
      </c>
      <c r="H532" s="417">
        <v>622</v>
      </c>
      <c r="I532" s="776"/>
      <c r="J532" s="536"/>
      <c r="K532" s="418"/>
      <c r="L532" s="25">
        <v>50</v>
      </c>
      <c r="M532" s="25">
        <v>39.6</v>
      </c>
      <c r="N532" s="25">
        <v>39.6</v>
      </c>
      <c r="O532" s="25">
        <f>P532+Q532</f>
        <v>44</v>
      </c>
      <c r="P532" s="25">
        <v>44</v>
      </c>
      <c r="Q532" s="25"/>
      <c r="R532" s="25">
        <f>S532+T532</f>
        <v>44</v>
      </c>
      <c r="S532" s="25">
        <v>44</v>
      </c>
      <c r="T532" s="25"/>
      <c r="U532" s="25">
        <f>V532+W532</f>
        <v>44</v>
      </c>
      <c r="V532" s="25">
        <v>44</v>
      </c>
      <c r="W532" s="15"/>
    </row>
    <row r="533" spans="1:23" s="40" customFormat="1" ht="47.25">
      <c r="A533" s="772"/>
      <c r="B533" s="286" t="s">
        <v>544</v>
      </c>
      <c r="C533" s="774"/>
      <c r="D533" s="734"/>
      <c r="E533" s="493" t="s">
        <v>530</v>
      </c>
      <c r="F533" s="493" t="s">
        <v>530</v>
      </c>
      <c r="G533" s="103" t="s">
        <v>545</v>
      </c>
      <c r="H533" s="417">
        <v>622</v>
      </c>
      <c r="I533" s="776"/>
      <c r="J533" s="536"/>
      <c r="K533" s="418"/>
      <c r="L533" s="25">
        <v>15</v>
      </c>
      <c r="M533" s="25">
        <v>27</v>
      </c>
      <c r="N533" s="25">
        <v>22.5</v>
      </c>
      <c r="O533" s="25">
        <f>P533+Q533</f>
        <v>49</v>
      </c>
      <c r="P533" s="25">
        <v>49</v>
      </c>
      <c r="Q533" s="25">
        <v>0</v>
      </c>
      <c r="R533" s="25">
        <f>S533+T533</f>
        <v>47</v>
      </c>
      <c r="S533" s="25">
        <v>47</v>
      </c>
      <c r="T533" s="25"/>
      <c r="U533" s="25">
        <f>V533+W533</f>
        <v>41</v>
      </c>
      <c r="V533" s="25">
        <v>41</v>
      </c>
      <c r="W533" s="15"/>
    </row>
    <row r="534" spans="1:23" s="40" customFormat="1" ht="31.5">
      <c r="A534" s="772"/>
      <c r="B534" s="451" t="s">
        <v>603</v>
      </c>
      <c r="C534" s="774"/>
      <c r="D534" s="734"/>
      <c r="E534" s="493" t="s">
        <v>336</v>
      </c>
      <c r="F534" s="493" t="s">
        <v>118</v>
      </c>
      <c r="G534" s="103" t="s">
        <v>631</v>
      </c>
      <c r="H534" s="417">
        <v>622</v>
      </c>
      <c r="I534" s="776"/>
      <c r="J534" s="536"/>
      <c r="K534" s="418"/>
      <c r="L534" s="25">
        <v>1300</v>
      </c>
      <c r="M534" s="25">
        <v>0</v>
      </c>
      <c r="N534" s="25">
        <v>0</v>
      </c>
      <c r="O534" s="25"/>
      <c r="P534" s="25"/>
      <c r="Q534" s="25"/>
      <c r="R534" s="25"/>
      <c r="S534" s="25"/>
      <c r="T534" s="25"/>
      <c r="U534" s="25"/>
      <c r="V534" s="25"/>
      <c r="W534" s="15"/>
    </row>
    <row r="535" spans="1:23" s="40" customFormat="1" ht="31.5">
      <c r="A535" s="772"/>
      <c r="B535" s="504" t="s">
        <v>546</v>
      </c>
      <c r="C535" s="774"/>
      <c r="D535" s="734"/>
      <c r="E535" s="493" t="s">
        <v>336</v>
      </c>
      <c r="F535" s="493" t="s">
        <v>118</v>
      </c>
      <c r="G535" s="103" t="s">
        <v>569</v>
      </c>
      <c r="H535" s="417">
        <v>622</v>
      </c>
      <c r="I535" s="776"/>
      <c r="J535" s="536"/>
      <c r="K535" s="418"/>
      <c r="L535" s="25">
        <v>931.2</v>
      </c>
      <c r="M535" s="25">
        <v>0</v>
      </c>
      <c r="N535" s="25">
        <v>0</v>
      </c>
      <c r="O535" s="25"/>
      <c r="P535" s="25"/>
      <c r="Q535" s="25"/>
      <c r="R535" s="25"/>
      <c r="S535" s="25"/>
      <c r="T535" s="25"/>
      <c r="U535" s="25"/>
      <c r="V535" s="25"/>
      <c r="W535" s="15"/>
    </row>
    <row r="536" spans="1:23" s="40" customFormat="1" ht="31.5">
      <c r="A536" s="772"/>
      <c r="B536" s="451" t="s">
        <v>549</v>
      </c>
      <c r="C536" s="774"/>
      <c r="D536" s="734"/>
      <c r="E536" s="493" t="s">
        <v>336</v>
      </c>
      <c r="F536" s="493" t="s">
        <v>118</v>
      </c>
      <c r="G536" s="103" t="s">
        <v>632</v>
      </c>
      <c r="H536" s="417">
        <v>622</v>
      </c>
      <c r="I536" s="776"/>
      <c r="J536" s="536"/>
      <c r="K536" s="418"/>
      <c r="L536" s="25">
        <v>68.8</v>
      </c>
      <c r="M536" s="25">
        <v>0</v>
      </c>
      <c r="N536" s="25">
        <v>0</v>
      </c>
      <c r="O536" s="25"/>
      <c r="P536" s="25"/>
      <c r="Q536" s="25"/>
      <c r="R536" s="25"/>
      <c r="S536" s="25"/>
      <c r="T536" s="25"/>
      <c r="U536" s="25"/>
      <c r="V536" s="25"/>
      <c r="W536" s="15"/>
    </row>
    <row r="537" spans="1:23" s="40" customFormat="1" ht="31.5">
      <c r="A537" s="772"/>
      <c r="B537" s="504" t="s">
        <v>549</v>
      </c>
      <c r="C537" s="774"/>
      <c r="D537" s="734"/>
      <c r="E537" s="493" t="s">
        <v>336</v>
      </c>
      <c r="F537" s="493" t="s">
        <v>118</v>
      </c>
      <c r="G537" s="103" t="s">
        <v>570</v>
      </c>
      <c r="H537" s="417">
        <v>622</v>
      </c>
      <c r="I537" s="776"/>
      <c r="J537" s="536"/>
      <c r="K537" s="418"/>
      <c r="L537" s="25">
        <v>1550</v>
      </c>
      <c r="M537" s="25">
        <v>325.8</v>
      </c>
      <c r="N537" s="25">
        <v>299.3</v>
      </c>
      <c r="O537" s="25">
        <f>P537+Q537</f>
        <v>591.29999999999995</v>
      </c>
      <c r="P537" s="25">
        <v>591.29999999999995</v>
      </c>
      <c r="Q537" s="25"/>
      <c r="R537" s="25">
        <f>S537+T537</f>
        <v>591.29999999999995</v>
      </c>
      <c r="S537" s="25">
        <v>591.29999999999995</v>
      </c>
      <c r="T537" s="25"/>
      <c r="U537" s="25">
        <f>V537+W537</f>
        <v>650.4</v>
      </c>
      <c r="V537" s="25">
        <v>650.4</v>
      </c>
      <c r="W537" s="15"/>
    </row>
    <row r="538" spans="1:23" s="40" customFormat="1" ht="31.5">
      <c r="A538" s="772"/>
      <c r="B538" s="451" t="s">
        <v>603</v>
      </c>
      <c r="C538" s="774"/>
      <c r="D538" s="734"/>
      <c r="E538" s="493" t="s">
        <v>336</v>
      </c>
      <c r="F538" s="493" t="s">
        <v>118</v>
      </c>
      <c r="G538" s="103" t="s">
        <v>554</v>
      </c>
      <c r="H538" s="417">
        <v>622</v>
      </c>
      <c r="I538" s="776"/>
      <c r="J538" s="536"/>
      <c r="K538" s="418"/>
      <c r="L538" s="25">
        <v>176.4</v>
      </c>
      <c r="M538" s="25">
        <v>0</v>
      </c>
      <c r="N538" s="25">
        <v>0</v>
      </c>
      <c r="O538" s="25"/>
      <c r="P538" s="25"/>
      <c r="Q538" s="25"/>
      <c r="R538" s="25"/>
      <c r="S538" s="25"/>
      <c r="T538" s="25"/>
      <c r="U538" s="25"/>
      <c r="V538" s="25"/>
      <c r="W538" s="15"/>
    </row>
    <row r="539" spans="1:23" s="40" customFormat="1" ht="31.5">
      <c r="A539" s="772"/>
      <c r="B539" s="504" t="s">
        <v>611</v>
      </c>
      <c r="C539" s="774"/>
      <c r="D539" s="734"/>
      <c r="E539" s="493" t="s">
        <v>336</v>
      </c>
      <c r="F539" s="493" t="s">
        <v>118</v>
      </c>
      <c r="G539" s="103">
        <v>7772200</v>
      </c>
      <c r="H539" s="417">
        <v>622</v>
      </c>
      <c r="I539" s="776"/>
      <c r="J539" s="536"/>
      <c r="K539" s="418"/>
      <c r="L539" s="25">
        <v>150.4</v>
      </c>
      <c r="M539" s="25">
        <v>0</v>
      </c>
      <c r="N539" s="25">
        <v>0</v>
      </c>
      <c r="O539" s="25"/>
      <c r="P539" s="25"/>
      <c r="Q539" s="25"/>
      <c r="R539" s="25"/>
      <c r="S539" s="25"/>
      <c r="T539" s="25"/>
      <c r="U539" s="25"/>
      <c r="V539" s="25"/>
      <c r="W539" s="15"/>
    </row>
    <row r="540" spans="1:23" s="40" customFormat="1" ht="47.25">
      <c r="A540" s="772"/>
      <c r="B540" s="287" t="s">
        <v>557</v>
      </c>
      <c r="C540" s="774"/>
      <c r="D540" s="734"/>
      <c r="E540" s="493" t="s">
        <v>336</v>
      </c>
      <c r="F540" s="493" t="s">
        <v>119</v>
      </c>
      <c r="G540" s="103" t="s">
        <v>558</v>
      </c>
      <c r="H540" s="417">
        <v>622</v>
      </c>
      <c r="I540" s="776"/>
      <c r="J540" s="536"/>
      <c r="K540" s="418"/>
      <c r="L540" s="25">
        <v>10</v>
      </c>
      <c r="M540" s="25">
        <v>18</v>
      </c>
      <c r="N540" s="25">
        <v>18</v>
      </c>
      <c r="O540" s="25">
        <f>P540+Q540</f>
        <v>70</v>
      </c>
      <c r="P540" s="25">
        <v>70</v>
      </c>
      <c r="Q540" s="25"/>
      <c r="R540" s="25">
        <f>S540+T540</f>
        <v>70</v>
      </c>
      <c r="S540" s="25">
        <v>70</v>
      </c>
      <c r="T540" s="25"/>
      <c r="U540" s="25">
        <f>V540+W540</f>
        <v>70</v>
      </c>
      <c r="V540" s="25">
        <v>70</v>
      </c>
      <c r="W540" s="15"/>
    </row>
    <row r="541" spans="1:23" s="40" customFormat="1" ht="47.25">
      <c r="A541" s="772"/>
      <c r="B541" s="504" t="s">
        <v>564</v>
      </c>
      <c r="C541" s="774"/>
      <c r="D541" s="734"/>
      <c r="E541" s="493" t="s">
        <v>91</v>
      </c>
      <c r="F541" s="493" t="s">
        <v>492</v>
      </c>
      <c r="G541" s="103" t="s">
        <v>612</v>
      </c>
      <c r="H541" s="417">
        <v>622</v>
      </c>
      <c r="I541" s="776"/>
      <c r="J541" s="536"/>
      <c r="K541" s="418"/>
      <c r="L541" s="25">
        <v>147</v>
      </c>
      <c r="M541" s="25">
        <v>220.5</v>
      </c>
      <c r="N541" s="25">
        <v>127.8</v>
      </c>
      <c r="O541" s="25">
        <f>P541+Q541</f>
        <v>240</v>
      </c>
      <c r="P541" s="25">
        <v>240</v>
      </c>
      <c r="Q541" s="25"/>
      <c r="R541" s="25">
        <f>S541+T541</f>
        <v>223</v>
      </c>
      <c r="S541" s="25">
        <v>223</v>
      </c>
      <c r="T541" s="25"/>
      <c r="U541" s="25">
        <f>V541+W541</f>
        <v>223</v>
      </c>
      <c r="V541" s="25">
        <v>223</v>
      </c>
      <c r="W541" s="15"/>
    </row>
    <row r="542" spans="1:23" s="40" customFormat="1" ht="78.75">
      <c r="A542" s="772"/>
      <c r="B542" s="504" t="s">
        <v>559</v>
      </c>
      <c r="C542" s="774"/>
      <c r="D542" s="734"/>
      <c r="E542" s="493" t="s">
        <v>91</v>
      </c>
      <c r="F542" s="493" t="s">
        <v>492</v>
      </c>
      <c r="G542" s="103" t="s">
        <v>493</v>
      </c>
      <c r="H542" s="417">
        <v>622</v>
      </c>
      <c r="I542" s="776"/>
      <c r="J542" s="536"/>
      <c r="K542" s="418"/>
      <c r="L542" s="25">
        <v>329.2</v>
      </c>
      <c r="M542" s="25">
        <v>18</v>
      </c>
      <c r="N542" s="25">
        <v>0</v>
      </c>
      <c r="O542" s="25">
        <f>P542+Q542</f>
        <v>20</v>
      </c>
      <c r="P542" s="25">
        <v>20</v>
      </c>
      <c r="Q542" s="25"/>
      <c r="R542" s="25">
        <f>S542+T542</f>
        <v>0</v>
      </c>
      <c r="S542" s="25">
        <v>0</v>
      </c>
      <c r="T542" s="25">
        <v>0</v>
      </c>
      <c r="U542" s="25">
        <f>V542+W542</f>
        <v>0</v>
      </c>
      <c r="V542" s="25">
        <v>0</v>
      </c>
      <c r="W542" s="15">
        <v>0</v>
      </c>
    </row>
    <row r="543" spans="1:23" s="40" customFormat="1" ht="47.25">
      <c r="A543" s="773"/>
      <c r="B543" s="287" t="s">
        <v>616</v>
      </c>
      <c r="C543" s="775"/>
      <c r="D543" s="735"/>
      <c r="E543" s="493" t="s">
        <v>91</v>
      </c>
      <c r="F543" s="493" t="s">
        <v>492</v>
      </c>
      <c r="G543" s="103">
        <v>1110006</v>
      </c>
      <c r="H543" s="417">
        <v>622</v>
      </c>
      <c r="I543" s="777"/>
      <c r="J543" s="536"/>
      <c r="K543" s="418"/>
      <c r="L543" s="25">
        <v>54</v>
      </c>
      <c r="M543" s="25">
        <v>0</v>
      </c>
      <c r="N543" s="25">
        <v>0</v>
      </c>
      <c r="O543" s="25">
        <f>SUM(P543:Q543)</f>
        <v>0</v>
      </c>
      <c r="P543" s="25"/>
      <c r="Q543" s="25"/>
      <c r="R543" s="25">
        <f>SUM(S543:T543)</f>
        <v>0</v>
      </c>
      <c r="S543" s="25"/>
      <c r="T543" s="25"/>
      <c r="U543" s="25">
        <f>SUM(V543:W543)</f>
        <v>0</v>
      </c>
      <c r="V543" s="25"/>
      <c r="W543" s="15"/>
    </row>
    <row r="544" spans="1:23" s="37" customFormat="1" ht="31.5">
      <c r="A544" s="97" t="s">
        <v>633</v>
      </c>
      <c r="B544" s="308" t="s">
        <v>634</v>
      </c>
      <c r="C544" s="336"/>
      <c r="D544" s="99"/>
      <c r="E544" s="99"/>
      <c r="F544" s="99"/>
      <c r="G544" s="336"/>
      <c r="H544" s="99"/>
      <c r="I544" s="336"/>
      <c r="J544" s="99"/>
      <c r="K544" s="99" t="s">
        <v>66</v>
      </c>
      <c r="L544" s="100">
        <f t="shared" ref="L544:W544" si="173">SUM(L545,L575,L577,L580)</f>
        <v>201070.6</v>
      </c>
      <c r="M544" s="100">
        <f t="shared" si="173"/>
        <v>293478.09999999992</v>
      </c>
      <c r="N544" s="100">
        <f t="shared" si="173"/>
        <v>105678.40000000001</v>
      </c>
      <c r="O544" s="100">
        <f t="shared" si="173"/>
        <v>111637.9</v>
      </c>
      <c r="P544" s="100">
        <f t="shared" si="173"/>
        <v>111637.9</v>
      </c>
      <c r="Q544" s="100">
        <f t="shared" si="173"/>
        <v>0</v>
      </c>
      <c r="R544" s="100">
        <f t="shared" si="173"/>
        <v>54600.799999999996</v>
      </c>
      <c r="S544" s="100">
        <f t="shared" si="173"/>
        <v>54600.799999999996</v>
      </c>
      <c r="T544" s="100">
        <f t="shared" si="173"/>
        <v>0</v>
      </c>
      <c r="U544" s="100">
        <f t="shared" si="173"/>
        <v>57226.2</v>
      </c>
      <c r="V544" s="100">
        <f t="shared" si="173"/>
        <v>57226.2</v>
      </c>
      <c r="W544" s="602">
        <f t="shared" si="173"/>
        <v>0</v>
      </c>
    </row>
    <row r="545" spans="1:23" s="242" customFormat="1">
      <c r="A545" s="240" t="s">
        <v>9</v>
      </c>
      <c r="B545" s="710" t="s">
        <v>72</v>
      </c>
      <c r="C545" s="710"/>
      <c r="D545" s="710"/>
      <c r="E545" s="710"/>
      <c r="F545" s="710"/>
      <c r="G545" s="710"/>
      <c r="H545" s="710"/>
      <c r="I545" s="710"/>
      <c r="J545" s="710"/>
      <c r="K545" s="710"/>
      <c r="L545" s="241">
        <f t="shared" ref="L545:W545" si="174">SUM(L546,L550,L557,L563)</f>
        <v>173255.8</v>
      </c>
      <c r="M545" s="241">
        <f t="shared" si="174"/>
        <v>273514.99999999994</v>
      </c>
      <c r="N545" s="241">
        <f t="shared" si="174"/>
        <v>91479.8</v>
      </c>
      <c r="O545" s="241">
        <f t="shared" si="174"/>
        <v>93581.2</v>
      </c>
      <c r="P545" s="241">
        <f t="shared" si="174"/>
        <v>93581.2</v>
      </c>
      <c r="Q545" s="241">
        <f t="shared" si="174"/>
        <v>0</v>
      </c>
      <c r="R545" s="241">
        <f t="shared" si="174"/>
        <v>36533.399999999994</v>
      </c>
      <c r="S545" s="241">
        <f t="shared" si="174"/>
        <v>36533.399999999994</v>
      </c>
      <c r="T545" s="241">
        <f t="shared" si="174"/>
        <v>0</v>
      </c>
      <c r="U545" s="241">
        <f t="shared" si="174"/>
        <v>37901.5</v>
      </c>
      <c r="V545" s="241">
        <f t="shared" si="174"/>
        <v>37901.5</v>
      </c>
      <c r="W545" s="254">
        <f t="shared" si="174"/>
        <v>0</v>
      </c>
    </row>
    <row r="546" spans="1:23" s="263" customFormat="1">
      <c r="A546" s="266" t="s">
        <v>58</v>
      </c>
      <c r="B546" s="298"/>
      <c r="C546" s="361"/>
      <c r="D546" s="259"/>
      <c r="E546" s="257"/>
      <c r="F546" s="257"/>
      <c r="G546" s="571"/>
      <c r="H546" s="257"/>
      <c r="I546" s="326"/>
      <c r="J546" s="258"/>
      <c r="K546" s="259"/>
      <c r="L546" s="261">
        <f t="shared" ref="L546:W546" si="175">SUM(L547:L549)</f>
        <v>18552.799999999996</v>
      </c>
      <c r="M546" s="261">
        <f t="shared" si="175"/>
        <v>19844.8</v>
      </c>
      <c r="N546" s="261">
        <f t="shared" si="175"/>
        <v>11525.7</v>
      </c>
      <c r="O546" s="261">
        <f t="shared" si="175"/>
        <v>19860.699999999997</v>
      </c>
      <c r="P546" s="261">
        <f t="shared" si="175"/>
        <v>19860.699999999997</v>
      </c>
      <c r="Q546" s="261">
        <f t="shared" si="175"/>
        <v>0</v>
      </c>
      <c r="R546" s="261">
        <f t="shared" si="175"/>
        <v>19860.699999999997</v>
      </c>
      <c r="S546" s="261">
        <f t="shared" si="175"/>
        <v>19860.699999999997</v>
      </c>
      <c r="T546" s="261">
        <f t="shared" si="175"/>
        <v>0</v>
      </c>
      <c r="U546" s="261">
        <f t="shared" si="175"/>
        <v>20024.7</v>
      </c>
      <c r="V546" s="261">
        <f t="shared" si="175"/>
        <v>20024.7</v>
      </c>
      <c r="W546" s="262">
        <f t="shared" si="175"/>
        <v>0</v>
      </c>
    </row>
    <row r="547" spans="1:23" ht="409.5">
      <c r="A547" s="533" t="s">
        <v>10</v>
      </c>
      <c r="B547" s="451" t="s">
        <v>73</v>
      </c>
      <c r="C547" s="9"/>
      <c r="D547" s="455"/>
      <c r="E547" s="493" t="s">
        <v>118</v>
      </c>
      <c r="F547" s="534">
        <v>13</v>
      </c>
      <c r="G547" s="452" t="s">
        <v>635</v>
      </c>
      <c r="H547" s="417">
        <v>100</v>
      </c>
      <c r="I547" s="454" t="s">
        <v>636</v>
      </c>
      <c r="J547" s="455" t="s">
        <v>637</v>
      </c>
      <c r="K547" s="455"/>
      <c r="L547" s="25">
        <v>17599.599999999999</v>
      </c>
      <c r="M547" s="25">
        <v>18093</v>
      </c>
      <c r="N547" s="25">
        <v>10802.5</v>
      </c>
      <c r="O547" s="25">
        <f>SUM(P547:Q547)</f>
        <v>18283.8</v>
      </c>
      <c r="P547" s="25">
        <v>18283.8</v>
      </c>
      <c r="Q547" s="25"/>
      <c r="R547" s="25">
        <f>SUM(S547:T547)</f>
        <v>18283.8</v>
      </c>
      <c r="S547" s="25">
        <v>18283.8</v>
      </c>
      <c r="T547" s="25"/>
      <c r="U547" s="25">
        <f>SUM(V547:W547)</f>
        <v>18290.400000000001</v>
      </c>
      <c r="V547" s="25">
        <v>18290.400000000001</v>
      </c>
      <c r="W547" s="15"/>
    </row>
    <row r="548" spans="1:23" ht="110.25">
      <c r="A548" s="533" t="s">
        <v>11</v>
      </c>
      <c r="B548" s="451" t="s">
        <v>74</v>
      </c>
      <c r="C548" s="328"/>
      <c r="D548" s="478"/>
      <c r="E548" s="493" t="s">
        <v>118</v>
      </c>
      <c r="F548" s="534">
        <v>13</v>
      </c>
      <c r="G548" s="452" t="s">
        <v>638</v>
      </c>
      <c r="H548" s="417">
        <v>200</v>
      </c>
      <c r="I548" s="454" t="s">
        <v>1499</v>
      </c>
      <c r="J548" s="102">
        <v>37902</v>
      </c>
      <c r="K548" s="478"/>
      <c r="L548" s="25">
        <v>928.1</v>
      </c>
      <c r="M548" s="25">
        <v>1719.8</v>
      </c>
      <c r="N548" s="25">
        <v>702.5</v>
      </c>
      <c r="O548" s="25">
        <f>SUM(P548:Q548)</f>
        <v>1548.1</v>
      </c>
      <c r="P548" s="25">
        <v>1548.1</v>
      </c>
      <c r="Q548" s="25"/>
      <c r="R548" s="25">
        <f>SUM(S548:T548)</f>
        <v>1548.1</v>
      </c>
      <c r="S548" s="25">
        <v>1548.1</v>
      </c>
      <c r="T548" s="25"/>
      <c r="U548" s="25">
        <f>SUM(V548:W548)</f>
        <v>1702.6</v>
      </c>
      <c r="V548" s="25">
        <v>1702.6</v>
      </c>
      <c r="W548" s="15"/>
    </row>
    <row r="549" spans="1:23" ht="110.25">
      <c r="A549" s="533" t="s">
        <v>21</v>
      </c>
      <c r="B549" s="451" t="s">
        <v>32</v>
      </c>
      <c r="C549" s="328"/>
      <c r="D549" s="478"/>
      <c r="E549" s="493" t="s">
        <v>118</v>
      </c>
      <c r="F549" s="534">
        <v>13</v>
      </c>
      <c r="G549" s="452" t="s">
        <v>638</v>
      </c>
      <c r="H549" s="417">
        <v>800</v>
      </c>
      <c r="I549" s="454" t="s">
        <v>1499</v>
      </c>
      <c r="J549" s="102">
        <v>37902</v>
      </c>
      <c r="K549" s="478"/>
      <c r="L549" s="25">
        <v>25.1</v>
      </c>
      <c r="M549" s="25">
        <v>32</v>
      </c>
      <c r="N549" s="25">
        <v>20.7</v>
      </c>
      <c r="O549" s="25">
        <f>SUM(P549:Q549)</f>
        <v>28.8</v>
      </c>
      <c r="P549" s="25">
        <v>28.8</v>
      </c>
      <c r="Q549" s="25"/>
      <c r="R549" s="25">
        <f>SUM(S549:T549)</f>
        <v>28.8</v>
      </c>
      <c r="S549" s="25">
        <v>28.8</v>
      </c>
      <c r="T549" s="25"/>
      <c r="U549" s="25">
        <f>SUM(V549:W549)</f>
        <v>31.7</v>
      </c>
      <c r="V549" s="25">
        <v>31.7</v>
      </c>
      <c r="W549" s="15"/>
    </row>
    <row r="550" spans="1:23" s="263" customFormat="1">
      <c r="A550" s="747" t="s">
        <v>105</v>
      </c>
      <c r="B550" s="748"/>
      <c r="C550" s="748"/>
      <c r="D550" s="748"/>
      <c r="E550" s="748"/>
      <c r="F550" s="748"/>
      <c r="G550" s="748"/>
      <c r="H550" s="748"/>
      <c r="I550" s="748"/>
      <c r="J550" s="748"/>
      <c r="K550" s="748"/>
      <c r="L550" s="261">
        <f t="shared" ref="L550:W550" si="176">SUM(L551,L553,L555)</f>
        <v>2927.7</v>
      </c>
      <c r="M550" s="261">
        <f t="shared" si="176"/>
        <v>3210.5</v>
      </c>
      <c r="N550" s="261">
        <f t="shared" si="176"/>
        <v>1986</v>
      </c>
      <c r="O550" s="261">
        <f t="shared" si="176"/>
        <v>3262</v>
      </c>
      <c r="P550" s="261">
        <f t="shared" si="176"/>
        <v>3262</v>
      </c>
      <c r="Q550" s="261">
        <f t="shared" si="176"/>
        <v>0</v>
      </c>
      <c r="R550" s="261">
        <f t="shared" si="176"/>
        <v>3262</v>
      </c>
      <c r="S550" s="261">
        <f t="shared" si="176"/>
        <v>3262</v>
      </c>
      <c r="T550" s="261">
        <f t="shared" si="176"/>
        <v>0</v>
      </c>
      <c r="U550" s="261">
        <f t="shared" si="176"/>
        <v>3286.9</v>
      </c>
      <c r="V550" s="261">
        <f t="shared" si="176"/>
        <v>3286.9</v>
      </c>
      <c r="W550" s="262">
        <f t="shared" si="176"/>
        <v>0</v>
      </c>
    </row>
    <row r="551" spans="1:23" s="46" customFormat="1">
      <c r="A551" s="545" t="s">
        <v>12</v>
      </c>
      <c r="B551" s="309" t="s">
        <v>59</v>
      </c>
      <c r="C551" s="390"/>
      <c r="D551" s="391"/>
      <c r="E551" s="494"/>
      <c r="F551" s="494"/>
      <c r="G551" s="574"/>
      <c r="H551" s="82">
        <v>100</v>
      </c>
      <c r="I551" s="387"/>
      <c r="J551" s="391"/>
      <c r="K551" s="391"/>
      <c r="L551" s="11">
        <f t="shared" ref="L551:W551" si="177">SUM(L552:L552)</f>
        <v>2711.6</v>
      </c>
      <c r="M551" s="11">
        <f t="shared" si="177"/>
        <v>2932.8</v>
      </c>
      <c r="N551" s="11">
        <f t="shared" si="177"/>
        <v>1873.2</v>
      </c>
      <c r="O551" s="11">
        <f t="shared" si="177"/>
        <v>3012</v>
      </c>
      <c r="P551" s="11">
        <f t="shared" si="177"/>
        <v>3012</v>
      </c>
      <c r="Q551" s="11">
        <f t="shared" si="177"/>
        <v>0</v>
      </c>
      <c r="R551" s="11">
        <f t="shared" si="177"/>
        <v>3012</v>
      </c>
      <c r="S551" s="11">
        <f t="shared" si="177"/>
        <v>3012</v>
      </c>
      <c r="T551" s="11">
        <f t="shared" si="177"/>
        <v>0</v>
      </c>
      <c r="U551" s="11">
        <f t="shared" si="177"/>
        <v>3012</v>
      </c>
      <c r="V551" s="11">
        <f t="shared" si="177"/>
        <v>3012</v>
      </c>
      <c r="W551" s="23">
        <f t="shared" si="177"/>
        <v>0</v>
      </c>
    </row>
    <row r="552" spans="1:23" ht="173.25">
      <c r="A552" s="533" t="s">
        <v>49</v>
      </c>
      <c r="B552" s="451" t="s">
        <v>639</v>
      </c>
      <c r="C552" s="9"/>
      <c r="D552" s="455"/>
      <c r="E552" s="493" t="s">
        <v>118</v>
      </c>
      <c r="F552" s="534">
        <v>13</v>
      </c>
      <c r="G552" s="452" t="s">
        <v>640</v>
      </c>
      <c r="H552" s="417">
        <v>100</v>
      </c>
      <c r="I552" s="454" t="s">
        <v>641</v>
      </c>
      <c r="J552" s="455" t="s">
        <v>642</v>
      </c>
      <c r="K552" s="455"/>
      <c r="L552" s="25">
        <v>2711.6</v>
      </c>
      <c r="M552" s="25">
        <v>2932.8</v>
      </c>
      <c r="N552" s="25">
        <v>1873.2</v>
      </c>
      <c r="O552" s="25">
        <f>SUM(P552:Q552)</f>
        <v>3012</v>
      </c>
      <c r="P552" s="25">
        <v>3012</v>
      </c>
      <c r="Q552" s="25"/>
      <c r="R552" s="25">
        <f>SUM(S552:T552)</f>
        <v>3012</v>
      </c>
      <c r="S552" s="25">
        <v>3012</v>
      </c>
      <c r="T552" s="25"/>
      <c r="U552" s="25">
        <f>SUM(V552:W552)</f>
        <v>3012</v>
      </c>
      <c r="V552" s="25">
        <v>3012</v>
      </c>
      <c r="W552" s="15"/>
    </row>
    <row r="553" spans="1:23" s="46" customFormat="1" ht="31.5">
      <c r="A553" s="545" t="s">
        <v>13</v>
      </c>
      <c r="B553" s="309" t="s">
        <v>33</v>
      </c>
      <c r="C553" s="327"/>
      <c r="D553" s="320"/>
      <c r="E553" s="494"/>
      <c r="F553" s="494"/>
      <c r="G553" s="574"/>
      <c r="H553" s="82">
        <v>200</v>
      </c>
      <c r="I553" s="327"/>
      <c r="J553" s="546"/>
      <c r="K553" s="320"/>
      <c r="L553" s="11">
        <f t="shared" ref="L553:W553" si="178">SUM(L554:L554)</f>
        <v>210.5</v>
      </c>
      <c r="M553" s="11">
        <f t="shared" si="178"/>
        <v>269.7</v>
      </c>
      <c r="N553" s="11">
        <f t="shared" si="178"/>
        <v>108.6</v>
      </c>
      <c r="O553" s="11">
        <f t="shared" si="178"/>
        <v>242.8</v>
      </c>
      <c r="P553" s="11">
        <f t="shared" si="178"/>
        <v>242.8</v>
      </c>
      <c r="Q553" s="11">
        <f t="shared" si="178"/>
        <v>0</v>
      </c>
      <c r="R553" s="11">
        <f t="shared" si="178"/>
        <v>242.8</v>
      </c>
      <c r="S553" s="11">
        <f t="shared" si="178"/>
        <v>242.8</v>
      </c>
      <c r="T553" s="11">
        <f t="shared" si="178"/>
        <v>0</v>
      </c>
      <c r="U553" s="11">
        <f t="shared" si="178"/>
        <v>267</v>
      </c>
      <c r="V553" s="11">
        <f t="shared" si="178"/>
        <v>267</v>
      </c>
      <c r="W553" s="23">
        <f t="shared" si="178"/>
        <v>0</v>
      </c>
    </row>
    <row r="554" spans="1:23" ht="94.5">
      <c r="A554" s="533" t="s">
        <v>50</v>
      </c>
      <c r="B554" s="451" t="s">
        <v>639</v>
      </c>
      <c r="C554" s="344"/>
      <c r="D554" s="549"/>
      <c r="E554" s="493" t="s">
        <v>118</v>
      </c>
      <c r="F554" s="534">
        <v>13</v>
      </c>
      <c r="G554" s="452" t="s">
        <v>640</v>
      </c>
      <c r="H554" s="417">
        <v>200</v>
      </c>
      <c r="I554" s="454" t="s">
        <v>1500</v>
      </c>
      <c r="J554" s="102">
        <v>37902</v>
      </c>
      <c r="K554" s="549"/>
      <c r="L554" s="25">
        <v>210.5</v>
      </c>
      <c r="M554" s="25">
        <v>269.7</v>
      </c>
      <c r="N554" s="25">
        <v>108.6</v>
      </c>
      <c r="O554" s="25">
        <f>SUM(P554:Q554)</f>
        <v>242.8</v>
      </c>
      <c r="P554" s="25">
        <v>242.8</v>
      </c>
      <c r="Q554" s="25"/>
      <c r="R554" s="25">
        <f>SUM(S554:T554)</f>
        <v>242.8</v>
      </c>
      <c r="S554" s="25">
        <v>242.8</v>
      </c>
      <c r="T554" s="25"/>
      <c r="U554" s="25">
        <f>SUM(V554:W554)</f>
        <v>267</v>
      </c>
      <c r="V554" s="25">
        <v>267</v>
      </c>
      <c r="W554" s="15"/>
    </row>
    <row r="555" spans="1:23" s="46" customFormat="1">
      <c r="A555" s="545" t="s">
        <v>51</v>
      </c>
      <c r="B555" s="309" t="s">
        <v>32</v>
      </c>
      <c r="C555" s="387"/>
      <c r="D555" s="388"/>
      <c r="E555" s="494"/>
      <c r="F555" s="494"/>
      <c r="G555" s="574"/>
      <c r="H555" s="82">
        <v>800</v>
      </c>
      <c r="I555" s="387"/>
      <c r="J555" s="389"/>
      <c r="K555" s="388"/>
      <c r="L555" s="11">
        <f t="shared" ref="L555:W555" si="179">SUM(L556:L556)</f>
        <v>5.6</v>
      </c>
      <c r="M555" s="11">
        <f t="shared" si="179"/>
        <v>8</v>
      </c>
      <c r="N555" s="11">
        <f t="shared" si="179"/>
        <v>4.2</v>
      </c>
      <c r="O555" s="11">
        <f t="shared" si="179"/>
        <v>7.2</v>
      </c>
      <c r="P555" s="11">
        <f t="shared" si="179"/>
        <v>7.2</v>
      </c>
      <c r="Q555" s="11">
        <f t="shared" si="179"/>
        <v>0</v>
      </c>
      <c r="R555" s="11">
        <f t="shared" si="179"/>
        <v>7.2</v>
      </c>
      <c r="S555" s="11">
        <f t="shared" si="179"/>
        <v>7.2</v>
      </c>
      <c r="T555" s="11">
        <f t="shared" si="179"/>
        <v>0</v>
      </c>
      <c r="U555" s="11">
        <f t="shared" si="179"/>
        <v>7.9</v>
      </c>
      <c r="V555" s="11">
        <f t="shared" si="179"/>
        <v>7.9</v>
      </c>
      <c r="W555" s="23">
        <f t="shared" si="179"/>
        <v>0</v>
      </c>
    </row>
    <row r="556" spans="1:23" ht="94.5">
      <c r="A556" s="533" t="s">
        <v>52</v>
      </c>
      <c r="B556" s="451" t="s">
        <v>639</v>
      </c>
      <c r="C556" s="344"/>
      <c r="D556" s="549"/>
      <c r="E556" s="493" t="s">
        <v>118</v>
      </c>
      <c r="F556" s="534">
        <v>13</v>
      </c>
      <c r="G556" s="452" t="s">
        <v>640</v>
      </c>
      <c r="H556" s="417">
        <v>800</v>
      </c>
      <c r="I556" s="454" t="s">
        <v>1500</v>
      </c>
      <c r="J556" s="102">
        <v>37902</v>
      </c>
      <c r="K556" s="549"/>
      <c r="L556" s="25">
        <v>5.6</v>
      </c>
      <c r="M556" s="25">
        <v>8</v>
      </c>
      <c r="N556" s="25">
        <v>4.2</v>
      </c>
      <c r="O556" s="25">
        <f>SUM(P556:Q556)</f>
        <v>7.2</v>
      </c>
      <c r="P556" s="25">
        <v>7.2</v>
      </c>
      <c r="Q556" s="25"/>
      <c r="R556" s="25">
        <f>SUM(S556:T556)</f>
        <v>7.2</v>
      </c>
      <c r="S556" s="25">
        <v>7.2</v>
      </c>
      <c r="T556" s="25"/>
      <c r="U556" s="25">
        <f>SUM(V556:W556)</f>
        <v>7.9</v>
      </c>
      <c r="V556" s="25">
        <v>7.9</v>
      </c>
      <c r="W556" s="15"/>
    </row>
    <row r="557" spans="1:23" s="263" customFormat="1">
      <c r="A557" s="762" t="s">
        <v>78</v>
      </c>
      <c r="B557" s="763"/>
      <c r="C557" s="763"/>
      <c r="D557" s="763"/>
      <c r="E557" s="763"/>
      <c r="F557" s="763"/>
      <c r="G557" s="763"/>
      <c r="H557" s="763"/>
      <c r="I557" s="763"/>
      <c r="J557" s="763"/>
      <c r="K557" s="763"/>
      <c r="L557" s="264">
        <f t="shared" ref="L557:W557" si="180">SUM(L558)</f>
        <v>9300.4</v>
      </c>
      <c r="M557" s="264">
        <f t="shared" si="180"/>
        <v>11730.3</v>
      </c>
      <c r="N557" s="264">
        <f t="shared" si="180"/>
        <v>4572.5999999999995</v>
      </c>
      <c r="O557" s="264">
        <f t="shared" si="180"/>
        <v>13259.8</v>
      </c>
      <c r="P557" s="264">
        <f t="shared" si="180"/>
        <v>13259.8</v>
      </c>
      <c r="Q557" s="264">
        <f t="shared" si="180"/>
        <v>0</v>
      </c>
      <c r="R557" s="264">
        <f t="shared" si="180"/>
        <v>13410.699999999999</v>
      </c>
      <c r="S557" s="264">
        <f t="shared" si="180"/>
        <v>13410.699999999999</v>
      </c>
      <c r="T557" s="264">
        <f t="shared" si="180"/>
        <v>0</v>
      </c>
      <c r="U557" s="264">
        <f t="shared" si="180"/>
        <v>14589.9</v>
      </c>
      <c r="V557" s="264">
        <f t="shared" si="180"/>
        <v>14589.9</v>
      </c>
      <c r="W557" s="265">
        <f t="shared" si="180"/>
        <v>0</v>
      </c>
    </row>
    <row r="558" spans="1:23" s="46" customFormat="1" ht="31.5">
      <c r="A558" s="545" t="s">
        <v>22</v>
      </c>
      <c r="B558" s="309" t="s">
        <v>106</v>
      </c>
      <c r="C558" s="387"/>
      <c r="D558" s="388"/>
      <c r="E558" s="494"/>
      <c r="F558" s="494"/>
      <c r="G558" s="574"/>
      <c r="H558" s="82">
        <v>200</v>
      </c>
      <c r="I558" s="387"/>
      <c r="J558" s="389"/>
      <c r="K558" s="388"/>
      <c r="L558" s="11">
        <f t="shared" ref="L558:W558" si="181">SUM(L559:L562)</f>
        <v>9300.4</v>
      </c>
      <c r="M558" s="11">
        <f t="shared" si="181"/>
        <v>11730.3</v>
      </c>
      <c r="N558" s="11">
        <f t="shared" si="181"/>
        <v>4572.5999999999995</v>
      </c>
      <c r="O558" s="11">
        <f t="shared" si="181"/>
        <v>13259.8</v>
      </c>
      <c r="P558" s="11">
        <f t="shared" si="181"/>
        <v>13259.8</v>
      </c>
      <c r="Q558" s="11">
        <f t="shared" si="181"/>
        <v>0</v>
      </c>
      <c r="R558" s="11">
        <f t="shared" si="181"/>
        <v>13410.699999999999</v>
      </c>
      <c r="S558" s="11">
        <f t="shared" si="181"/>
        <v>13410.699999999999</v>
      </c>
      <c r="T558" s="11">
        <f t="shared" si="181"/>
        <v>0</v>
      </c>
      <c r="U558" s="11">
        <f t="shared" si="181"/>
        <v>14589.9</v>
      </c>
      <c r="V558" s="11">
        <f t="shared" si="181"/>
        <v>14589.9</v>
      </c>
      <c r="W558" s="23">
        <f t="shared" si="181"/>
        <v>0</v>
      </c>
    </row>
    <row r="559" spans="1:23" ht="177.75" customHeight="1">
      <c r="A559" s="533" t="s">
        <v>43</v>
      </c>
      <c r="B559" s="451" t="s">
        <v>643</v>
      </c>
      <c r="C559" s="344"/>
      <c r="D559" s="549"/>
      <c r="E559" s="493" t="s">
        <v>118</v>
      </c>
      <c r="F559" s="534">
        <v>13</v>
      </c>
      <c r="G559" s="452" t="s">
        <v>644</v>
      </c>
      <c r="H559" s="417">
        <v>200</v>
      </c>
      <c r="I559" s="454" t="s">
        <v>1622</v>
      </c>
      <c r="J559" s="455" t="s">
        <v>645</v>
      </c>
      <c r="K559" s="549"/>
      <c r="L559" s="25">
        <v>450.1</v>
      </c>
      <c r="M559" s="25">
        <v>1412</v>
      </c>
      <c r="N559" s="25">
        <v>128.6</v>
      </c>
      <c r="O559" s="25">
        <f>SUM(P559:Q559)</f>
        <v>1270.8</v>
      </c>
      <c r="P559" s="25">
        <v>1270.8</v>
      </c>
      <c r="Q559" s="25"/>
      <c r="R559" s="25">
        <f>SUM(S559:T559)</f>
        <v>1270.8</v>
      </c>
      <c r="S559" s="25">
        <v>1270.8</v>
      </c>
      <c r="T559" s="25"/>
      <c r="U559" s="25">
        <f>SUM(V559:W559)</f>
        <v>1397.9</v>
      </c>
      <c r="V559" s="25">
        <v>1397.9</v>
      </c>
      <c r="W559" s="15"/>
    </row>
    <row r="560" spans="1:23" ht="177.75" customHeight="1">
      <c r="A560" s="533" t="s">
        <v>79</v>
      </c>
      <c r="B560" s="451" t="s">
        <v>1501</v>
      </c>
      <c r="C560" s="344"/>
      <c r="D560" s="549"/>
      <c r="E560" s="493" t="s">
        <v>118</v>
      </c>
      <c r="F560" s="534">
        <v>13</v>
      </c>
      <c r="G560" s="452" t="s">
        <v>646</v>
      </c>
      <c r="H560" s="417">
        <v>200</v>
      </c>
      <c r="I560" s="454" t="s">
        <v>1623</v>
      </c>
      <c r="J560" s="455" t="s">
        <v>647</v>
      </c>
      <c r="K560" s="549"/>
      <c r="L560" s="25">
        <v>6966.7</v>
      </c>
      <c r="M560" s="25">
        <v>7927.8</v>
      </c>
      <c r="N560" s="25">
        <v>3921.1</v>
      </c>
      <c r="O560" s="25">
        <f>SUM(P560:Q560)</f>
        <v>9907.2000000000007</v>
      </c>
      <c r="P560" s="25">
        <v>9907.2000000000007</v>
      </c>
      <c r="Q560" s="25"/>
      <c r="R560" s="25">
        <f>SUM(S560:T560)</f>
        <v>10058.1</v>
      </c>
      <c r="S560" s="25">
        <v>10058.1</v>
      </c>
      <c r="T560" s="25"/>
      <c r="U560" s="25">
        <f>SUM(V560:W560)</f>
        <v>10948.9</v>
      </c>
      <c r="V560" s="25">
        <v>10948.9</v>
      </c>
      <c r="W560" s="15"/>
    </row>
    <row r="561" spans="1:23" ht="174" customHeight="1">
      <c r="A561" s="533" t="s">
        <v>82</v>
      </c>
      <c r="B561" s="451" t="s">
        <v>648</v>
      </c>
      <c r="C561" s="344"/>
      <c r="D561" s="549"/>
      <c r="E561" s="493" t="s">
        <v>118</v>
      </c>
      <c r="F561" s="534">
        <v>13</v>
      </c>
      <c r="G561" s="452" t="s">
        <v>649</v>
      </c>
      <c r="H561" s="417">
        <v>200</v>
      </c>
      <c r="I561" s="454" t="s">
        <v>1623</v>
      </c>
      <c r="J561" s="455" t="s">
        <v>645</v>
      </c>
      <c r="K561" s="549"/>
      <c r="L561" s="25">
        <v>1883.6</v>
      </c>
      <c r="M561" s="25">
        <v>1892.6</v>
      </c>
      <c r="N561" s="25">
        <v>522.9</v>
      </c>
      <c r="O561" s="25">
        <f>SUM(P561:Q561)</f>
        <v>1612.8</v>
      </c>
      <c r="P561" s="25">
        <v>1612.8</v>
      </c>
      <c r="Q561" s="25"/>
      <c r="R561" s="25">
        <f>SUM(S561:T561)</f>
        <v>1612.8</v>
      </c>
      <c r="S561" s="25">
        <v>1612.8</v>
      </c>
      <c r="T561" s="25"/>
      <c r="U561" s="25">
        <f>SUM(V561:W561)</f>
        <v>1774.1</v>
      </c>
      <c r="V561" s="25">
        <v>1774.1</v>
      </c>
      <c r="W561" s="15"/>
    </row>
    <row r="562" spans="1:23" s="40" customFormat="1" ht="94.5">
      <c r="A562" s="533" t="s">
        <v>82</v>
      </c>
      <c r="B562" s="451" t="s">
        <v>650</v>
      </c>
      <c r="C562" s="344"/>
      <c r="D562" s="549"/>
      <c r="E562" s="493" t="s">
        <v>141</v>
      </c>
      <c r="F562" s="534">
        <v>1</v>
      </c>
      <c r="G562" s="452" t="s">
        <v>651</v>
      </c>
      <c r="H562" s="417">
        <v>200</v>
      </c>
      <c r="I562" s="454" t="s">
        <v>652</v>
      </c>
      <c r="J562" s="455" t="s">
        <v>653</v>
      </c>
      <c r="K562" s="549"/>
      <c r="L562" s="25">
        <v>0</v>
      </c>
      <c r="M562" s="25">
        <v>497.9</v>
      </c>
      <c r="N562" s="25">
        <v>0</v>
      </c>
      <c r="O562" s="25">
        <f>SUM(P562:Q562)</f>
        <v>469</v>
      </c>
      <c r="P562" s="25">
        <v>469</v>
      </c>
      <c r="Q562" s="25"/>
      <c r="R562" s="25">
        <f>SUM(S562:T562)</f>
        <v>469</v>
      </c>
      <c r="S562" s="25">
        <v>469</v>
      </c>
      <c r="T562" s="25"/>
      <c r="U562" s="25">
        <f>SUM(V562:W562)</f>
        <v>469</v>
      </c>
      <c r="V562" s="25">
        <v>469</v>
      </c>
      <c r="W562" s="15"/>
    </row>
    <row r="563" spans="1:23" s="263" customFormat="1">
      <c r="A563" s="762" t="s">
        <v>87</v>
      </c>
      <c r="B563" s="763"/>
      <c r="C563" s="763"/>
      <c r="D563" s="763"/>
      <c r="E563" s="763"/>
      <c r="F563" s="763"/>
      <c r="G563" s="763"/>
      <c r="H563" s="763"/>
      <c r="I563" s="763"/>
      <c r="J563" s="763"/>
      <c r="K563" s="763"/>
      <c r="L563" s="264">
        <f t="shared" ref="L563:W563" si="182">SUM(L564)</f>
        <v>142474.9</v>
      </c>
      <c r="M563" s="264">
        <f t="shared" si="182"/>
        <v>238729.39999999997</v>
      </c>
      <c r="N563" s="264">
        <f t="shared" si="182"/>
        <v>73395.5</v>
      </c>
      <c r="O563" s="264">
        <f t="shared" si="182"/>
        <v>57198.7</v>
      </c>
      <c r="P563" s="264">
        <f t="shared" si="182"/>
        <v>57198.7</v>
      </c>
      <c r="Q563" s="264">
        <f t="shared" si="182"/>
        <v>0</v>
      </c>
      <c r="R563" s="264">
        <f t="shared" si="182"/>
        <v>0</v>
      </c>
      <c r="S563" s="264">
        <f t="shared" si="182"/>
        <v>0</v>
      </c>
      <c r="T563" s="264">
        <f t="shared" si="182"/>
        <v>0</v>
      </c>
      <c r="U563" s="264">
        <f t="shared" si="182"/>
        <v>0</v>
      </c>
      <c r="V563" s="264">
        <f t="shared" si="182"/>
        <v>0</v>
      </c>
      <c r="W563" s="265">
        <f t="shared" si="182"/>
        <v>0</v>
      </c>
    </row>
    <row r="564" spans="1:23" s="395" customFormat="1">
      <c r="A564" s="392" t="s">
        <v>14</v>
      </c>
      <c r="B564" s="309" t="s">
        <v>61</v>
      </c>
      <c r="C564" s="393"/>
      <c r="D564" s="391"/>
      <c r="E564" s="494"/>
      <c r="F564" s="494"/>
      <c r="G564" s="574"/>
      <c r="H564" s="82">
        <v>400</v>
      </c>
      <c r="I564" s="387"/>
      <c r="J564" s="394"/>
      <c r="K564" s="391"/>
      <c r="L564" s="11">
        <f t="shared" ref="L564:U564" si="183">SUM(L565:L574)</f>
        <v>142474.9</v>
      </c>
      <c r="M564" s="11">
        <f t="shared" si="183"/>
        <v>238729.39999999997</v>
      </c>
      <c r="N564" s="11">
        <f t="shared" si="183"/>
        <v>73395.5</v>
      </c>
      <c r="O564" s="11">
        <f t="shared" si="183"/>
        <v>57198.7</v>
      </c>
      <c r="P564" s="11">
        <f t="shared" si="183"/>
        <v>57198.7</v>
      </c>
      <c r="Q564" s="11">
        <f t="shared" si="183"/>
        <v>0</v>
      </c>
      <c r="R564" s="11">
        <f t="shared" si="183"/>
        <v>0</v>
      </c>
      <c r="S564" s="11">
        <f t="shared" si="183"/>
        <v>0</v>
      </c>
      <c r="T564" s="11">
        <f t="shared" si="183"/>
        <v>0</v>
      </c>
      <c r="U564" s="11">
        <f t="shared" si="183"/>
        <v>0</v>
      </c>
      <c r="V564" s="11">
        <f>SUM(V565:V565)</f>
        <v>0</v>
      </c>
      <c r="W564" s="23">
        <f>SUM(W565:W574)</f>
        <v>0</v>
      </c>
    </row>
    <row r="565" spans="1:23" s="40" customFormat="1" ht="192.75" customHeight="1">
      <c r="A565" s="359" t="s">
        <v>60</v>
      </c>
      <c r="B565" s="451" t="s">
        <v>654</v>
      </c>
      <c r="C565" s="374"/>
      <c r="D565" s="455"/>
      <c r="E565" s="493" t="s">
        <v>118</v>
      </c>
      <c r="F565" s="534">
        <v>13</v>
      </c>
      <c r="G565" s="452">
        <v>1612600</v>
      </c>
      <c r="H565" s="417">
        <v>410</v>
      </c>
      <c r="I565" s="454" t="s">
        <v>1502</v>
      </c>
      <c r="J565" s="455" t="s">
        <v>655</v>
      </c>
      <c r="K565" s="455"/>
      <c r="L565" s="25">
        <v>1344.5</v>
      </c>
      <c r="M565" s="25"/>
      <c r="N565" s="25"/>
      <c r="O565" s="25"/>
      <c r="P565" s="25"/>
      <c r="Q565" s="25"/>
      <c r="R565" s="25"/>
      <c r="S565" s="25"/>
      <c r="T565" s="25"/>
      <c r="U565" s="25"/>
      <c r="V565" s="25"/>
      <c r="W565" s="15"/>
    </row>
    <row r="566" spans="1:23" s="40" customFormat="1" ht="47.25">
      <c r="A566" s="119" t="s">
        <v>1287</v>
      </c>
      <c r="B566" s="451" t="s">
        <v>1503</v>
      </c>
      <c r="C566" s="443"/>
      <c r="D566" s="418"/>
      <c r="E566" s="493" t="s">
        <v>141</v>
      </c>
      <c r="F566" s="493" t="s">
        <v>118</v>
      </c>
      <c r="G566" s="103" t="s">
        <v>657</v>
      </c>
      <c r="H566" s="417">
        <v>410</v>
      </c>
      <c r="I566" s="689" t="s">
        <v>1504</v>
      </c>
      <c r="J566" s="680" t="s">
        <v>658</v>
      </c>
      <c r="K566" s="418"/>
      <c r="L566" s="25">
        <v>48449.599999999999</v>
      </c>
      <c r="M566" s="25"/>
      <c r="N566" s="25"/>
      <c r="O566" s="25"/>
      <c r="P566" s="25"/>
      <c r="Q566" s="25"/>
      <c r="R566" s="25"/>
      <c r="S566" s="25"/>
      <c r="T566" s="25"/>
      <c r="U566" s="25"/>
      <c r="V566" s="25"/>
      <c r="W566" s="15"/>
    </row>
    <row r="567" spans="1:23" s="40" customFormat="1" ht="47.25">
      <c r="A567" s="119" t="s">
        <v>656</v>
      </c>
      <c r="B567" s="451" t="s">
        <v>1505</v>
      </c>
      <c r="C567" s="443"/>
      <c r="D567" s="418"/>
      <c r="E567" s="493" t="s">
        <v>141</v>
      </c>
      <c r="F567" s="493" t="s">
        <v>118</v>
      </c>
      <c r="G567" s="103" t="s">
        <v>660</v>
      </c>
      <c r="H567" s="417">
        <v>410</v>
      </c>
      <c r="I567" s="881"/>
      <c r="J567" s="882"/>
      <c r="K567" s="418"/>
      <c r="L567" s="25">
        <v>74818.600000000006</v>
      </c>
      <c r="M567" s="25"/>
      <c r="N567" s="25"/>
      <c r="O567" s="25"/>
      <c r="P567" s="25"/>
      <c r="Q567" s="25"/>
      <c r="R567" s="25"/>
      <c r="S567" s="25"/>
      <c r="T567" s="25"/>
      <c r="U567" s="25"/>
      <c r="V567" s="25"/>
      <c r="W567" s="15"/>
    </row>
    <row r="568" spans="1:23" s="40" customFormat="1" ht="47.25">
      <c r="A568" s="119" t="s">
        <v>659</v>
      </c>
      <c r="B568" s="451" t="s">
        <v>1506</v>
      </c>
      <c r="C568" s="443"/>
      <c r="D568" s="418"/>
      <c r="E568" s="493" t="s">
        <v>141</v>
      </c>
      <c r="F568" s="493" t="s">
        <v>118</v>
      </c>
      <c r="G568" s="103" t="s">
        <v>662</v>
      </c>
      <c r="H568" s="417">
        <v>410</v>
      </c>
      <c r="I568" s="881"/>
      <c r="J568" s="882"/>
      <c r="K568" s="418"/>
      <c r="L568" s="25">
        <v>7452.4</v>
      </c>
      <c r="M568" s="25">
        <v>39705.300000000003</v>
      </c>
      <c r="N568" s="25">
        <v>30192.1</v>
      </c>
      <c r="O568" s="25"/>
      <c r="P568" s="25"/>
      <c r="Q568" s="25"/>
      <c r="R568" s="25"/>
      <c r="S568" s="25"/>
      <c r="T568" s="25"/>
      <c r="U568" s="25"/>
      <c r="V568" s="25"/>
      <c r="W568" s="15"/>
    </row>
    <row r="569" spans="1:23" s="40" customFormat="1" ht="47.25">
      <c r="A569" s="119" t="s">
        <v>661</v>
      </c>
      <c r="B569" s="451" t="s">
        <v>1507</v>
      </c>
      <c r="C569" s="443"/>
      <c r="D569" s="418"/>
      <c r="E569" s="493" t="s">
        <v>141</v>
      </c>
      <c r="F569" s="493" t="s">
        <v>118</v>
      </c>
      <c r="G569" s="103" t="s">
        <v>664</v>
      </c>
      <c r="H569" s="417">
        <v>410</v>
      </c>
      <c r="I569" s="881"/>
      <c r="J569" s="882"/>
      <c r="K569" s="418"/>
      <c r="L569" s="25">
        <v>7334.3</v>
      </c>
      <c r="M569" s="25">
        <v>28698.2</v>
      </c>
      <c r="N569" s="25">
        <v>20482.900000000001</v>
      </c>
      <c r="O569" s="25"/>
      <c r="P569" s="25"/>
      <c r="Q569" s="25"/>
      <c r="R569" s="25"/>
      <c r="S569" s="25"/>
      <c r="T569" s="25"/>
      <c r="U569" s="25"/>
      <c r="V569" s="25"/>
      <c r="W569" s="15"/>
    </row>
    <row r="570" spans="1:23" s="40" customFormat="1" ht="47.25">
      <c r="A570" s="119" t="s">
        <v>663</v>
      </c>
      <c r="B570" s="451" t="s">
        <v>1508</v>
      </c>
      <c r="C570" s="443"/>
      <c r="D570" s="418"/>
      <c r="E570" s="493" t="s">
        <v>141</v>
      </c>
      <c r="F570" s="493" t="s">
        <v>118</v>
      </c>
      <c r="G570" s="103" t="s">
        <v>666</v>
      </c>
      <c r="H570" s="417">
        <v>410</v>
      </c>
      <c r="I570" s="881"/>
      <c r="J570" s="882"/>
      <c r="K570" s="418"/>
      <c r="L570" s="25">
        <v>2659.6</v>
      </c>
      <c r="M570" s="25">
        <v>27702.400000000001</v>
      </c>
      <c r="N570" s="25">
        <v>22720.5</v>
      </c>
      <c r="O570" s="25"/>
      <c r="P570" s="25"/>
      <c r="Q570" s="25"/>
      <c r="R570" s="25"/>
      <c r="S570" s="25"/>
      <c r="T570" s="25"/>
      <c r="U570" s="25"/>
      <c r="V570" s="25"/>
      <c r="W570" s="15"/>
    </row>
    <row r="571" spans="1:23" s="40" customFormat="1" ht="47.25">
      <c r="A571" s="119" t="s">
        <v>665</v>
      </c>
      <c r="B571" s="451" t="s">
        <v>1509</v>
      </c>
      <c r="C571" s="443"/>
      <c r="D571" s="418"/>
      <c r="E571" s="493" t="s">
        <v>141</v>
      </c>
      <c r="F571" s="493" t="s">
        <v>118</v>
      </c>
      <c r="G571" s="103" t="s">
        <v>668</v>
      </c>
      <c r="H571" s="417">
        <v>410</v>
      </c>
      <c r="I571" s="881"/>
      <c r="J571" s="882"/>
      <c r="K571" s="418"/>
      <c r="L571" s="25"/>
      <c r="M571" s="25">
        <v>62230.9</v>
      </c>
      <c r="N571" s="25"/>
      <c r="O571" s="25"/>
      <c r="P571" s="25"/>
      <c r="Q571" s="25"/>
      <c r="R571" s="25"/>
      <c r="S571" s="25"/>
      <c r="T571" s="25"/>
      <c r="U571" s="25"/>
      <c r="V571" s="25"/>
      <c r="W571" s="15"/>
    </row>
    <row r="572" spans="1:23" s="40" customFormat="1" ht="47.25">
      <c r="A572" s="119" t="s">
        <v>667</v>
      </c>
      <c r="B572" s="451" t="s">
        <v>1510</v>
      </c>
      <c r="C572" s="443"/>
      <c r="D572" s="418"/>
      <c r="E572" s="493" t="s">
        <v>141</v>
      </c>
      <c r="F572" s="493" t="s">
        <v>118</v>
      </c>
      <c r="G572" s="103" t="s">
        <v>670</v>
      </c>
      <c r="H572" s="417">
        <v>410</v>
      </c>
      <c r="I572" s="881"/>
      <c r="J572" s="882"/>
      <c r="K572" s="418"/>
      <c r="L572" s="25"/>
      <c r="M572" s="25">
        <v>23193.9</v>
      </c>
      <c r="N572" s="25"/>
      <c r="O572" s="25"/>
      <c r="P572" s="25"/>
      <c r="Q572" s="25"/>
      <c r="R572" s="25"/>
      <c r="S572" s="25"/>
      <c r="T572" s="25"/>
      <c r="U572" s="25"/>
      <c r="V572" s="25"/>
      <c r="W572" s="15"/>
    </row>
    <row r="573" spans="1:23" s="40" customFormat="1" ht="47.25">
      <c r="A573" s="119" t="s">
        <v>669</v>
      </c>
      <c r="B573" s="451" t="s">
        <v>1511</v>
      </c>
      <c r="C573" s="443"/>
      <c r="D573" s="418"/>
      <c r="E573" s="493" t="s">
        <v>141</v>
      </c>
      <c r="F573" s="493" t="s">
        <v>118</v>
      </c>
      <c r="G573" s="452" t="s">
        <v>672</v>
      </c>
      <c r="H573" s="417">
        <v>410</v>
      </c>
      <c r="I573" s="868"/>
      <c r="J573" s="878"/>
      <c r="K573" s="418"/>
      <c r="L573" s="25"/>
      <c r="M573" s="25">
        <v>57198.7</v>
      </c>
      <c r="N573" s="25">
        <v>0</v>
      </c>
      <c r="O573" s="25">
        <f>SUM(P573:Q573)</f>
        <v>57198.7</v>
      </c>
      <c r="P573" s="25">
        <v>57198.7</v>
      </c>
      <c r="Q573" s="25"/>
      <c r="R573" s="25"/>
      <c r="S573" s="25"/>
      <c r="T573" s="25"/>
      <c r="U573" s="25"/>
      <c r="V573" s="25"/>
      <c r="W573" s="15"/>
    </row>
    <row r="574" spans="1:23" s="40" customFormat="1" ht="318.75" customHeight="1">
      <c r="A574" s="119" t="s">
        <v>671</v>
      </c>
      <c r="B574" s="451" t="s">
        <v>1512</v>
      </c>
      <c r="C574" s="443"/>
      <c r="D574" s="418"/>
      <c r="E574" s="493" t="s">
        <v>91</v>
      </c>
      <c r="F574" s="493" t="s">
        <v>119</v>
      </c>
      <c r="G574" s="452">
        <v>420034</v>
      </c>
      <c r="H574" s="417">
        <v>410</v>
      </c>
      <c r="I574" s="454" t="s">
        <v>1513</v>
      </c>
      <c r="J574" s="455" t="s">
        <v>673</v>
      </c>
      <c r="K574" s="418"/>
      <c r="L574" s="25">
        <v>415.9</v>
      </c>
      <c r="M574" s="25"/>
      <c r="N574" s="25"/>
      <c r="O574" s="25"/>
      <c r="P574" s="25"/>
      <c r="Q574" s="25"/>
      <c r="R574" s="25"/>
      <c r="S574" s="25"/>
      <c r="T574" s="25"/>
      <c r="U574" s="25"/>
      <c r="V574" s="25"/>
      <c r="W574" s="15"/>
    </row>
    <row r="575" spans="1:23" s="242" customFormat="1">
      <c r="A575" s="240" t="s">
        <v>19</v>
      </c>
      <c r="B575" s="710" t="s">
        <v>88</v>
      </c>
      <c r="C575" s="710"/>
      <c r="D575" s="710"/>
      <c r="E575" s="710"/>
      <c r="F575" s="710"/>
      <c r="G575" s="710"/>
      <c r="H575" s="710"/>
      <c r="I575" s="710"/>
      <c r="J575" s="710"/>
      <c r="K575" s="710"/>
      <c r="L575" s="241">
        <f t="shared" ref="L575:W575" si="184">SUM(L576:L576)</f>
        <v>2750</v>
      </c>
      <c r="M575" s="241">
        <f t="shared" si="184"/>
        <v>0</v>
      </c>
      <c r="N575" s="241">
        <f t="shared" si="184"/>
        <v>0</v>
      </c>
      <c r="O575" s="241">
        <f t="shared" si="184"/>
        <v>0</v>
      </c>
      <c r="P575" s="241">
        <f t="shared" si="184"/>
        <v>0</v>
      </c>
      <c r="Q575" s="241">
        <f t="shared" si="184"/>
        <v>0</v>
      </c>
      <c r="R575" s="241">
        <f t="shared" si="184"/>
        <v>0</v>
      </c>
      <c r="S575" s="241">
        <f t="shared" si="184"/>
        <v>0</v>
      </c>
      <c r="T575" s="241">
        <f t="shared" si="184"/>
        <v>0</v>
      </c>
      <c r="U575" s="241">
        <f t="shared" si="184"/>
        <v>0</v>
      </c>
      <c r="V575" s="241">
        <f t="shared" si="184"/>
        <v>0</v>
      </c>
      <c r="W575" s="254">
        <f t="shared" si="184"/>
        <v>0</v>
      </c>
    </row>
    <row r="576" spans="1:23" s="38" customFormat="1" ht="192" customHeight="1">
      <c r="A576" s="129" t="s">
        <v>17</v>
      </c>
      <c r="B576" s="309" t="s">
        <v>674</v>
      </c>
      <c r="C576" s="376"/>
      <c r="D576" s="105"/>
      <c r="E576" s="493" t="s">
        <v>141</v>
      </c>
      <c r="F576" s="493" t="s">
        <v>467</v>
      </c>
      <c r="G576" s="452">
        <v>1616401</v>
      </c>
      <c r="H576" s="106">
        <v>450</v>
      </c>
      <c r="I576" s="454" t="s">
        <v>1502</v>
      </c>
      <c r="J576" s="455" t="s">
        <v>655</v>
      </c>
      <c r="K576" s="105"/>
      <c r="L576" s="130">
        <v>2750</v>
      </c>
      <c r="M576" s="130"/>
      <c r="N576" s="130"/>
      <c r="O576" s="25">
        <f>SUM(P576:Q576)</f>
        <v>0</v>
      </c>
      <c r="P576" s="25"/>
      <c r="Q576" s="25"/>
      <c r="R576" s="25">
        <f>SUM(S576:T576)</f>
        <v>0</v>
      </c>
      <c r="S576" s="25"/>
      <c r="T576" s="25"/>
      <c r="U576" s="25">
        <f>SUM(V576:W576)</f>
        <v>0</v>
      </c>
      <c r="V576" s="25"/>
      <c r="W576" s="15"/>
    </row>
    <row r="577" spans="1:23" s="242" customFormat="1">
      <c r="A577" s="240" t="s">
        <v>20</v>
      </c>
      <c r="B577" s="710" t="s">
        <v>1490</v>
      </c>
      <c r="C577" s="710"/>
      <c r="D577" s="710"/>
      <c r="E577" s="710"/>
      <c r="F577" s="710"/>
      <c r="G577" s="710"/>
      <c r="H577" s="710"/>
      <c r="I577" s="710"/>
      <c r="J577" s="710"/>
      <c r="K577" s="710"/>
      <c r="L577" s="244">
        <f t="shared" ref="L577:W577" si="185">SUM(L578:L579)</f>
        <v>24959.1</v>
      </c>
      <c r="M577" s="244">
        <f t="shared" si="185"/>
        <v>19863.099999999999</v>
      </c>
      <c r="N577" s="244">
        <f t="shared" si="185"/>
        <v>14194.8</v>
      </c>
      <c r="O577" s="244">
        <f t="shared" si="185"/>
        <v>17966.7</v>
      </c>
      <c r="P577" s="244">
        <f t="shared" si="185"/>
        <v>17966.7</v>
      </c>
      <c r="Q577" s="244">
        <f t="shared" si="185"/>
        <v>0</v>
      </c>
      <c r="R577" s="244">
        <f t="shared" si="185"/>
        <v>17977.400000000001</v>
      </c>
      <c r="S577" s="244">
        <f t="shared" si="185"/>
        <v>17977.400000000001</v>
      </c>
      <c r="T577" s="244">
        <f t="shared" si="185"/>
        <v>0</v>
      </c>
      <c r="U577" s="244">
        <f t="shared" si="185"/>
        <v>19224.7</v>
      </c>
      <c r="V577" s="244">
        <f t="shared" si="185"/>
        <v>19224.7</v>
      </c>
      <c r="W577" s="245">
        <f t="shared" si="185"/>
        <v>0</v>
      </c>
    </row>
    <row r="578" spans="1:23" s="35" customFormat="1" ht="92.25" customHeight="1">
      <c r="A578" s="533" t="s">
        <v>17</v>
      </c>
      <c r="B578" s="311" t="s">
        <v>675</v>
      </c>
      <c r="C578" s="377"/>
      <c r="D578" s="535"/>
      <c r="E578" s="493" t="s">
        <v>676</v>
      </c>
      <c r="F578" s="493" t="s">
        <v>677</v>
      </c>
      <c r="G578" s="578" t="s">
        <v>678</v>
      </c>
      <c r="H578" s="22">
        <v>810</v>
      </c>
      <c r="I578" s="454" t="s">
        <v>679</v>
      </c>
      <c r="J578" s="535">
        <v>37902</v>
      </c>
      <c r="K578" s="535"/>
      <c r="L578" s="25">
        <v>9149.1</v>
      </c>
      <c r="M578" s="25">
        <v>7863.1</v>
      </c>
      <c r="N578" s="25">
        <v>5830.9</v>
      </c>
      <c r="O578" s="25">
        <f>SUM(P578:Q578)</f>
        <v>7166.7</v>
      </c>
      <c r="P578" s="25">
        <v>7166.7</v>
      </c>
      <c r="Q578" s="25"/>
      <c r="R578" s="25">
        <f>SUM(S578:T578)</f>
        <v>7177.4</v>
      </c>
      <c r="S578" s="25">
        <v>7177.4</v>
      </c>
      <c r="T578" s="25"/>
      <c r="U578" s="25">
        <f>SUM(V578:W578)</f>
        <v>7344.7</v>
      </c>
      <c r="V578" s="25">
        <v>7344.7</v>
      </c>
      <c r="W578" s="15"/>
    </row>
    <row r="579" spans="1:23" s="35" customFormat="1" ht="207" customHeight="1">
      <c r="A579" s="533" t="s">
        <v>18</v>
      </c>
      <c r="B579" s="311" t="s">
        <v>680</v>
      </c>
      <c r="C579" s="377"/>
      <c r="D579" s="535"/>
      <c r="E579" s="121" t="s">
        <v>681</v>
      </c>
      <c r="F579" s="121" t="s">
        <v>682</v>
      </c>
      <c r="G579" s="578" t="s">
        <v>683</v>
      </c>
      <c r="H579" s="22">
        <v>810</v>
      </c>
      <c r="I579" s="454" t="s">
        <v>1599</v>
      </c>
      <c r="J579" s="535">
        <v>37902</v>
      </c>
      <c r="K579" s="535"/>
      <c r="L579" s="25">
        <v>15810</v>
      </c>
      <c r="M579" s="25">
        <v>12000</v>
      </c>
      <c r="N579" s="25">
        <v>8363.9</v>
      </c>
      <c r="O579" s="25">
        <f>SUM(P579:Q579)</f>
        <v>10800</v>
      </c>
      <c r="P579" s="25">
        <v>10800</v>
      </c>
      <c r="Q579" s="25"/>
      <c r="R579" s="25">
        <f>SUM(S579:T579)</f>
        <v>10800</v>
      </c>
      <c r="S579" s="25">
        <v>10800</v>
      </c>
      <c r="T579" s="25"/>
      <c r="U579" s="25">
        <f>SUM(V579:W579)</f>
        <v>11880</v>
      </c>
      <c r="V579" s="25">
        <v>11880</v>
      </c>
      <c r="W579" s="15"/>
    </row>
    <row r="580" spans="1:23" s="251" customFormat="1">
      <c r="A580" s="240" t="s">
        <v>24</v>
      </c>
      <c r="B580" s="723" t="s">
        <v>90</v>
      </c>
      <c r="C580" s="724"/>
      <c r="D580" s="724"/>
      <c r="E580" s="724"/>
      <c r="F580" s="724"/>
      <c r="G580" s="724"/>
      <c r="H580" s="724"/>
      <c r="I580" s="724"/>
      <c r="J580" s="724"/>
      <c r="K580" s="725"/>
      <c r="L580" s="244">
        <f t="shared" ref="L580:W580" si="186">L581</f>
        <v>105.7</v>
      </c>
      <c r="M580" s="244">
        <f t="shared" si="186"/>
        <v>100</v>
      </c>
      <c r="N580" s="244">
        <f t="shared" si="186"/>
        <v>3.8</v>
      </c>
      <c r="O580" s="244">
        <f t="shared" si="186"/>
        <v>90</v>
      </c>
      <c r="P580" s="244">
        <f t="shared" si="186"/>
        <v>90</v>
      </c>
      <c r="Q580" s="244">
        <f t="shared" si="186"/>
        <v>0</v>
      </c>
      <c r="R580" s="244">
        <f t="shared" si="186"/>
        <v>90</v>
      </c>
      <c r="S580" s="244">
        <f t="shared" si="186"/>
        <v>90</v>
      </c>
      <c r="T580" s="244">
        <f t="shared" si="186"/>
        <v>0</v>
      </c>
      <c r="U580" s="244">
        <f t="shared" si="186"/>
        <v>100</v>
      </c>
      <c r="V580" s="244">
        <f t="shared" si="186"/>
        <v>100</v>
      </c>
      <c r="W580" s="245">
        <f t="shared" si="186"/>
        <v>0</v>
      </c>
    </row>
    <row r="581" spans="1:23" s="38" customFormat="1" ht="173.25">
      <c r="A581" s="129"/>
      <c r="B581" s="451" t="s">
        <v>684</v>
      </c>
      <c r="C581" s="451"/>
      <c r="D581" s="396"/>
      <c r="E581" s="493" t="s">
        <v>118</v>
      </c>
      <c r="F581" s="534">
        <v>13</v>
      </c>
      <c r="G581" s="452" t="s">
        <v>685</v>
      </c>
      <c r="H581" s="396">
        <v>830</v>
      </c>
      <c r="I581" s="451" t="s">
        <v>1623</v>
      </c>
      <c r="J581" s="455" t="s">
        <v>645</v>
      </c>
      <c r="K581" s="396"/>
      <c r="L581" s="192">
        <v>105.7</v>
      </c>
      <c r="M581" s="192">
        <v>100</v>
      </c>
      <c r="N581" s="192">
        <v>3.8</v>
      </c>
      <c r="O581" s="25">
        <f>SUM(P581:Q581)</f>
        <v>90</v>
      </c>
      <c r="P581" s="25">
        <v>90</v>
      </c>
      <c r="Q581" s="25"/>
      <c r="R581" s="25">
        <f>SUM(S581:T581)</f>
        <v>90</v>
      </c>
      <c r="S581" s="25">
        <v>90</v>
      </c>
      <c r="T581" s="25"/>
      <c r="U581" s="25">
        <f>SUM(V581:W581)</f>
        <v>100</v>
      </c>
      <c r="V581" s="25">
        <v>100</v>
      </c>
      <c r="W581" s="15"/>
    </row>
    <row r="582" spans="1:23" s="37" customFormat="1" ht="31.5">
      <c r="A582" s="58" t="s">
        <v>850</v>
      </c>
      <c r="B582" s="306" t="s">
        <v>696</v>
      </c>
      <c r="C582" s="324"/>
      <c r="D582" s="60"/>
      <c r="E582" s="60"/>
      <c r="F582" s="60"/>
      <c r="G582" s="324"/>
      <c r="H582" s="60"/>
      <c r="I582" s="324"/>
      <c r="J582" s="60"/>
      <c r="K582" s="60" t="s">
        <v>66</v>
      </c>
      <c r="L582" s="131">
        <f t="shared" ref="L582:W582" si="187">SUM(L583,L653)</f>
        <v>131886.29999999999</v>
      </c>
      <c r="M582" s="131">
        <f t="shared" si="187"/>
        <v>136439.69999999998</v>
      </c>
      <c r="N582" s="131">
        <f t="shared" si="187"/>
        <v>85152.700000000012</v>
      </c>
      <c r="O582" s="131">
        <f t="shared" si="187"/>
        <v>140223.29999999999</v>
      </c>
      <c r="P582" s="131">
        <f t="shared" si="187"/>
        <v>140223.29999999999</v>
      </c>
      <c r="Q582" s="131">
        <f t="shared" si="187"/>
        <v>0</v>
      </c>
      <c r="R582" s="131">
        <f t="shared" si="187"/>
        <v>112830.59999999999</v>
      </c>
      <c r="S582" s="131">
        <f t="shared" si="187"/>
        <v>112830.59999999999</v>
      </c>
      <c r="T582" s="131">
        <f t="shared" si="187"/>
        <v>0</v>
      </c>
      <c r="U582" s="131">
        <f t="shared" si="187"/>
        <v>120808.3</v>
      </c>
      <c r="V582" s="131">
        <f t="shared" si="187"/>
        <v>120808.3</v>
      </c>
      <c r="W582" s="609">
        <f t="shared" si="187"/>
        <v>0</v>
      </c>
    </row>
    <row r="583" spans="1:23" s="242" customFormat="1">
      <c r="A583" s="240" t="s">
        <v>9</v>
      </c>
      <c r="B583" s="710" t="s">
        <v>72</v>
      </c>
      <c r="C583" s="710"/>
      <c r="D583" s="710"/>
      <c r="E583" s="710"/>
      <c r="F583" s="710"/>
      <c r="G583" s="710"/>
      <c r="H583" s="710"/>
      <c r="I583" s="710"/>
      <c r="J583" s="710"/>
      <c r="K583" s="710"/>
      <c r="L583" s="241">
        <f t="shared" ref="L583:W583" si="188">SUM(L584,L589)</f>
        <v>128282.5</v>
      </c>
      <c r="M583" s="241">
        <f t="shared" si="188"/>
        <v>133193.49999999997</v>
      </c>
      <c r="N583" s="241">
        <f t="shared" si="188"/>
        <v>83154.900000000009</v>
      </c>
      <c r="O583" s="241">
        <f t="shared" si="188"/>
        <v>137306.9</v>
      </c>
      <c r="P583" s="241">
        <f t="shared" si="188"/>
        <v>137306.9</v>
      </c>
      <c r="Q583" s="241">
        <f t="shared" si="188"/>
        <v>0</v>
      </c>
      <c r="R583" s="241">
        <f t="shared" si="188"/>
        <v>109914.2</v>
      </c>
      <c r="S583" s="241">
        <f t="shared" si="188"/>
        <v>109914.2</v>
      </c>
      <c r="T583" s="241">
        <f t="shared" si="188"/>
        <v>0</v>
      </c>
      <c r="U583" s="241">
        <f t="shared" si="188"/>
        <v>117635.40000000001</v>
      </c>
      <c r="V583" s="241">
        <f t="shared" si="188"/>
        <v>117635.40000000001</v>
      </c>
      <c r="W583" s="254">
        <f t="shared" si="188"/>
        <v>0</v>
      </c>
    </row>
    <row r="584" spans="1:23" s="263" customFormat="1">
      <c r="A584" s="278" t="s">
        <v>58</v>
      </c>
      <c r="B584" s="312"/>
      <c r="C584" s="347"/>
      <c r="D584" s="280"/>
      <c r="E584" s="277"/>
      <c r="F584" s="277"/>
      <c r="G584" s="579"/>
      <c r="H584" s="277"/>
      <c r="I584" s="347"/>
      <c r="J584" s="279"/>
      <c r="K584" s="280"/>
      <c r="L584" s="261">
        <f t="shared" ref="L584:W584" si="189">SUM(L585:L588)</f>
        <v>5901.0999999999995</v>
      </c>
      <c r="M584" s="261">
        <f t="shared" si="189"/>
        <v>5803.5</v>
      </c>
      <c r="N584" s="261">
        <f t="shared" si="189"/>
        <v>3549.6</v>
      </c>
      <c r="O584" s="261">
        <f t="shared" si="189"/>
        <v>5814.7</v>
      </c>
      <c r="P584" s="261">
        <f t="shared" si="189"/>
        <v>5814.7</v>
      </c>
      <c r="Q584" s="261">
        <f t="shared" si="189"/>
        <v>0</v>
      </c>
      <c r="R584" s="261">
        <f t="shared" si="189"/>
        <v>5814.7</v>
      </c>
      <c r="S584" s="261">
        <f t="shared" si="189"/>
        <v>5814.7</v>
      </c>
      <c r="T584" s="261">
        <f t="shared" si="189"/>
        <v>0</v>
      </c>
      <c r="U584" s="261">
        <f t="shared" si="189"/>
        <v>5829.7999999999993</v>
      </c>
      <c r="V584" s="261">
        <f t="shared" si="189"/>
        <v>5829.7999999999993</v>
      </c>
      <c r="W584" s="262">
        <f t="shared" si="189"/>
        <v>0</v>
      </c>
    </row>
    <row r="585" spans="1:23" ht="101.25" customHeight="1">
      <c r="A585" s="711" t="s">
        <v>10</v>
      </c>
      <c r="B585" s="883" t="s">
        <v>73</v>
      </c>
      <c r="C585" s="103"/>
      <c r="D585" s="419"/>
      <c r="E585" s="493">
        <v>11</v>
      </c>
      <c r="F585" s="493" t="s">
        <v>141</v>
      </c>
      <c r="G585" s="103" t="s">
        <v>697</v>
      </c>
      <c r="H585" s="419">
        <v>100</v>
      </c>
      <c r="I585" s="871" t="s">
        <v>698</v>
      </c>
      <c r="J585" s="862" t="s">
        <v>699</v>
      </c>
      <c r="K585" s="419"/>
      <c r="L585" s="25">
        <v>5487.4</v>
      </c>
      <c r="M585" s="25">
        <v>5550.9</v>
      </c>
      <c r="N585" s="25">
        <v>3383.6</v>
      </c>
      <c r="O585" s="25">
        <f>SUM(P585:Q585)</f>
        <v>5663.9</v>
      </c>
      <c r="P585" s="25">
        <v>5663.9</v>
      </c>
      <c r="Q585" s="25"/>
      <c r="R585" s="25">
        <f>SUM(S585:T585)</f>
        <v>5663.9</v>
      </c>
      <c r="S585" s="25">
        <v>5663.9</v>
      </c>
      <c r="T585" s="25"/>
      <c r="U585" s="25">
        <f>SUM(V585:W585)</f>
        <v>5663.9</v>
      </c>
      <c r="V585" s="25">
        <v>5663.9</v>
      </c>
      <c r="W585" s="15"/>
    </row>
    <row r="586" spans="1:23" ht="139.5" customHeight="1">
      <c r="A586" s="779"/>
      <c r="B586" s="700"/>
      <c r="C586" s="103"/>
      <c r="D586" s="419"/>
      <c r="E586" s="493">
        <v>11</v>
      </c>
      <c r="F586" s="493" t="s">
        <v>141</v>
      </c>
      <c r="G586" s="103" t="s">
        <v>700</v>
      </c>
      <c r="H586" s="419">
        <v>100</v>
      </c>
      <c r="I586" s="872"/>
      <c r="J586" s="863"/>
      <c r="K586" s="419"/>
      <c r="L586" s="25">
        <v>240.5</v>
      </c>
      <c r="M586" s="25">
        <v>0</v>
      </c>
      <c r="N586" s="25">
        <v>0</v>
      </c>
      <c r="O586" s="25">
        <v>0</v>
      </c>
      <c r="P586" s="25">
        <v>0</v>
      </c>
      <c r="Q586" s="25">
        <v>0</v>
      </c>
      <c r="R586" s="25">
        <v>0</v>
      </c>
      <c r="S586" s="25">
        <v>0</v>
      </c>
      <c r="T586" s="25">
        <v>0</v>
      </c>
      <c r="U586" s="25">
        <v>0</v>
      </c>
      <c r="V586" s="25">
        <v>0</v>
      </c>
      <c r="W586" s="15">
        <v>0</v>
      </c>
    </row>
    <row r="587" spans="1:23" ht="57.75" customHeight="1">
      <c r="A587" s="533" t="s">
        <v>11</v>
      </c>
      <c r="B587" s="488" t="s">
        <v>74</v>
      </c>
      <c r="C587" s="486"/>
      <c r="D587" s="419"/>
      <c r="E587" s="493" t="s">
        <v>92</v>
      </c>
      <c r="F587" s="493" t="s">
        <v>141</v>
      </c>
      <c r="G587" s="103" t="s">
        <v>697</v>
      </c>
      <c r="H587" s="419">
        <v>200</v>
      </c>
      <c r="I587" s="871" t="s">
        <v>701</v>
      </c>
      <c r="J587" s="862" t="s">
        <v>702</v>
      </c>
      <c r="K587" s="419"/>
      <c r="L587" s="25">
        <v>167.5</v>
      </c>
      <c r="M587" s="25">
        <v>244.6</v>
      </c>
      <c r="N587" s="25">
        <v>160.1</v>
      </c>
      <c r="O587" s="25">
        <f>SUM(P587:Q587)</f>
        <v>141.80000000000001</v>
      </c>
      <c r="P587" s="25">
        <v>141.80000000000001</v>
      </c>
      <c r="Q587" s="25"/>
      <c r="R587" s="25">
        <f>SUM(S587:T587)</f>
        <v>141.80000000000001</v>
      </c>
      <c r="S587" s="25">
        <v>141.80000000000001</v>
      </c>
      <c r="T587" s="25"/>
      <c r="U587" s="25">
        <f>SUM(V587:W587)</f>
        <v>156</v>
      </c>
      <c r="V587" s="25">
        <v>156</v>
      </c>
      <c r="W587" s="15"/>
    </row>
    <row r="588" spans="1:23" ht="87" customHeight="1">
      <c r="A588" s="533" t="s">
        <v>21</v>
      </c>
      <c r="B588" s="488" t="s">
        <v>32</v>
      </c>
      <c r="C588" s="486"/>
      <c r="D588" s="419"/>
      <c r="E588" s="493" t="s">
        <v>92</v>
      </c>
      <c r="F588" s="493" t="s">
        <v>141</v>
      </c>
      <c r="G588" s="103" t="s">
        <v>697</v>
      </c>
      <c r="H588" s="419">
        <v>800</v>
      </c>
      <c r="I588" s="872"/>
      <c r="J588" s="863"/>
      <c r="K588" s="419"/>
      <c r="L588" s="25">
        <v>5.7</v>
      </c>
      <c r="M588" s="25">
        <v>8</v>
      </c>
      <c r="N588" s="25">
        <v>5.9</v>
      </c>
      <c r="O588" s="25">
        <f>SUM(P588:Q588)</f>
        <v>9</v>
      </c>
      <c r="P588" s="25">
        <v>9</v>
      </c>
      <c r="Q588" s="25">
        <v>0</v>
      </c>
      <c r="R588" s="25">
        <f>SUM(S588:T588)</f>
        <v>9</v>
      </c>
      <c r="S588" s="25">
        <v>9</v>
      </c>
      <c r="T588" s="25">
        <v>0</v>
      </c>
      <c r="U588" s="25">
        <f>SUM(V588:W588)</f>
        <v>9.9</v>
      </c>
      <c r="V588" s="25">
        <v>9.9</v>
      </c>
      <c r="W588" s="15">
        <v>0</v>
      </c>
    </row>
    <row r="589" spans="1:23" s="263" customFormat="1">
      <c r="A589" s="762" t="s">
        <v>80</v>
      </c>
      <c r="B589" s="763"/>
      <c r="C589" s="763"/>
      <c r="D589" s="763"/>
      <c r="E589" s="763"/>
      <c r="F589" s="763"/>
      <c r="G589" s="763"/>
      <c r="H589" s="763"/>
      <c r="I589" s="763"/>
      <c r="J589" s="763"/>
      <c r="K589" s="763"/>
      <c r="L589" s="264">
        <f t="shared" ref="L589:W589" si="190">SUM(L590,L597)</f>
        <v>122381.4</v>
      </c>
      <c r="M589" s="264">
        <f t="shared" si="190"/>
        <v>127389.99999999997</v>
      </c>
      <c r="N589" s="264">
        <f t="shared" si="190"/>
        <v>79605.3</v>
      </c>
      <c r="O589" s="264">
        <f t="shared" si="190"/>
        <v>131492.19999999998</v>
      </c>
      <c r="P589" s="264">
        <f t="shared" si="190"/>
        <v>131492.19999999998</v>
      </c>
      <c r="Q589" s="264">
        <f t="shared" si="190"/>
        <v>0</v>
      </c>
      <c r="R589" s="264">
        <f t="shared" si="190"/>
        <v>104099.5</v>
      </c>
      <c r="S589" s="264">
        <f t="shared" si="190"/>
        <v>104099.5</v>
      </c>
      <c r="T589" s="264">
        <f t="shared" si="190"/>
        <v>0</v>
      </c>
      <c r="U589" s="264">
        <f t="shared" si="190"/>
        <v>111805.6</v>
      </c>
      <c r="V589" s="264">
        <f t="shared" si="190"/>
        <v>111805.6</v>
      </c>
      <c r="W589" s="265">
        <f t="shared" si="190"/>
        <v>0</v>
      </c>
    </row>
    <row r="590" spans="1:23" s="40" customFormat="1">
      <c r="A590" s="884" t="s">
        <v>37</v>
      </c>
      <c r="B590" s="885"/>
      <c r="C590" s="885"/>
      <c r="D590" s="885"/>
      <c r="E590" s="885"/>
      <c r="F590" s="885"/>
      <c r="G590" s="885"/>
      <c r="H590" s="885"/>
      <c r="I590" s="885"/>
      <c r="J590" s="885"/>
      <c r="K590" s="885"/>
      <c r="L590" s="11">
        <f t="shared" ref="L590:W590" si="191">SUM(L591,L594)</f>
        <v>27831.699999999997</v>
      </c>
      <c r="M590" s="11">
        <f t="shared" si="191"/>
        <v>27276.7</v>
      </c>
      <c r="N590" s="11">
        <f t="shared" si="191"/>
        <v>16846.2</v>
      </c>
      <c r="O590" s="11">
        <f t="shared" si="191"/>
        <v>28021.599999999999</v>
      </c>
      <c r="P590" s="11">
        <f t="shared" si="191"/>
        <v>28021.599999999999</v>
      </c>
      <c r="Q590" s="11">
        <f t="shared" si="191"/>
        <v>0</v>
      </c>
      <c r="R590" s="11">
        <f t="shared" si="191"/>
        <v>21839.5</v>
      </c>
      <c r="S590" s="11">
        <f t="shared" si="191"/>
        <v>21839.5</v>
      </c>
      <c r="T590" s="11">
        <f t="shared" si="191"/>
        <v>0</v>
      </c>
      <c r="U590" s="11">
        <f t="shared" si="191"/>
        <v>23142.799999999999</v>
      </c>
      <c r="V590" s="11">
        <f t="shared" si="191"/>
        <v>23142.799999999999</v>
      </c>
      <c r="W590" s="23">
        <f t="shared" si="191"/>
        <v>0</v>
      </c>
    </row>
    <row r="591" spans="1:23" s="40" customFormat="1" ht="63">
      <c r="A591" s="533" t="s">
        <v>34</v>
      </c>
      <c r="B591" s="488" t="s">
        <v>703</v>
      </c>
      <c r="C591" s="486"/>
      <c r="D591" s="419"/>
      <c r="E591" s="493"/>
      <c r="F591" s="493"/>
      <c r="G591" s="103"/>
      <c r="H591" s="419">
        <v>600</v>
      </c>
      <c r="I591" s="486"/>
      <c r="J591" s="485"/>
      <c r="K591" s="419"/>
      <c r="L591" s="11">
        <f t="shared" ref="L591:W591" si="192">SUM(L592:L593)</f>
        <v>24486.699999999997</v>
      </c>
      <c r="M591" s="11">
        <f t="shared" si="192"/>
        <v>26016.7</v>
      </c>
      <c r="N591" s="11">
        <f t="shared" si="192"/>
        <v>15866.9</v>
      </c>
      <c r="O591" s="11">
        <f t="shared" si="192"/>
        <v>26761.599999999999</v>
      </c>
      <c r="P591" s="11">
        <f t="shared" si="192"/>
        <v>26761.599999999999</v>
      </c>
      <c r="Q591" s="11">
        <f t="shared" si="192"/>
        <v>0</v>
      </c>
      <c r="R591" s="11">
        <f t="shared" si="192"/>
        <v>20579.5</v>
      </c>
      <c r="S591" s="11">
        <f t="shared" si="192"/>
        <v>20579.5</v>
      </c>
      <c r="T591" s="11">
        <f t="shared" si="192"/>
        <v>0</v>
      </c>
      <c r="U591" s="11">
        <f t="shared" si="192"/>
        <v>21756.799999999999</v>
      </c>
      <c r="V591" s="11">
        <f t="shared" si="192"/>
        <v>21756.799999999999</v>
      </c>
      <c r="W591" s="23">
        <f t="shared" si="192"/>
        <v>0</v>
      </c>
    </row>
    <row r="592" spans="1:23" s="40" customFormat="1" ht="204.75">
      <c r="A592" s="533" t="s">
        <v>44</v>
      </c>
      <c r="B592" s="488" t="s">
        <v>704</v>
      </c>
      <c r="C592" s="452" t="s">
        <v>705</v>
      </c>
      <c r="D592" s="419"/>
      <c r="E592" s="493" t="s">
        <v>530</v>
      </c>
      <c r="F592" s="493" t="s">
        <v>467</v>
      </c>
      <c r="G592" s="103" t="s">
        <v>1681</v>
      </c>
      <c r="H592" s="419">
        <v>611</v>
      </c>
      <c r="I592" s="871" t="s">
        <v>706</v>
      </c>
      <c r="J592" s="875" t="s">
        <v>707</v>
      </c>
      <c r="K592" s="875"/>
      <c r="L592" s="25">
        <v>17660.099999999999</v>
      </c>
      <c r="M592" s="25">
        <v>26016.7</v>
      </c>
      <c r="N592" s="25">
        <v>15866.9</v>
      </c>
      <c r="O592" s="25">
        <f>SUM(P592:Q592)</f>
        <v>26761.599999999999</v>
      </c>
      <c r="P592" s="25">
        <v>26761.599999999999</v>
      </c>
      <c r="Q592" s="25"/>
      <c r="R592" s="25">
        <f>SUM(S592:T592)</f>
        <v>20579.5</v>
      </c>
      <c r="S592" s="25">
        <v>20579.5</v>
      </c>
      <c r="T592" s="25">
        <v>0</v>
      </c>
      <c r="U592" s="25">
        <f>SUM(V592:W592)</f>
        <v>21756.799999999999</v>
      </c>
      <c r="V592" s="25">
        <v>21756.799999999999</v>
      </c>
      <c r="W592" s="15">
        <v>0</v>
      </c>
    </row>
    <row r="593" spans="1:23" s="40" customFormat="1" ht="63">
      <c r="A593" s="533" t="s">
        <v>81</v>
      </c>
      <c r="B593" s="488" t="s">
        <v>704</v>
      </c>
      <c r="C593" s="103" t="s">
        <v>708</v>
      </c>
      <c r="D593" s="419"/>
      <c r="E593" s="493" t="s">
        <v>530</v>
      </c>
      <c r="F593" s="493" t="s">
        <v>467</v>
      </c>
      <c r="G593" s="103" t="s">
        <v>709</v>
      </c>
      <c r="H593" s="419">
        <v>611</v>
      </c>
      <c r="I593" s="886"/>
      <c r="J593" s="794"/>
      <c r="K593" s="794"/>
      <c r="L593" s="25">
        <v>6826.6</v>
      </c>
      <c r="M593" s="25">
        <v>0</v>
      </c>
      <c r="N593" s="25">
        <v>0</v>
      </c>
      <c r="O593" s="25">
        <f>SUM(P593:Q593)</f>
        <v>0</v>
      </c>
      <c r="P593" s="25">
        <v>0</v>
      </c>
      <c r="Q593" s="25"/>
      <c r="R593" s="25">
        <f>SUM(S593:T593)</f>
        <v>0</v>
      </c>
      <c r="S593" s="25">
        <v>0</v>
      </c>
      <c r="T593" s="25">
        <v>0</v>
      </c>
      <c r="U593" s="25">
        <f>SUM(V593:W593)</f>
        <v>0</v>
      </c>
      <c r="V593" s="25">
        <v>0</v>
      </c>
      <c r="W593" s="15">
        <v>0</v>
      </c>
    </row>
    <row r="594" spans="1:23" s="40" customFormat="1">
      <c r="A594" s="533" t="s">
        <v>35</v>
      </c>
      <c r="B594" s="488" t="s">
        <v>36</v>
      </c>
      <c r="C594" s="486"/>
      <c r="D594" s="419"/>
      <c r="E594" s="493"/>
      <c r="F594" s="493"/>
      <c r="G594" s="103"/>
      <c r="H594" s="419">
        <v>600</v>
      </c>
      <c r="I594" s="486"/>
      <c r="J594" s="490"/>
      <c r="K594" s="419"/>
      <c r="L594" s="11">
        <f t="shared" ref="L594:W594" si="193">SUM(L595:L596)</f>
        <v>3345</v>
      </c>
      <c r="M594" s="11">
        <f t="shared" si="193"/>
        <v>1260</v>
      </c>
      <c r="N594" s="11">
        <f t="shared" si="193"/>
        <v>979.3</v>
      </c>
      <c r="O594" s="11">
        <f t="shared" si="193"/>
        <v>1260</v>
      </c>
      <c r="P594" s="11">
        <f t="shared" si="193"/>
        <v>1260</v>
      </c>
      <c r="Q594" s="11">
        <f t="shared" si="193"/>
        <v>0</v>
      </c>
      <c r="R594" s="11">
        <f t="shared" si="193"/>
        <v>1260</v>
      </c>
      <c r="S594" s="11">
        <f t="shared" si="193"/>
        <v>1260</v>
      </c>
      <c r="T594" s="11">
        <f t="shared" si="193"/>
        <v>0</v>
      </c>
      <c r="U594" s="11">
        <f t="shared" si="193"/>
        <v>1386</v>
      </c>
      <c r="V594" s="11">
        <f t="shared" si="193"/>
        <v>1386</v>
      </c>
      <c r="W594" s="23">
        <f t="shared" si="193"/>
        <v>0</v>
      </c>
    </row>
    <row r="595" spans="1:23" s="40" customFormat="1" ht="47.25">
      <c r="A595" s="533" t="s">
        <v>45</v>
      </c>
      <c r="B595" s="488" t="s">
        <v>710</v>
      </c>
      <c r="C595" s="486"/>
      <c r="D595" s="419"/>
      <c r="E595" s="493" t="s">
        <v>530</v>
      </c>
      <c r="F595" s="493" t="s">
        <v>467</v>
      </c>
      <c r="G595" s="103" t="s">
        <v>1681</v>
      </c>
      <c r="H595" s="419">
        <v>612</v>
      </c>
      <c r="I595" s="887" t="s">
        <v>1514</v>
      </c>
      <c r="J595" s="889" t="s">
        <v>711</v>
      </c>
      <c r="K595" s="891"/>
      <c r="L595" s="25">
        <v>2000</v>
      </c>
      <c r="M595" s="25">
        <v>0</v>
      </c>
      <c r="N595" s="25">
        <v>0</v>
      </c>
      <c r="O595" s="25">
        <f>SUM(P595:Q595)</f>
        <v>0</v>
      </c>
      <c r="P595" s="25">
        <v>0</v>
      </c>
      <c r="Q595" s="25"/>
      <c r="R595" s="25">
        <f>SUM(S595:T595)</f>
        <v>0</v>
      </c>
      <c r="S595" s="25">
        <v>0</v>
      </c>
      <c r="T595" s="25">
        <v>0</v>
      </c>
      <c r="U595" s="25">
        <f>SUM(V595:W595)</f>
        <v>0</v>
      </c>
      <c r="V595" s="25">
        <v>0</v>
      </c>
      <c r="W595" s="15">
        <v>0</v>
      </c>
    </row>
    <row r="596" spans="1:23" s="40" customFormat="1" ht="378.75" customHeight="1">
      <c r="A596" s="533" t="s">
        <v>209</v>
      </c>
      <c r="B596" s="488" t="s">
        <v>712</v>
      </c>
      <c r="C596" s="486"/>
      <c r="D596" s="419"/>
      <c r="E596" s="493" t="s">
        <v>92</v>
      </c>
      <c r="F596" s="493" t="s">
        <v>467</v>
      </c>
      <c r="G596" s="103" t="s">
        <v>713</v>
      </c>
      <c r="H596" s="419">
        <v>612</v>
      </c>
      <c r="I596" s="888"/>
      <c r="J596" s="890"/>
      <c r="K596" s="892"/>
      <c r="L596" s="25">
        <v>1345</v>
      </c>
      <c r="M596" s="25">
        <v>1260</v>
      </c>
      <c r="N596" s="25">
        <v>979.3</v>
      </c>
      <c r="O596" s="25">
        <f>SUM(P596:Q596)</f>
        <v>1260</v>
      </c>
      <c r="P596" s="25">
        <v>1260</v>
      </c>
      <c r="Q596" s="25"/>
      <c r="R596" s="25">
        <f>SUM(S596:T596)</f>
        <v>1260</v>
      </c>
      <c r="S596" s="25">
        <v>1260</v>
      </c>
      <c r="T596" s="25">
        <v>0</v>
      </c>
      <c r="U596" s="25">
        <f>SUM(V596:W596)</f>
        <v>1386</v>
      </c>
      <c r="V596" s="25">
        <v>1386</v>
      </c>
      <c r="W596" s="15">
        <v>0</v>
      </c>
    </row>
    <row r="597" spans="1:23" s="40" customFormat="1">
      <c r="A597" s="884" t="s">
        <v>38</v>
      </c>
      <c r="B597" s="885"/>
      <c r="C597" s="885"/>
      <c r="D597" s="885"/>
      <c r="E597" s="885"/>
      <c r="F597" s="885"/>
      <c r="G597" s="885"/>
      <c r="H597" s="885"/>
      <c r="I597" s="885"/>
      <c r="J597" s="885"/>
      <c r="K597" s="885"/>
      <c r="L597" s="11">
        <f t="shared" ref="L597:W597" si="194">SUM(L598,L614)</f>
        <v>94549.7</v>
      </c>
      <c r="M597" s="11">
        <f t="shared" si="194"/>
        <v>100113.29999999997</v>
      </c>
      <c r="N597" s="11">
        <f t="shared" si="194"/>
        <v>62759.100000000006</v>
      </c>
      <c r="O597" s="11">
        <f t="shared" si="194"/>
        <v>103470.59999999999</v>
      </c>
      <c r="P597" s="11">
        <f t="shared" si="194"/>
        <v>103470.59999999999</v>
      </c>
      <c r="Q597" s="11">
        <f t="shared" si="194"/>
        <v>0</v>
      </c>
      <c r="R597" s="11">
        <f t="shared" si="194"/>
        <v>82260</v>
      </c>
      <c r="S597" s="11">
        <f t="shared" si="194"/>
        <v>82260</v>
      </c>
      <c r="T597" s="11">
        <f t="shared" si="194"/>
        <v>0</v>
      </c>
      <c r="U597" s="11">
        <f t="shared" si="194"/>
        <v>88662.8</v>
      </c>
      <c r="V597" s="11">
        <f t="shared" si="194"/>
        <v>88662.8</v>
      </c>
      <c r="W597" s="23">
        <f t="shared" si="194"/>
        <v>0</v>
      </c>
    </row>
    <row r="598" spans="1:23" s="40" customFormat="1" ht="63">
      <c r="A598" s="533" t="s">
        <v>39</v>
      </c>
      <c r="B598" s="488" t="s">
        <v>86</v>
      </c>
      <c r="C598" s="486"/>
      <c r="D598" s="419"/>
      <c r="E598" s="493"/>
      <c r="F598" s="493"/>
      <c r="G598" s="103"/>
      <c r="H598" s="419">
        <v>600</v>
      </c>
      <c r="I598" s="486"/>
      <c r="J598" s="485"/>
      <c r="K598" s="419"/>
      <c r="L598" s="11">
        <f t="shared" ref="L598:W598" si="195">SUM(L599,L602,L606,L610)</f>
        <v>87404</v>
      </c>
      <c r="M598" s="11">
        <f t="shared" si="195"/>
        <v>92432.89999999998</v>
      </c>
      <c r="N598" s="11">
        <f t="shared" si="195"/>
        <v>57134.500000000007</v>
      </c>
      <c r="O598" s="11">
        <f t="shared" si="195"/>
        <v>95827.7</v>
      </c>
      <c r="P598" s="11">
        <f t="shared" si="195"/>
        <v>95827.7</v>
      </c>
      <c r="Q598" s="11">
        <f t="shared" si="195"/>
        <v>0</v>
      </c>
      <c r="R598" s="11">
        <f t="shared" si="195"/>
        <v>74617.100000000006</v>
      </c>
      <c r="S598" s="11">
        <f t="shared" si="195"/>
        <v>74617.100000000006</v>
      </c>
      <c r="T598" s="11">
        <f t="shared" si="195"/>
        <v>0</v>
      </c>
      <c r="U598" s="11">
        <f t="shared" si="195"/>
        <v>80332.3</v>
      </c>
      <c r="V598" s="11">
        <f t="shared" si="195"/>
        <v>80332.3</v>
      </c>
      <c r="W598" s="23">
        <f t="shared" si="195"/>
        <v>0</v>
      </c>
    </row>
    <row r="599" spans="1:23" s="40" customFormat="1">
      <c r="A599" s="533" t="s">
        <v>46</v>
      </c>
      <c r="B599" s="488" t="s">
        <v>714</v>
      </c>
      <c r="C599" s="486"/>
      <c r="D599" s="419"/>
      <c r="E599" s="493"/>
      <c r="F599" s="493"/>
      <c r="G599" s="103"/>
      <c r="H599" s="419" t="s">
        <v>715</v>
      </c>
      <c r="I599" s="486"/>
      <c r="J599" s="485"/>
      <c r="K599" s="419"/>
      <c r="L599" s="25">
        <f t="shared" ref="L599:W599" si="196">SUM(L600,L601)</f>
        <v>36475.700000000004</v>
      </c>
      <c r="M599" s="25">
        <f t="shared" si="196"/>
        <v>39788.199999999997</v>
      </c>
      <c r="N599" s="25">
        <f t="shared" si="196"/>
        <v>24033.9</v>
      </c>
      <c r="O599" s="25">
        <f t="shared" si="196"/>
        <v>41571.199999999997</v>
      </c>
      <c r="P599" s="25">
        <f t="shared" si="196"/>
        <v>41571.199999999997</v>
      </c>
      <c r="Q599" s="25">
        <f t="shared" si="196"/>
        <v>0</v>
      </c>
      <c r="R599" s="25">
        <f t="shared" si="196"/>
        <v>32335.699999999997</v>
      </c>
      <c r="S599" s="25">
        <f t="shared" si="196"/>
        <v>32335.699999999997</v>
      </c>
      <c r="T599" s="25">
        <f t="shared" si="196"/>
        <v>0</v>
      </c>
      <c r="U599" s="25">
        <f t="shared" si="196"/>
        <v>34781.4</v>
      </c>
      <c r="V599" s="25">
        <f t="shared" si="196"/>
        <v>34781.4</v>
      </c>
      <c r="W599" s="15">
        <f t="shared" si="196"/>
        <v>0</v>
      </c>
    </row>
    <row r="600" spans="1:23" s="40" customFormat="1" ht="173.25">
      <c r="A600" s="896"/>
      <c r="B600" s="893"/>
      <c r="C600" s="379" t="s">
        <v>716</v>
      </c>
      <c r="D600" s="419"/>
      <c r="E600" s="493" t="s">
        <v>92</v>
      </c>
      <c r="F600" s="493" t="s">
        <v>467</v>
      </c>
      <c r="G600" s="103" t="s">
        <v>717</v>
      </c>
      <c r="H600" s="419" t="s">
        <v>715</v>
      </c>
      <c r="I600" s="871" t="s">
        <v>718</v>
      </c>
      <c r="J600" s="739" t="s">
        <v>719</v>
      </c>
      <c r="K600" s="875"/>
      <c r="L600" s="25">
        <v>394.4</v>
      </c>
      <c r="M600" s="25">
        <v>381.2</v>
      </c>
      <c r="N600" s="25">
        <v>381.2</v>
      </c>
      <c r="O600" s="25">
        <f>SUM(P600:Q600)</f>
        <v>397.6</v>
      </c>
      <c r="P600" s="25">
        <v>397.6</v>
      </c>
      <c r="Q600" s="25">
        <v>0</v>
      </c>
      <c r="R600" s="25">
        <f>SUM(S600:T600)</f>
        <v>397.6</v>
      </c>
      <c r="S600" s="25">
        <v>397.6</v>
      </c>
      <c r="T600" s="25">
        <v>0</v>
      </c>
      <c r="U600" s="25">
        <f>SUM(V600:W600)</f>
        <v>532.4</v>
      </c>
      <c r="V600" s="25">
        <v>532.4</v>
      </c>
      <c r="W600" s="15">
        <v>0</v>
      </c>
    </row>
    <row r="601" spans="1:23" s="40" customFormat="1" ht="355.5" customHeight="1">
      <c r="A601" s="897"/>
      <c r="B601" s="894"/>
      <c r="C601" s="380" t="s">
        <v>720</v>
      </c>
      <c r="D601" s="419"/>
      <c r="E601" s="493" t="s">
        <v>92</v>
      </c>
      <c r="F601" s="493" t="s">
        <v>467</v>
      </c>
      <c r="G601" s="103" t="s">
        <v>1682</v>
      </c>
      <c r="H601" s="419">
        <v>621</v>
      </c>
      <c r="I601" s="886"/>
      <c r="J601" s="811"/>
      <c r="K601" s="794"/>
      <c r="L601" s="25">
        <v>36081.300000000003</v>
      </c>
      <c r="M601" s="25">
        <v>39407</v>
      </c>
      <c r="N601" s="25">
        <v>23652.7</v>
      </c>
      <c r="O601" s="25">
        <f>SUM(P601:Q601)</f>
        <v>41173.599999999999</v>
      </c>
      <c r="P601" s="25">
        <v>41173.599999999999</v>
      </c>
      <c r="Q601" s="25"/>
      <c r="R601" s="25">
        <f>SUM(S601:T601)</f>
        <v>31938.1</v>
      </c>
      <c r="S601" s="25">
        <v>31938.1</v>
      </c>
      <c r="T601" s="25"/>
      <c r="U601" s="25">
        <f>SUM(V601:W601)</f>
        <v>34249</v>
      </c>
      <c r="V601" s="25">
        <v>34249</v>
      </c>
      <c r="W601" s="15"/>
    </row>
    <row r="602" spans="1:23" s="40" customFormat="1">
      <c r="A602" s="533" t="s">
        <v>67</v>
      </c>
      <c r="B602" s="488" t="s">
        <v>721</v>
      </c>
      <c r="C602" s="381"/>
      <c r="D602" s="419"/>
      <c r="E602" s="493"/>
      <c r="F602" s="493"/>
      <c r="G602" s="103"/>
      <c r="H602" s="419" t="s">
        <v>715</v>
      </c>
      <c r="I602" s="103"/>
      <c r="J602" s="419"/>
      <c r="K602" s="419"/>
      <c r="L602" s="25">
        <f t="shared" ref="L602:W602" si="197">SUM(L603:L605)</f>
        <v>29923.800000000003</v>
      </c>
      <c r="M602" s="25">
        <f t="shared" si="197"/>
        <v>30456.1</v>
      </c>
      <c r="N602" s="25">
        <f t="shared" si="197"/>
        <v>17864.5</v>
      </c>
      <c r="O602" s="25">
        <f t="shared" si="197"/>
        <v>31563.599999999999</v>
      </c>
      <c r="P602" s="25">
        <f t="shared" si="197"/>
        <v>31563.599999999999</v>
      </c>
      <c r="Q602" s="25">
        <f t="shared" si="197"/>
        <v>0</v>
      </c>
      <c r="R602" s="25">
        <f t="shared" si="197"/>
        <v>24613</v>
      </c>
      <c r="S602" s="25">
        <f t="shared" si="197"/>
        <v>24613</v>
      </c>
      <c r="T602" s="25">
        <f t="shared" si="197"/>
        <v>0</v>
      </c>
      <c r="U602" s="25">
        <f t="shared" si="197"/>
        <v>26844.3</v>
      </c>
      <c r="V602" s="25">
        <f t="shared" si="197"/>
        <v>26844.3</v>
      </c>
      <c r="W602" s="15">
        <f t="shared" si="197"/>
        <v>0</v>
      </c>
    </row>
    <row r="603" spans="1:23" s="40" customFormat="1" ht="173.25">
      <c r="A603" s="898"/>
      <c r="B603" s="901"/>
      <c r="C603" s="379" t="s">
        <v>716</v>
      </c>
      <c r="D603" s="419"/>
      <c r="E603" s="493" t="s">
        <v>92</v>
      </c>
      <c r="F603" s="493" t="s">
        <v>467</v>
      </c>
      <c r="G603" s="103" t="s">
        <v>713</v>
      </c>
      <c r="H603" s="419">
        <v>621</v>
      </c>
      <c r="I603" s="871" t="s">
        <v>722</v>
      </c>
      <c r="J603" s="739" t="s">
        <v>723</v>
      </c>
      <c r="K603" s="875"/>
      <c r="L603" s="25">
        <v>166.1</v>
      </c>
      <c r="M603" s="25">
        <v>157.30000000000001</v>
      </c>
      <c r="N603" s="25">
        <v>157.30000000000001</v>
      </c>
      <c r="O603" s="25">
        <f>SUM(P603:Q603)</f>
        <v>156.80000000000001</v>
      </c>
      <c r="P603" s="25">
        <v>156.80000000000001</v>
      </c>
      <c r="Q603" s="25">
        <v>0</v>
      </c>
      <c r="R603" s="25">
        <f>SUM(S603:T603)</f>
        <v>156.80000000000001</v>
      </c>
      <c r="S603" s="25">
        <v>156.80000000000001</v>
      </c>
      <c r="T603" s="25">
        <v>0</v>
      </c>
      <c r="U603" s="25">
        <f>SUM(V603:W603)</f>
        <v>156.80000000000001</v>
      </c>
      <c r="V603" s="25">
        <v>156.80000000000001</v>
      </c>
      <c r="W603" s="15">
        <v>0</v>
      </c>
    </row>
    <row r="604" spans="1:23" s="40" customFormat="1" ht="63">
      <c r="A604" s="899"/>
      <c r="B604" s="894"/>
      <c r="C604" s="381" t="s">
        <v>724</v>
      </c>
      <c r="D604" s="419"/>
      <c r="E604" s="493" t="s">
        <v>92</v>
      </c>
      <c r="F604" s="493" t="s">
        <v>467</v>
      </c>
      <c r="G604" s="103" t="s">
        <v>709</v>
      </c>
      <c r="H604" s="419">
        <v>621</v>
      </c>
      <c r="I604" s="895"/>
      <c r="J604" s="810"/>
      <c r="K604" s="793"/>
      <c r="L604" s="25">
        <v>15938.1</v>
      </c>
      <c r="M604" s="25">
        <v>0</v>
      </c>
      <c r="N604" s="25">
        <v>0</v>
      </c>
      <c r="O604" s="25">
        <f>SUM(P604:Q604)</f>
        <v>0</v>
      </c>
      <c r="P604" s="25">
        <v>0</v>
      </c>
      <c r="Q604" s="25">
        <v>0</v>
      </c>
      <c r="R604" s="25">
        <f>SUM(S604:T604)</f>
        <v>0</v>
      </c>
      <c r="S604" s="25">
        <v>0</v>
      </c>
      <c r="T604" s="25">
        <v>0</v>
      </c>
      <c r="U604" s="25">
        <f>SUM(V604:W604)</f>
        <v>0</v>
      </c>
      <c r="V604" s="25">
        <v>0</v>
      </c>
      <c r="W604" s="15">
        <v>0</v>
      </c>
    </row>
    <row r="605" spans="1:23" s="40" customFormat="1" ht="258" customHeight="1">
      <c r="A605" s="900"/>
      <c r="B605" s="894"/>
      <c r="C605" s="380" t="s">
        <v>720</v>
      </c>
      <c r="D605" s="419"/>
      <c r="E605" s="493" t="s">
        <v>92</v>
      </c>
      <c r="F605" s="493" t="s">
        <v>467</v>
      </c>
      <c r="G605" s="103" t="s">
        <v>1682</v>
      </c>
      <c r="H605" s="419">
        <v>621</v>
      </c>
      <c r="I605" s="886"/>
      <c r="J605" s="811"/>
      <c r="K605" s="794"/>
      <c r="L605" s="25">
        <v>13819.6</v>
      </c>
      <c r="M605" s="25">
        <v>30298.799999999999</v>
      </c>
      <c r="N605" s="25">
        <v>17707.2</v>
      </c>
      <c r="O605" s="25">
        <f>SUM(P605:Q605)</f>
        <v>31406.799999999999</v>
      </c>
      <c r="P605" s="25">
        <v>31406.799999999999</v>
      </c>
      <c r="Q605" s="25"/>
      <c r="R605" s="25">
        <f>SUM(S605:T605)</f>
        <v>24456.2</v>
      </c>
      <c r="S605" s="25">
        <v>24456.2</v>
      </c>
      <c r="T605" s="25"/>
      <c r="U605" s="25">
        <f>SUM(V605:W605)</f>
        <v>26687.5</v>
      </c>
      <c r="V605" s="25">
        <v>26687.5</v>
      </c>
      <c r="W605" s="15"/>
    </row>
    <row r="606" spans="1:23" s="40" customFormat="1">
      <c r="A606" s="540" t="s">
        <v>68</v>
      </c>
      <c r="B606" s="488" t="s">
        <v>725</v>
      </c>
      <c r="C606" s="381"/>
      <c r="D606" s="419"/>
      <c r="E606" s="493"/>
      <c r="F606" s="493"/>
      <c r="G606" s="103"/>
      <c r="H606" s="419" t="s">
        <v>715</v>
      </c>
      <c r="I606" s="103"/>
      <c r="J606" s="419"/>
      <c r="K606" s="419"/>
      <c r="L606" s="25">
        <f t="shared" ref="L606:W606" si="198">SUM(L607:L609)</f>
        <v>14886.3</v>
      </c>
      <c r="M606" s="25">
        <f t="shared" si="198"/>
        <v>15648.4</v>
      </c>
      <c r="N606" s="25">
        <f t="shared" si="198"/>
        <v>11460.7</v>
      </c>
      <c r="O606" s="25">
        <f t="shared" si="198"/>
        <v>16044.6</v>
      </c>
      <c r="P606" s="25">
        <f t="shared" si="198"/>
        <v>16044.6</v>
      </c>
      <c r="Q606" s="25">
        <f t="shared" si="198"/>
        <v>0</v>
      </c>
      <c r="R606" s="25">
        <f t="shared" si="198"/>
        <v>12503.3</v>
      </c>
      <c r="S606" s="25">
        <f t="shared" si="198"/>
        <v>12503.3</v>
      </c>
      <c r="T606" s="25">
        <f t="shared" si="198"/>
        <v>0</v>
      </c>
      <c r="U606" s="25">
        <f t="shared" si="198"/>
        <v>13225.3</v>
      </c>
      <c r="V606" s="25">
        <f t="shared" si="198"/>
        <v>13225.3</v>
      </c>
      <c r="W606" s="15">
        <f t="shared" si="198"/>
        <v>0</v>
      </c>
    </row>
    <row r="607" spans="1:23" s="40" customFormat="1" ht="173.25">
      <c r="A607" s="909"/>
      <c r="B607" s="901"/>
      <c r="C607" s="379" t="s">
        <v>716</v>
      </c>
      <c r="D607" s="419"/>
      <c r="E607" s="493" t="s">
        <v>92</v>
      </c>
      <c r="F607" s="493" t="s">
        <v>467</v>
      </c>
      <c r="G607" s="103" t="s">
        <v>713</v>
      </c>
      <c r="H607" s="419">
        <v>621</v>
      </c>
      <c r="I607" s="871" t="s">
        <v>726</v>
      </c>
      <c r="J607" s="739" t="s">
        <v>727</v>
      </c>
      <c r="K607" s="875"/>
      <c r="L607" s="25">
        <v>647.1</v>
      </c>
      <c r="M607" s="25">
        <v>566.1</v>
      </c>
      <c r="N607" s="25">
        <v>515.5</v>
      </c>
      <c r="O607" s="25">
        <f>SUM(P607:Q607)</f>
        <v>629</v>
      </c>
      <c r="P607" s="25">
        <v>629</v>
      </c>
      <c r="Q607" s="25">
        <v>0</v>
      </c>
      <c r="R607" s="25">
        <f>SUM(S607:T607)</f>
        <v>629</v>
      </c>
      <c r="S607" s="25">
        <v>629</v>
      </c>
      <c r="T607" s="25">
        <v>0</v>
      </c>
      <c r="U607" s="25">
        <f>SUM(V607:W607)</f>
        <v>629</v>
      </c>
      <c r="V607" s="25">
        <v>629</v>
      </c>
      <c r="W607" s="15">
        <v>0</v>
      </c>
    </row>
    <row r="608" spans="1:23" s="40" customFormat="1" ht="63">
      <c r="A608" s="909"/>
      <c r="B608" s="894"/>
      <c r="C608" s="381" t="s">
        <v>724</v>
      </c>
      <c r="D608" s="427"/>
      <c r="E608" s="493" t="s">
        <v>92</v>
      </c>
      <c r="F608" s="493" t="s">
        <v>467</v>
      </c>
      <c r="G608" s="103" t="s">
        <v>709</v>
      </c>
      <c r="H608" s="419">
        <v>621</v>
      </c>
      <c r="I608" s="895"/>
      <c r="J608" s="810"/>
      <c r="K608" s="793"/>
      <c r="L608" s="25">
        <v>11188.9</v>
      </c>
      <c r="M608" s="25">
        <v>0</v>
      </c>
      <c r="N608" s="25">
        <v>0</v>
      </c>
      <c r="O608" s="25">
        <f>SUM(P608:Q608)</f>
        <v>0</v>
      </c>
      <c r="P608" s="25">
        <v>0</v>
      </c>
      <c r="Q608" s="25">
        <v>0</v>
      </c>
      <c r="R608" s="25">
        <f>SUM(S608:T608)</f>
        <v>0</v>
      </c>
      <c r="S608" s="25">
        <v>0</v>
      </c>
      <c r="T608" s="25">
        <v>0</v>
      </c>
      <c r="U608" s="25">
        <f>SUM(V608:W608)</f>
        <v>0</v>
      </c>
      <c r="V608" s="25">
        <v>0</v>
      </c>
      <c r="W608" s="15">
        <v>0</v>
      </c>
    </row>
    <row r="609" spans="1:23" s="40" customFormat="1" ht="270.75" customHeight="1">
      <c r="A609" s="909"/>
      <c r="B609" s="894"/>
      <c r="C609" s="380" t="s">
        <v>728</v>
      </c>
      <c r="D609" s="419"/>
      <c r="E609" s="493" t="s">
        <v>92</v>
      </c>
      <c r="F609" s="493" t="s">
        <v>467</v>
      </c>
      <c r="G609" s="103" t="s">
        <v>1682</v>
      </c>
      <c r="H609" s="419">
        <v>621</v>
      </c>
      <c r="I609" s="886"/>
      <c r="J609" s="811"/>
      <c r="K609" s="794"/>
      <c r="L609" s="25">
        <v>3050.3</v>
      </c>
      <c r="M609" s="25">
        <v>15082.3</v>
      </c>
      <c r="N609" s="25">
        <v>10945.2</v>
      </c>
      <c r="O609" s="25">
        <f>SUM(P609:Q609)</f>
        <v>15415.6</v>
      </c>
      <c r="P609" s="25">
        <v>15415.6</v>
      </c>
      <c r="Q609" s="25"/>
      <c r="R609" s="25">
        <f>SUM(S609:T609)</f>
        <v>11874.3</v>
      </c>
      <c r="S609" s="25">
        <v>11874.3</v>
      </c>
      <c r="T609" s="25">
        <v>0</v>
      </c>
      <c r="U609" s="25">
        <f>SUM(V609:W609)</f>
        <v>12596.3</v>
      </c>
      <c r="V609" s="25">
        <v>12596.3</v>
      </c>
      <c r="W609" s="15">
        <v>0</v>
      </c>
    </row>
    <row r="610" spans="1:23" s="40" customFormat="1">
      <c r="A610" s="540" t="s">
        <v>583</v>
      </c>
      <c r="B610" s="488" t="s">
        <v>729</v>
      </c>
      <c r="C610" s="381"/>
      <c r="D610" s="419"/>
      <c r="E610" s="493"/>
      <c r="F610" s="493"/>
      <c r="G610" s="103"/>
      <c r="H610" s="419" t="s">
        <v>715</v>
      </c>
      <c r="I610" s="103"/>
      <c r="J610" s="419"/>
      <c r="K610" s="419"/>
      <c r="L610" s="25">
        <f t="shared" ref="L610:W610" si="199">SUM(L611:L613)</f>
        <v>6118.2000000000007</v>
      </c>
      <c r="M610" s="25">
        <f t="shared" si="199"/>
        <v>6540.2</v>
      </c>
      <c r="N610" s="25">
        <f t="shared" si="199"/>
        <v>3775.4</v>
      </c>
      <c r="O610" s="25">
        <f t="shared" si="199"/>
        <v>6648.3</v>
      </c>
      <c r="P610" s="25">
        <f t="shared" si="199"/>
        <v>6648.3</v>
      </c>
      <c r="Q610" s="25">
        <f t="shared" si="199"/>
        <v>0</v>
      </c>
      <c r="R610" s="25">
        <f t="shared" si="199"/>
        <v>5165.1000000000004</v>
      </c>
      <c r="S610" s="25">
        <f t="shared" si="199"/>
        <v>5165.1000000000004</v>
      </c>
      <c r="T610" s="25">
        <f t="shared" si="199"/>
        <v>0</v>
      </c>
      <c r="U610" s="25">
        <f t="shared" si="199"/>
        <v>5481.3</v>
      </c>
      <c r="V610" s="25">
        <f t="shared" si="199"/>
        <v>5481.3</v>
      </c>
      <c r="W610" s="15">
        <f t="shared" si="199"/>
        <v>0</v>
      </c>
    </row>
    <row r="611" spans="1:23" s="40" customFormat="1" ht="173.25">
      <c r="A611" s="910"/>
      <c r="B611" s="893"/>
      <c r="C611" s="382" t="s">
        <v>730</v>
      </c>
      <c r="D611" s="419"/>
      <c r="E611" s="493" t="s">
        <v>92</v>
      </c>
      <c r="F611" s="493" t="s">
        <v>467</v>
      </c>
      <c r="G611" s="103" t="s">
        <v>713</v>
      </c>
      <c r="H611" s="419">
        <v>621</v>
      </c>
      <c r="I611" s="871" t="s">
        <v>731</v>
      </c>
      <c r="J611" s="739" t="s">
        <v>732</v>
      </c>
      <c r="K611" s="875"/>
      <c r="L611" s="25">
        <v>164.6</v>
      </c>
      <c r="M611" s="25">
        <v>212.4</v>
      </c>
      <c r="N611" s="25">
        <v>212.4</v>
      </c>
      <c r="O611" s="25">
        <f>SUM(P611:Q611)</f>
        <v>164.6</v>
      </c>
      <c r="P611" s="25">
        <v>164.6</v>
      </c>
      <c r="Q611" s="25">
        <v>0</v>
      </c>
      <c r="R611" s="25">
        <f>SUM(S611:T611)</f>
        <v>164.6</v>
      </c>
      <c r="S611" s="25">
        <v>164.6</v>
      </c>
      <c r="T611" s="25">
        <v>0</v>
      </c>
      <c r="U611" s="25">
        <f>SUM(V611:W611)</f>
        <v>164.6</v>
      </c>
      <c r="V611" s="25">
        <v>164.6</v>
      </c>
      <c r="W611" s="15">
        <v>0</v>
      </c>
    </row>
    <row r="612" spans="1:23" s="40" customFormat="1" ht="63">
      <c r="A612" s="911"/>
      <c r="B612" s="894"/>
      <c r="C612" s="381" t="s">
        <v>724</v>
      </c>
      <c r="D612" s="419"/>
      <c r="E612" s="493" t="s">
        <v>92</v>
      </c>
      <c r="F612" s="493" t="s">
        <v>467</v>
      </c>
      <c r="G612" s="103" t="s">
        <v>709</v>
      </c>
      <c r="H612" s="419">
        <v>621</v>
      </c>
      <c r="I612" s="895"/>
      <c r="J612" s="810"/>
      <c r="K612" s="793"/>
      <c r="L612" s="25">
        <v>4473.6000000000004</v>
      </c>
      <c r="M612" s="25">
        <v>0</v>
      </c>
      <c r="N612" s="25">
        <v>0</v>
      </c>
      <c r="O612" s="25">
        <f>SUM(P612:Q612)</f>
        <v>0</v>
      </c>
      <c r="P612" s="25">
        <v>0</v>
      </c>
      <c r="Q612" s="25">
        <v>0</v>
      </c>
      <c r="R612" s="25">
        <f>SUM(S612:T612)</f>
        <v>0</v>
      </c>
      <c r="S612" s="25">
        <v>0</v>
      </c>
      <c r="T612" s="25">
        <v>0</v>
      </c>
      <c r="U612" s="25">
        <f>SUM(V612:W612)</f>
        <v>0</v>
      </c>
      <c r="V612" s="25">
        <v>0</v>
      </c>
      <c r="W612" s="15">
        <v>0</v>
      </c>
    </row>
    <row r="613" spans="1:23" s="40" customFormat="1" ht="254.25" customHeight="1">
      <c r="A613" s="911"/>
      <c r="B613" s="894"/>
      <c r="C613" s="380" t="s">
        <v>728</v>
      </c>
      <c r="D613" s="419"/>
      <c r="E613" s="493" t="s">
        <v>92</v>
      </c>
      <c r="F613" s="493" t="s">
        <v>467</v>
      </c>
      <c r="G613" s="103" t="s">
        <v>1682</v>
      </c>
      <c r="H613" s="419">
        <v>621</v>
      </c>
      <c r="I613" s="886"/>
      <c r="J613" s="811"/>
      <c r="K613" s="794"/>
      <c r="L613" s="25">
        <v>1480</v>
      </c>
      <c r="M613" s="25">
        <v>6327.8</v>
      </c>
      <c r="N613" s="25">
        <v>3563</v>
      </c>
      <c r="O613" s="25">
        <f>SUM(P613:Q613)</f>
        <v>6483.7</v>
      </c>
      <c r="P613" s="25">
        <v>6483.7</v>
      </c>
      <c r="Q613" s="25">
        <v>0</v>
      </c>
      <c r="R613" s="25">
        <f>SUM(S613:T613)</f>
        <v>5000.5</v>
      </c>
      <c r="S613" s="25">
        <v>5000.5</v>
      </c>
      <c r="T613" s="25">
        <v>0</v>
      </c>
      <c r="U613" s="25">
        <f>SUM(V613:W613)</f>
        <v>5316.7</v>
      </c>
      <c r="V613" s="25">
        <v>5316.7</v>
      </c>
      <c r="W613" s="15">
        <v>0</v>
      </c>
    </row>
    <row r="614" spans="1:23" s="40" customFormat="1">
      <c r="A614" s="533" t="s">
        <v>41</v>
      </c>
      <c r="B614" s="488" t="s">
        <v>40</v>
      </c>
      <c r="C614" s="378"/>
      <c r="D614" s="419"/>
      <c r="E614" s="493"/>
      <c r="F614" s="493"/>
      <c r="G614" s="103"/>
      <c r="H614" s="419">
        <v>600</v>
      </c>
      <c r="I614" s="103"/>
      <c r="J614" s="419"/>
      <c r="K614" s="493"/>
      <c r="L614" s="11">
        <f t="shared" ref="L614:W614" si="200">SUM(L615,L625,L636,L646)</f>
        <v>7145.7000000000007</v>
      </c>
      <c r="M614" s="11">
        <f t="shared" si="200"/>
        <v>7680.4</v>
      </c>
      <c r="N614" s="11">
        <f t="shared" si="200"/>
        <v>5624.6</v>
      </c>
      <c r="O614" s="11">
        <f t="shared" si="200"/>
        <v>7642.9</v>
      </c>
      <c r="P614" s="11">
        <f t="shared" si="200"/>
        <v>7642.9</v>
      </c>
      <c r="Q614" s="11">
        <f t="shared" si="200"/>
        <v>0</v>
      </c>
      <c r="R614" s="11">
        <f t="shared" si="200"/>
        <v>7642.9</v>
      </c>
      <c r="S614" s="11">
        <f t="shared" si="200"/>
        <v>7642.9</v>
      </c>
      <c r="T614" s="11">
        <f t="shared" si="200"/>
        <v>0</v>
      </c>
      <c r="U614" s="11">
        <f t="shared" si="200"/>
        <v>8330.5</v>
      </c>
      <c r="V614" s="11">
        <f t="shared" si="200"/>
        <v>8330.5</v>
      </c>
      <c r="W614" s="23">
        <f t="shared" si="200"/>
        <v>0</v>
      </c>
    </row>
    <row r="615" spans="1:23" s="40" customFormat="1">
      <c r="A615" s="533" t="s">
        <v>47</v>
      </c>
      <c r="B615" s="488" t="s">
        <v>714</v>
      </c>
      <c r="C615" s="378"/>
      <c r="D615" s="419"/>
      <c r="E615" s="493"/>
      <c r="F615" s="493"/>
      <c r="G615" s="103"/>
      <c r="H615" s="419">
        <v>622</v>
      </c>
      <c r="I615" s="486"/>
      <c r="J615" s="485"/>
      <c r="K615" s="419"/>
      <c r="L615" s="25">
        <f t="shared" ref="L615:W615" si="201">SUM(L616:L624)</f>
        <v>2810.4</v>
      </c>
      <c r="M615" s="25">
        <f t="shared" si="201"/>
        <v>2706.2</v>
      </c>
      <c r="N615" s="25">
        <f t="shared" si="201"/>
        <v>2357.6</v>
      </c>
      <c r="O615" s="25">
        <f t="shared" si="201"/>
        <v>3585.2</v>
      </c>
      <c r="P615" s="25">
        <f t="shared" si="201"/>
        <v>3585.2</v>
      </c>
      <c r="Q615" s="25">
        <f t="shared" si="201"/>
        <v>0</v>
      </c>
      <c r="R615" s="25">
        <f t="shared" si="201"/>
        <v>3585.2</v>
      </c>
      <c r="S615" s="25">
        <f t="shared" si="201"/>
        <v>3585.2</v>
      </c>
      <c r="T615" s="25">
        <f t="shared" si="201"/>
        <v>0</v>
      </c>
      <c r="U615" s="25">
        <f t="shared" si="201"/>
        <v>4257.5999999999995</v>
      </c>
      <c r="V615" s="25">
        <f t="shared" si="201"/>
        <v>4257.5999999999995</v>
      </c>
      <c r="W615" s="15">
        <f t="shared" si="201"/>
        <v>0</v>
      </c>
    </row>
    <row r="616" spans="1:23" s="40" customFormat="1" ht="31.5">
      <c r="A616" s="533" t="s">
        <v>733</v>
      </c>
      <c r="B616" s="488" t="s">
        <v>1515</v>
      </c>
      <c r="C616" s="378"/>
      <c r="D616" s="419"/>
      <c r="E616" s="493" t="s">
        <v>118</v>
      </c>
      <c r="F616" s="493" t="s">
        <v>94</v>
      </c>
      <c r="G616" s="103" t="s">
        <v>734</v>
      </c>
      <c r="H616" s="419" t="s">
        <v>735</v>
      </c>
      <c r="I616" s="903" t="s">
        <v>1516</v>
      </c>
      <c r="J616" s="739" t="s">
        <v>736</v>
      </c>
      <c r="K616" s="875"/>
      <c r="L616" s="25">
        <v>73</v>
      </c>
      <c r="M616" s="25">
        <v>12.6</v>
      </c>
      <c r="N616" s="25">
        <v>5.6</v>
      </c>
      <c r="O616" s="25">
        <f>SUM(P616:Q616)</f>
        <v>0</v>
      </c>
      <c r="P616" s="25">
        <v>0</v>
      </c>
      <c r="Q616" s="25">
        <v>0</v>
      </c>
      <c r="R616" s="25">
        <f>SUM(S616:T616)</f>
        <v>0</v>
      </c>
      <c r="S616" s="25">
        <v>0</v>
      </c>
      <c r="T616" s="25">
        <v>0</v>
      </c>
      <c r="U616" s="25">
        <f>SUM(V616:W616)</f>
        <v>0</v>
      </c>
      <c r="V616" s="25">
        <v>0</v>
      </c>
      <c r="W616" s="15">
        <v>0</v>
      </c>
    </row>
    <row r="617" spans="1:23" s="40" customFormat="1" ht="47.25">
      <c r="A617" s="533" t="s">
        <v>737</v>
      </c>
      <c r="B617" s="488" t="s">
        <v>738</v>
      </c>
      <c r="C617" s="378"/>
      <c r="D617" s="419"/>
      <c r="E617" s="493" t="s">
        <v>119</v>
      </c>
      <c r="F617" s="493" t="s">
        <v>118</v>
      </c>
      <c r="G617" s="103" t="s">
        <v>739</v>
      </c>
      <c r="H617" s="419" t="s">
        <v>735</v>
      </c>
      <c r="I617" s="904"/>
      <c r="J617" s="810"/>
      <c r="K617" s="793"/>
      <c r="L617" s="25">
        <v>9.1999999999999993</v>
      </c>
      <c r="M617" s="25">
        <v>13</v>
      </c>
      <c r="N617" s="25">
        <v>13</v>
      </c>
      <c r="O617" s="25">
        <v>0</v>
      </c>
      <c r="P617" s="25">
        <v>0</v>
      </c>
      <c r="Q617" s="25">
        <v>0</v>
      </c>
      <c r="R617" s="25">
        <v>0</v>
      </c>
      <c r="S617" s="25">
        <v>0</v>
      </c>
      <c r="T617" s="25">
        <v>0</v>
      </c>
      <c r="U617" s="25">
        <v>0</v>
      </c>
      <c r="V617" s="25">
        <v>0</v>
      </c>
      <c r="W617" s="15">
        <v>0</v>
      </c>
    </row>
    <row r="618" spans="1:23" s="40" customFormat="1" ht="31.5">
      <c r="A618" s="533" t="s">
        <v>740</v>
      </c>
      <c r="B618" s="488" t="s">
        <v>741</v>
      </c>
      <c r="C618" s="378"/>
      <c r="D618" s="419"/>
      <c r="E618" s="493" t="s">
        <v>530</v>
      </c>
      <c r="F618" s="493" t="s">
        <v>530</v>
      </c>
      <c r="G618" s="103" t="s">
        <v>742</v>
      </c>
      <c r="H618" s="419" t="s">
        <v>735</v>
      </c>
      <c r="I618" s="904"/>
      <c r="J618" s="810"/>
      <c r="K618" s="793"/>
      <c r="L618" s="25">
        <v>145</v>
      </c>
      <c r="M618" s="25">
        <v>216</v>
      </c>
      <c r="N618" s="25">
        <v>162.9</v>
      </c>
      <c r="O618" s="25">
        <f>SUM(P618:Q618)</f>
        <v>391.7</v>
      </c>
      <c r="P618" s="25">
        <v>391.7</v>
      </c>
      <c r="Q618" s="25">
        <v>0</v>
      </c>
      <c r="R618" s="25">
        <f>SUM(S618:T618)</f>
        <v>391.7</v>
      </c>
      <c r="S618" s="25">
        <v>391.7</v>
      </c>
      <c r="T618" s="25">
        <v>0</v>
      </c>
      <c r="U618" s="25">
        <f>SUM(V618:W618)</f>
        <v>444.4</v>
      </c>
      <c r="V618" s="25">
        <v>444.4</v>
      </c>
      <c r="W618" s="15">
        <v>0</v>
      </c>
    </row>
    <row r="619" spans="1:23" s="40" customFormat="1" ht="31.5">
      <c r="A619" s="533" t="s">
        <v>743</v>
      </c>
      <c r="B619" s="488" t="s">
        <v>744</v>
      </c>
      <c r="C619" s="378"/>
      <c r="D619" s="419"/>
      <c r="E619" s="493" t="s">
        <v>530</v>
      </c>
      <c r="F619" s="493" t="s">
        <v>530</v>
      </c>
      <c r="G619" s="103" t="s">
        <v>745</v>
      </c>
      <c r="H619" s="419" t="s">
        <v>735</v>
      </c>
      <c r="I619" s="904"/>
      <c r="J619" s="810"/>
      <c r="K619" s="793"/>
      <c r="L619" s="25">
        <v>32.299999999999997</v>
      </c>
      <c r="M619" s="25">
        <v>0</v>
      </c>
      <c r="N619" s="25">
        <v>0</v>
      </c>
      <c r="O619" s="25">
        <v>0</v>
      </c>
      <c r="P619" s="25">
        <v>0</v>
      </c>
      <c r="Q619" s="25">
        <v>0</v>
      </c>
      <c r="R619" s="25">
        <v>0</v>
      </c>
      <c r="S619" s="25">
        <v>0</v>
      </c>
      <c r="T619" s="25">
        <v>0</v>
      </c>
      <c r="U619" s="25">
        <v>0</v>
      </c>
      <c r="V619" s="25">
        <v>0</v>
      </c>
      <c r="W619" s="15">
        <v>0</v>
      </c>
    </row>
    <row r="620" spans="1:23" s="40" customFormat="1" ht="47.25">
      <c r="A620" s="533" t="s">
        <v>746</v>
      </c>
      <c r="B620" s="488" t="s">
        <v>1517</v>
      </c>
      <c r="C620" s="378"/>
      <c r="D620" s="419"/>
      <c r="E620" s="493" t="s">
        <v>336</v>
      </c>
      <c r="F620" s="493" t="s">
        <v>119</v>
      </c>
      <c r="G620" s="103" t="s">
        <v>747</v>
      </c>
      <c r="H620" s="419" t="s">
        <v>735</v>
      </c>
      <c r="I620" s="904"/>
      <c r="J620" s="810"/>
      <c r="K620" s="793"/>
      <c r="L620" s="25">
        <v>0</v>
      </c>
      <c r="M620" s="25">
        <v>47.3</v>
      </c>
      <c r="N620" s="25">
        <v>47.3</v>
      </c>
      <c r="O620" s="25">
        <v>0</v>
      </c>
      <c r="P620" s="25">
        <v>0</v>
      </c>
      <c r="Q620" s="25">
        <v>0</v>
      </c>
      <c r="R620" s="25">
        <v>0</v>
      </c>
      <c r="S620" s="25">
        <v>0</v>
      </c>
      <c r="T620" s="25">
        <v>0</v>
      </c>
      <c r="U620" s="25">
        <v>0</v>
      </c>
      <c r="V620" s="25">
        <v>0</v>
      </c>
      <c r="W620" s="15">
        <v>0</v>
      </c>
    </row>
    <row r="621" spans="1:23" s="40" customFormat="1" ht="31.5">
      <c r="A621" s="533" t="s">
        <v>748</v>
      </c>
      <c r="B621" s="488" t="s">
        <v>1518</v>
      </c>
      <c r="C621" s="378"/>
      <c r="D621" s="419"/>
      <c r="E621" s="493" t="s">
        <v>91</v>
      </c>
      <c r="F621" s="493" t="s">
        <v>492</v>
      </c>
      <c r="G621" s="103" t="s">
        <v>565</v>
      </c>
      <c r="H621" s="419" t="s">
        <v>735</v>
      </c>
      <c r="I621" s="904"/>
      <c r="J621" s="810"/>
      <c r="K621" s="793"/>
      <c r="L621" s="25">
        <v>0</v>
      </c>
      <c r="M621" s="25">
        <v>42.3</v>
      </c>
      <c r="N621" s="25">
        <v>42.3</v>
      </c>
      <c r="O621" s="25">
        <f>SUM(P621:Q621)</f>
        <v>47</v>
      </c>
      <c r="P621" s="25">
        <v>47</v>
      </c>
      <c r="Q621" s="25"/>
      <c r="R621" s="25">
        <f>SUM(S621:T621)</f>
        <v>47</v>
      </c>
      <c r="S621" s="25">
        <v>47</v>
      </c>
      <c r="T621" s="25"/>
      <c r="U621" s="25">
        <f>SUM(V621:W621)</f>
        <v>47</v>
      </c>
      <c r="V621" s="25">
        <v>47</v>
      </c>
      <c r="W621" s="15"/>
    </row>
    <row r="622" spans="1:23" s="40" customFormat="1" ht="31.5">
      <c r="A622" s="533" t="s">
        <v>749</v>
      </c>
      <c r="B622" s="488" t="s">
        <v>750</v>
      </c>
      <c r="C622" s="378"/>
      <c r="D622" s="419"/>
      <c r="E622" s="493" t="s">
        <v>92</v>
      </c>
      <c r="F622" s="493" t="s">
        <v>467</v>
      </c>
      <c r="G622" s="103" t="s">
        <v>751</v>
      </c>
      <c r="H622" s="419" t="s">
        <v>735</v>
      </c>
      <c r="I622" s="904"/>
      <c r="J622" s="810"/>
      <c r="K622" s="793"/>
      <c r="L622" s="25">
        <v>0</v>
      </c>
      <c r="M622" s="25">
        <v>0</v>
      </c>
      <c r="N622" s="25">
        <v>0</v>
      </c>
      <c r="O622" s="25">
        <f>SUM(P622:Q622)</f>
        <v>0</v>
      </c>
      <c r="P622" s="25">
        <v>0</v>
      </c>
      <c r="Q622" s="25"/>
      <c r="R622" s="25">
        <v>0</v>
      </c>
      <c r="S622" s="25">
        <v>0</v>
      </c>
      <c r="T622" s="25">
        <v>0</v>
      </c>
      <c r="U622" s="25">
        <v>0</v>
      </c>
      <c r="V622" s="25">
        <v>0</v>
      </c>
      <c r="W622" s="15">
        <v>0</v>
      </c>
    </row>
    <row r="623" spans="1:23" s="40" customFormat="1" ht="69" customHeight="1">
      <c r="A623" s="533" t="s">
        <v>752</v>
      </c>
      <c r="B623" s="488" t="s">
        <v>753</v>
      </c>
      <c r="C623" s="378"/>
      <c r="D623" s="419"/>
      <c r="E623" s="493" t="s">
        <v>92</v>
      </c>
      <c r="F623" s="493" t="s">
        <v>467</v>
      </c>
      <c r="G623" s="103" t="s">
        <v>754</v>
      </c>
      <c r="H623" s="419" t="s">
        <v>735</v>
      </c>
      <c r="I623" s="905"/>
      <c r="J623" s="811"/>
      <c r="K623" s="794"/>
      <c r="L623" s="25">
        <v>2211.1</v>
      </c>
      <c r="M623" s="25">
        <v>2300</v>
      </c>
      <c r="N623" s="25">
        <v>2011.5</v>
      </c>
      <c r="O623" s="25">
        <f>SUM(P623:Q623)</f>
        <v>3146.5</v>
      </c>
      <c r="P623" s="25">
        <v>3146.5</v>
      </c>
      <c r="Q623" s="25">
        <v>0</v>
      </c>
      <c r="R623" s="25">
        <f>SUM(S623:T623)</f>
        <v>3146.5</v>
      </c>
      <c r="S623" s="25">
        <v>3146.5</v>
      </c>
      <c r="T623" s="25">
        <v>0</v>
      </c>
      <c r="U623" s="25">
        <f>SUM(V623:W623)</f>
        <v>3766.2</v>
      </c>
      <c r="V623" s="25">
        <v>3766.2</v>
      </c>
      <c r="W623" s="15">
        <v>0</v>
      </c>
    </row>
    <row r="624" spans="1:23" s="40" customFormat="1" ht="166.5" customHeight="1">
      <c r="A624" s="533" t="s">
        <v>755</v>
      </c>
      <c r="B624" s="488" t="s">
        <v>756</v>
      </c>
      <c r="C624" s="378"/>
      <c r="D624" s="419"/>
      <c r="E624" s="493" t="s">
        <v>92</v>
      </c>
      <c r="F624" s="493" t="s">
        <v>467</v>
      </c>
      <c r="G624" s="103" t="s">
        <v>757</v>
      </c>
      <c r="H624" s="419" t="s">
        <v>735</v>
      </c>
      <c r="I624" s="420" t="s">
        <v>758</v>
      </c>
      <c r="J624" s="124" t="s">
        <v>759</v>
      </c>
      <c r="K624" s="419"/>
      <c r="L624" s="25">
        <v>339.8</v>
      </c>
      <c r="M624" s="25">
        <v>75</v>
      </c>
      <c r="N624" s="25">
        <v>75</v>
      </c>
      <c r="O624" s="25">
        <v>0</v>
      </c>
      <c r="P624" s="25">
        <v>0</v>
      </c>
      <c r="Q624" s="25">
        <v>0</v>
      </c>
      <c r="R624" s="25">
        <v>0</v>
      </c>
      <c r="S624" s="25">
        <v>0</v>
      </c>
      <c r="T624" s="25">
        <v>0</v>
      </c>
      <c r="U624" s="25">
        <v>0</v>
      </c>
      <c r="V624" s="25">
        <v>0</v>
      </c>
      <c r="W624" s="15">
        <v>0</v>
      </c>
    </row>
    <row r="625" spans="1:23" s="40" customFormat="1">
      <c r="A625" s="533" t="s">
        <v>605</v>
      </c>
      <c r="B625" s="488" t="s">
        <v>721</v>
      </c>
      <c r="C625" s="378"/>
      <c r="D625" s="419"/>
      <c r="E625" s="493"/>
      <c r="F625" s="493"/>
      <c r="G625" s="103"/>
      <c r="H625" s="419" t="s">
        <v>735</v>
      </c>
      <c r="I625" s="452"/>
      <c r="J625" s="485"/>
      <c r="K625" s="419"/>
      <c r="L625" s="25">
        <f t="shared" ref="L625:W625" si="202">SUM(L626:L635)</f>
        <v>1176.3</v>
      </c>
      <c r="M625" s="25">
        <f t="shared" si="202"/>
        <v>1436.7</v>
      </c>
      <c r="N625" s="25">
        <f t="shared" si="202"/>
        <v>765.1</v>
      </c>
      <c r="O625" s="25">
        <f t="shared" si="202"/>
        <v>1256.8</v>
      </c>
      <c r="P625" s="25">
        <f t="shared" si="202"/>
        <v>1256.8</v>
      </c>
      <c r="Q625" s="25">
        <f t="shared" si="202"/>
        <v>0</v>
      </c>
      <c r="R625" s="25">
        <f t="shared" si="202"/>
        <v>1256.8</v>
      </c>
      <c r="S625" s="25">
        <f t="shared" si="202"/>
        <v>1256.8</v>
      </c>
      <c r="T625" s="25">
        <f t="shared" si="202"/>
        <v>0</v>
      </c>
      <c r="U625" s="25">
        <f t="shared" si="202"/>
        <v>1256.8</v>
      </c>
      <c r="V625" s="25">
        <f t="shared" si="202"/>
        <v>1256.8</v>
      </c>
      <c r="W625" s="15">
        <f t="shared" si="202"/>
        <v>0</v>
      </c>
    </row>
    <row r="626" spans="1:23" s="40" customFormat="1" ht="31.5">
      <c r="A626" s="533" t="s">
        <v>760</v>
      </c>
      <c r="B626" s="488" t="s">
        <v>1519</v>
      </c>
      <c r="C626" s="378"/>
      <c r="D626" s="419"/>
      <c r="E626" s="493" t="s">
        <v>118</v>
      </c>
      <c r="F626" s="133">
        <v>13</v>
      </c>
      <c r="G626" s="103" t="s">
        <v>761</v>
      </c>
      <c r="H626" s="419" t="s">
        <v>735</v>
      </c>
      <c r="I626" s="903" t="s">
        <v>1520</v>
      </c>
      <c r="J626" s="906" t="s">
        <v>762</v>
      </c>
      <c r="K626" s="875"/>
      <c r="L626" s="25">
        <v>41</v>
      </c>
      <c r="M626" s="25">
        <v>54</v>
      </c>
      <c r="N626" s="25">
        <v>7.3</v>
      </c>
      <c r="O626" s="25">
        <v>0</v>
      </c>
      <c r="P626" s="25">
        <v>0</v>
      </c>
      <c r="Q626" s="25">
        <v>0</v>
      </c>
      <c r="R626" s="25">
        <v>0</v>
      </c>
      <c r="S626" s="25">
        <v>0</v>
      </c>
      <c r="T626" s="25">
        <v>0</v>
      </c>
      <c r="U626" s="25">
        <v>0</v>
      </c>
      <c r="V626" s="25">
        <v>0</v>
      </c>
      <c r="W626" s="15">
        <v>0</v>
      </c>
    </row>
    <row r="627" spans="1:23" s="40" customFormat="1" ht="47.25">
      <c r="A627" s="533" t="s">
        <v>763</v>
      </c>
      <c r="B627" s="488" t="s">
        <v>764</v>
      </c>
      <c r="C627" s="378"/>
      <c r="D627" s="419"/>
      <c r="E627" s="493" t="s">
        <v>119</v>
      </c>
      <c r="F627" s="493" t="s">
        <v>118</v>
      </c>
      <c r="G627" s="103" t="s">
        <v>739</v>
      </c>
      <c r="H627" s="419" t="s">
        <v>735</v>
      </c>
      <c r="I627" s="904"/>
      <c r="J627" s="907"/>
      <c r="K627" s="793"/>
      <c r="L627" s="25">
        <v>13.9</v>
      </c>
      <c r="M627" s="25">
        <v>56</v>
      </c>
      <c r="N627" s="25">
        <v>56</v>
      </c>
      <c r="O627" s="25">
        <f>SUM(P627:Q627)</f>
        <v>200.8</v>
      </c>
      <c r="P627" s="25">
        <v>200.8</v>
      </c>
      <c r="Q627" s="25"/>
      <c r="R627" s="25">
        <f>SUM(S627:T627)</f>
        <v>200.8</v>
      </c>
      <c r="S627" s="25">
        <v>200.8</v>
      </c>
      <c r="T627" s="25"/>
      <c r="U627" s="25">
        <f>SUM(V627:W627)</f>
        <v>200.8</v>
      </c>
      <c r="V627" s="25">
        <v>200.8</v>
      </c>
      <c r="W627" s="15"/>
    </row>
    <row r="628" spans="1:23" s="40" customFormat="1" ht="31.5">
      <c r="A628" s="533" t="s">
        <v>765</v>
      </c>
      <c r="B628" s="488" t="s">
        <v>766</v>
      </c>
      <c r="C628" s="378"/>
      <c r="D628" s="419"/>
      <c r="E628" s="493" t="s">
        <v>530</v>
      </c>
      <c r="F628" s="493" t="s">
        <v>530</v>
      </c>
      <c r="G628" s="103" t="s">
        <v>742</v>
      </c>
      <c r="H628" s="419" t="s">
        <v>735</v>
      </c>
      <c r="I628" s="904"/>
      <c r="J628" s="907"/>
      <c r="K628" s="793"/>
      <c r="L628" s="25">
        <v>35.4</v>
      </c>
      <c r="M628" s="25">
        <v>41.6</v>
      </c>
      <c r="N628" s="25">
        <v>31.6</v>
      </c>
      <c r="O628" s="25">
        <f>SUM(P628:Q628)</f>
        <v>36</v>
      </c>
      <c r="P628" s="25">
        <v>36</v>
      </c>
      <c r="Q628" s="25">
        <v>0</v>
      </c>
      <c r="R628" s="25">
        <f>SUM(S628:T628)</f>
        <v>36</v>
      </c>
      <c r="S628" s="25">
        <v>36</v>
      </c>
      <c r="T628" s="25">
        <v>0</v>
      </c>
      <c r="U628" s="25">
        <f>SUM(V628:W628)</f>
        <v>36</v>
      </c>
      <c r="V628" s="25">
        <v>36</v>
      </c>
      <c r="W628" s="15">
        <v>0</v>
      </c>
    </row>
    <row r="629" spans="1:23" s="40" customFormat="1" ht="31.5">
      <c r="A629" s="533" t="s">
        <v>767</v>
      </c>
      <c r="B629" s="488" t="s">
        <v>1521</v>
      </c>
      <c r="C629" s="378"/>
      <c r="D629" s="419"/>
      <c r="E629" s="493" t="s">
        <v>530</v>
      </c>
      <c r="F629" s="493" t="s">
        <v>530</v>
      </c>
      <c r="G629" s="103" t="s">
        <v>768</v>
      </c>
      <c r="H629" s="419" t="s">
        <v>735</v>
      </c>
      <c r="I629" s="904"/>
      <c r="J629" s="907"/>
      <c r="K629" s="793"/>
      <c r="L629" s="25">
        <v>0</v>
      </c>
      <c r="M629" s="25">
        <v>15</v>
      </c>
      <c r="N629" s="25">
        <v>15</v>
      </c>
      <c r="O629" s="25">
        <f>SUM(P629:Q629)</f>
        <v>0</v>
      </c>
      <c r="P629" s="25">
        <v>0</v>
      </c>
      <c r="Q629" s="25">
        <v>0</v>
      </c>
      <c r="R629" s="25">
        <f>SUM(S629:T629)</f>
        <v>0</v>
      </c>
      <c r="S629" s="25">
        <v>0</v>
      </c>
      <c r="T629" s="25">
        <v>0</v>
      </c>
      <c r="U629" s="25">
        <f>SUM(V629:W629)</f>
        <v>0</v>
      </c>
      <c r="V629" s="25">
        <v>0</v>
      </c>
      <c r="W629" s="15">
        <v>0</v>
      </c>
    </row>
    <row r="630" spans="1:23" s="40" customFormat="1" ht="47.25">
      <c r="A630" s="533" t="s">
        <v>769</v>
      </c>
      <c r="B630" s="488" t="s">
        <v>1522</v>
      </c>
      <c r="C630" s="378"/>
      <c r="D630" s="419"/>
      <c r="E630" s="493" t="s">
        <v>336</v>
      </c>
      <c r="F630" s="493" t="s">
        <v>119</v>
      </c>
      <c r="G630" s="103" t="s">
        <v>747</v>
      </c>
      <c r="H630" s="419" t="s">
        <v>735</v>
      </c>
      <c r="I630" s="904"/>
      <c r="J630" s="907"/>
      <c r="K630" s="793"/>
      <c r="L630" s="25">
        <v>0</v>
      </c>
      <c r="M630" s="25">
        <v>47.3</v>
      </c>
      <c r="N630" s="25">
        <v>47.3</v>
      </c>
      <c r="O630" s="25">
        <f>SUM(P630:Q630)</f>
        <v>15</v>
      </c>
      <c r="P630" s="25">
        <v>15</v>
      </c>
      <c r="Q630" s="25">
        <v>0</v>
      </c>
      <c r="R630" s="25">
        <f>SUM(S630:T630)</f>
        <v>15</v>
      </c>
      <c r="S630" s="25">
        <v>15</v>
      </c>
      <c r="T630" s="25">
        <v>0</v>
      </c>
      <c r="U630" s="25">
        <f>SUM(V630:W630)</f>
        <v>15</v>
      </c>
      <c r="V630" s="25">
        <v>15</v>
      </c>
      <c r="W630" s="15">
        <v>0</v>
      </c>
    </row>
    <row r="631" spans="1:23" s="40" customFormat="1" ht="31.5">
      <c r="A631" s="533" t="s">
        <v>770</v>
      </c>
      <c r="B631" s="288" t="s">
        <v>771</v>
      </c>
      <c r="C631" s="378"/>
      <c r="D631" s="419"/>
      <c r="E631" s="493" t="s">
        <v>91</v>
      </c>
      <c r="F631" s="493" t="s">
        <v>492</v>
      </c>
      <c r="G631" s="103" t="s">
        <v>1425</v>
      </c>
      <c r="H631" s="419" t="s">
        <v>735</v>
      </c>
      <c r="I631" s="904"/>
      <c r="J631" s="907"/>
      <c r="K631" s="793"/>
      <c r="L631" s="25">
        <v>26.3</v>
      </c>
      <c r="M631" s="25">
        <v>0</v>
      </c>
      <c r="N631" s="25">
        <v>0</v>
      </c>
      <c r="O631" s="25">
        <v>0</v>
      </c>
      <c r="P631" s="25">
        <v>0</v>
      </c>
      <c r="Q631" s="25">
        <v>0</v>
      </c>
      <c r="R631" s="25">
        <v>0</v>
      </c>
      <c r="S631" s="25">
        <v>0</v>
      </c>
      <c r="T631" s="25">
        <v>0</v>
      </c>
      <c r="U631" s="25">
        <v>0</v>
      </c>
      <c r="V631" s="25">
        <v>0</v>
      </c>
      <c r="W631" s="15">
        <v>0</v>
      </c>
    </row>
    <row r="632" spans="1:23" s="40" customFormat="1" ht="31.5">
      <c r="A632" s="533" t="s">
        <v>772</v>
      </c>
      <c r="B632" s="288" t="s">
        <v>773</v>
      </c>
      <c r="C632" s="378"/>
      <c r="D632" s="419"/>
      <c r="E632" s="493" t="s">
        <v>91</v>
      </c>
      <c r="F632" s="493" t="s">
        <v>492</v>
      </c>
      <c r="G632" s="103" t="s">
        <v>774</v>
      </c>
      <c r="H632" s="419" t="s">
        <v>735</v>
      </c>
      <c r="I632" s="904"/>
      <c r="J632" s="907"/>
      <c r="K632" s="793"/>
      <c r="L632" s="25">
        <v>72</v>
      </c>
      <c r="M632" s="25">
        <v>144.5</v>
      </c>
      <c r="N632" s="25">
        <v>40.299999999999997</v>
      </c>
      <c r="O632" s="25">
        <f>SUM(P632:Q632)</f>
        <v>105</v>
      </c>
      <c r="P632" s="25">
        <v>105</v>
      </c>
      <c r="Q632" s="25"/>
      <c r="R632" s="25">
        <f>SUM(S632:T632)</f>
        <v>105</v>
      </c>
      <c r="S632" s="25">
        <v>105</v>
      </c>
      <c r="T632" s="25"/>
      <c r="U632" s="25">
        <f>SUM(V632:W632)</f>
        <v>105</v>
      </c>
      <c r="V632" s="25">
        <v>105</v>
      </c>
      <c r="W632" s="15"/>
    </row>
    <row r="633" spans="1:23" s="40" customFormat="1" ht="31.5">
      <c r="A633" s="533" t="s">
        <v>752</v>
      </c>
      <c r="B633" s="488" t="s">
        <v>750</v>
      </c>
      <c r="C633" s="378"/>
      <c r="D633" s="419"/>
      <c r="E633" s="493" t="s">
        <v>92</v>
      </c>
      <c r="F633" s="493" t="s">
        <v>467</v>
      </c>
      <c r="G633" s="103" t="s">
        <v>751</v>
      </c>
      <c r="H633" s="419" t="s">
        <v>735</v>
      </c>
      <c r="I633" s="904"/>
      <c r="J633" s="907"/>
      <c r="K633" s="793"/>
      <c r="L633" s="25">
        <v>0</v>
      </c>
      <c r="M633" s="25">
        <v>0</v>
      </c>
      <c r="N633" s="25">
        <v>0</v>
      </c>
      <c r="O633" s="25">
        <f>SUM(P633:Q633)</f>
        <v>0</v>
      </c>
      <c r="P633" s="25">
        <v>0</v>
      </c>
      <c r="Q633" s="25"/>
      <c r="R633" s="25">
        <v>0</v>
      </c>
      <c r="S633" s="25">
        <v>0</v>
      </c>
      <c r="T633" s="25">
        <v>0</v>
      </c>
      <c r="U633" s="25">
        <v>0</v>
      </c>
      <c r="V633" s="25">
        <v>0</v>
      </c>
      <c r="W633" s="15">
        <v>0</v>
      </c>
    </row>
    <row r="634" spans="1:23" s="40" customFormat="1" ht="31.5">
      <c r="A634" s="533" t="s">
        <v>775</v>
      </c>
      <c r="B634" s="488" t="s">
        <v>753</v>
      </c>
      <c r="C634" s="378"/>
      <c r="D634" s="419"/>
      <c r="E634" s="493" t="s">
        <v>92</v>
      </c>
      <c r="F634" s="493" t="s">
        <v>467</v>
      </c>
      <c r="G634" s="103" t="s">
        <v>776</v>
      </c>
      <c r="H634" s="419" t="s">
        <v>735</v>
      </c>
      <c r="I634" s="904"/>
      <c r="J634" s="907"/>
      <c r="K634" s="793"/>
      <c r="L634" s="25">
        <v>945.7</v>
      </c>
      <c r="M634" s="25">
        <v>810</v>
      </c>
      <c r="N634" s="25">
        <v>299.3</v>
      </c>
      <c r="O634" s="25">
        <f>SUM(P634:Q634)</f>
        <v>900</v>
      </c>
      <c r="P634" s="25">
        <v>900</v>
      </c>
      <c r="Q634" s="25">
        <v>0</v>
      </c>
      <c r="R634" s="25">
        <f>SUM(S634:T634)</f>
        <v>900</v>
      </c>
      <c r="S634" s="25">
        <v>900</v>
      </c>
      <c r="T634" s="25">
        <v>0</v>
      </c>
      <c r="U634" s="25">
        <f>SUM(V634:W634)</f>
        <v>900</v>
      </c>
      <c r="V634" s="25">
        <v>900</v>
      </c>
      <c r="W634" s="15">
        <v>0</v>
      </c>
    </row>
    <row r="635" spans="1:23" s="40" customFormat="1" ht="129.75" customHeight="1">
      <c r="A635" s="533" t="s">
        <v>777</v>
      </c>
      <c r="B635" s="488" t="s">
        <v>756</v>
      </c>
      <c r="C635" s="378"/>
      <c r="D635" s="419"/>
      <c r="E635" s="493" t="s">
        <v>92</v>
      </c>
      <c r="F635" s="493" t="s">
        <v>467</v>
      </c>
      <c r="G635" s="103" t="s">
        <v>757</v>
      </c>
      <c r="H635" s="419" t="s">
        <v>735</v>
      </c>
      <c r="I635" s="905"/>
      <c r="J635" s="908"/>
      <c r="K635" s="794"/>
      <c r="L635" s="25">
        <v>42</v>
      </c>
      <c r="M635" s="25">
        <v>268.3</v>
      </c>
      <c r="N635" s="25">
        <v>268.3</v>
      </c>
      <c r="O635" s="25">
        <v>0</v>
      </c>
      <c r="P635" s="25">
        <v>0</v>
      </c>
      <c r="Q635" s="25">
        <v>0</v>
      </c>
      <c r="R635" s="25">
        <v>0</v>
      </c>
      <c r="S635" s="25">
        <v>0</v>
      </c>
      <c r="T635" s="25">
        <v>0</v>
      </c>
      <c r="U635" s="25">
        <v>0</v>
      </c>
      <c r="V635" s="25">
        <v>0</v>
      </c>
      <c r="W635" s="15">
        <v>0</v>
      </c>
    </row>
    <row r="636" spans="1:23" s="40" customFormat="1">
      <c r="A636" s="533" t="s">
        <v>608</v>
      </c>
      <c r="B636" s="488" t="s">
        <v>725</v>
      </c>
      <c r="C636" s="378"/>
      <c r="D636" s="419"/>
      <c r="E636" s="493"/>
      <c r="F636" s="493"/>
      <c r="G636" s="103"/>
      <c r="H636" s="419">
        <v>622</v>
      </c>
      <c r="I636" s="486"/>
      <c r="J636" s="485"/>
      <c r="K636" s="419"/>
      <c r="L636" s="25">
        <f t="shared" ref="L636:W636" si="203">SUM(L637:L645)</f>
        <v>2101.9</v>
      </c>
      <c r="M636" s="25">
        <f t="shared" si="203"/>
        <v>2454.6</v>
      </c>
      <c r="N636" s="25">
        <f t="shared" si="203"/>
        <v>1909.3</v>
      </c>
      <c r="O636" s="25">
        <f t="shared" si="203"/>
        <v>1937</v>
      </c>
      <c r="P636" s="25">
        <f t="shared" si="203"/>
        <v>1937</v>
      </c>
      <c r="Q636" s="25">
        <f t="shared" si="203"/>
        <v>0</v>
      </c>
      <c r="R636" s="25">
        <f t="shared" si="203"/>
        <v>1937</v>
      </c>
      <c r="S636" s="25">
        <f t="shared" si="203"/>
        <v>1937</v>
      </c>
      <c r="T636" s="25">
        <f t="shared" si="203"/>
        <v>0</v>
      </c>
      <c r="U636" s="25">
        <f t="shared" si="203"/>
        <v>1937</v>
      </c>
      <c r="V636" s="25">
        <f t="shared" si="203"/>
        <v>1937</v>
      </c>
      <c r="W636" s="15">
        <f t="shared" si="203"/>
        <v>0</v>
      </c>
    </row>
    <row r="637" spans="1:23" s="40" customFormat="1" ht="31.5">
      <c r="A637" s="533" t="s">
        <v>778</v>
      </c>
      <c r="B637" s="488" t="s">
        <v>1515</v>
      </c>
      <c r="C637" s="378"/>
      <c r="D637" s="419"/>
      <c r="E637" s="493" t="s">
        <v>118</v>
      </c>
      <c r="F637" s="493" t="s">
        <v>94</v>
      </c>
      <c r="G637" s="103" t="s">
        <v>761</v>
      </c>
      <c r="H637" s="419" t="s">
        <v>735</v>
      </c>
      <c r="I637" s="903" t="s">
        <v>1523</v>
      </c>
      <c r="J637" s="739" t="s">
        <v>779</v>
      </c>
      <c r="K637" s="875"/>
      <c r="L637" s="25">
        <v>4.3</v>
      </c>
      <c r="M637" s="25">
        <v>7.3</v>
      </c>
      <c r="N637" s="25">
        <v>7.3</v>
      </c>
      <c r="O637" s="25">
        <v>0</v>
      </c>
      <c r="P637" s="25">
        <v>0</v>
      </c>
      <c r="Q637" s="25">
        <v>0</v>
      </c>
      <c r="R637" s="25">
        <v>0</v>
      </c>
      <c r="S637" s="25">
        <v>0</v>
      </c>
      <c r="T637" s="25">
        <v>0</v>
      </c>
      <c r="U637" s="25">
        <v>0</v>
      </c>
      <c r="V637" s="25">
        <v>0</v>
      </c>
      <c r="W637" s="15">
        <v>0</v>
      </c>
    </row>
    <row r="638" spans="1:23" s="40" customFormat="1" ht="47.25">
      <c r="A638" s="533" t="s">
        <v>780</v>
      </c>
      <c r="B638" s="488" t="s">
        <v>764</v>
      </c>
      <c r="C638" s="378"/>
      <c r="D638" s="419"/>
      <c r="E638" s="493" t="s">
        <v>119</v>
      </c>
      <c r="F638" s="493" t="s">
        <v>118</v>
      </c>
      <c r="G638" s="103" t="s">
        <v>739</v>
      </c>
      <c r="H638" s="419" t="s">
        <v>735</v>
      </c>
      <c r="I638" s="904"/>
      <c r="J638" s="810"/>
      <c r="K638" s="793"/>
      <c r="L638" s="25">
        <v>53.4</v>
      </c>
      <c r="M638" s="25">
        <v>37.5</v>
      </c>
      <c r="N638" s="25">
        <v>37.5</v>
      </c>
      <c r="O638" s="25">
        <v>0</v>
      </c>
      <c r="P638" s="25">
        <v>0</v>
      </c>
      <c r="Q638" s="25">
        <v>0</v>
      </c>
      <c r="R638" s="25">
        <v>0</v>
      </c>
      <c r="S638" s="25">
        <v>0</v>
      </c>
      <c r="T638" s="25">
        <v>0</v>
      </c>
      <c r="U638" s="25">
        <v>0</v>
      </c>
      <c r="V638" s="25">
        <v>0</v>
      </c>
      <c r="W638" s="15">
        <v>0</v>
      </c>
    </row>
    <row r="639" spans="1:23" s="40" customFormat="1" ht="31.5">
      <c r="A639" s="533" t="s">
        <v>781</v>
      </c>
      <c r="B639" s="488" t="s">
        <v>766</v>
      </c>
      <c r="C639" s="378"/>
      <c r="D639" s="419"/>
      <c r="E639" s="493" t="s">
        <v>530</v>
      </c>
      <c r="F639" s="493" t="s">
        <v>530</v>
      </c>
      <c r="G639" s="103" t="s">
        <v>742</v>
      </c>
      <c r="H639" s="419" t="s">
        <v>735</v>
      </c>
      <c r="I639" s="904"/>
      <c r="J639" s="810"/>
      <c r="K639" s="793"/>
      <c r="L639" s="25">
        <v>37</v>
      </c>
      <c r="M639" s="25">
        <v>33.299999999999997</v>
      </c>
      <c r="N639" s="25">
        <v>8.6999999999999993</v>
      </c>
      <c r="O639" s="25">
        <f>SUM(P639:Q639)</f>
        <v>37</v>
      </c>
      <c r="P639" s="25">
        <v>37</v>
      </c>
      <c r="Q639" s="25">
        <v>0</v>
      </c>
      <c r="R639" s="25">
        <f>SUM(S639:T639)</f>
        <v>37</v>
      </c>
      <c r="S639" s="25">
        <v>37</v>
      </c>
      <c r="T639" s="25">
        <v>0</v>
      </c>
      <c r="U639" s="25">
        <f>SUM(V639:W639)</f>
        <v>37</v>
      </c>
      <c r="V639" s="25">
        <v>37</v>
      </c>
      <c r="W639" s="15">
        <v>0</v>
      </c>
    </row>
    <row r="640" spans="1:23" s="40" customFormat="1" ht="31.5">
      <c r="A640" s="533" t="s">
        <v>782</v>
      </c>
      <c r="B640" s="488" t="s">
        <v>783</v>
      </c>
      <c r="C640" s="378"/>
      <c r="D640" s="419"/>
      <c r="E640" s="493" t="s">
        <v>530</v>
      </c>
      <c r="F640" s="493" t="s">
        <v>530</v>
      </c>
      <c r="G640" s="103" t="s">
        <v>572</v>
      </c>
      <c r="H640" s="419" t="s">
        <v>735</v>
      </c>
      <c r="I640" s="904"/>
      <c r="J640" s="810"/>
      <c r="K640" s="793"/>
      <c r="L640" s="25">
        <v>0</v>
      </c>
      <c r="M640" s="25">
        <v>31.5</v>
      </c>
      <c r="N640" s="25">
        <v>10.8</v>
      </c>
      <c r="O640" s="25">
        <f>SUM(P640:Q640)</f>
        <v>0</v>
      </c>
      <c r="P640" s="25">
        <v>0</v>
      </c>
      <c r="Q640" s="25">
        <v>0</v>
      </c>
      <c r="R640" s="25">
        <f>SUM(S640:T640)</f>
        <v>0</v>
      </c>
      <c r="S640" s="25">
        <v>0</v>
      </c>
      <c r="T640" s="25">
        <v>0</v>
      </c>
      <c r="U640" s="25">
        <f>SUM(V640:W640)</f>
        <v>0</v>
      </c>
      <c r="V640" s="25">
        <v>0</v>
      </c>
      <c r="W640" s="15">
        <v>0</v>
      </c>
    </row>
    <row r="641" spans="1:23" s="40" customFormat="1" ht="31.5">
      <c r="A641" s="533" t="s">
        <v>746</v>
      </c>
      <c r="B641" s="488" t="s">
        <v>750</v>
      </c>
      <c r="C641" s="378"/>
      <c r="D641" s="419"/>
      <c r="E641" s="493" t="s">
        <v>92</v>
      </c>
      <c r="F641" s="493" t="s">
        <v>467</v>
      </c>
      <c r="G641" s="103" t="s">
        <v>751</v>
      </c>
      <c r="H641" s="419" t="s">
        <v>735</v>
      </c>
      <c r="I641" s="904"/>
      <c r="J641" s="810"/>
      <c r="K641" s="793"/>
      <c r="L641" s="25">
        <v>0</v>
      </c>
      <c r="M641" s="25">
        <v>0</v>
      </c>
      <c r="N641" s="25">
        <v>0</v>
      </c>
      <c r="O641" s="25">
        <f>SUM(P641:Q641)</f>
        <v>0</v>
      </c>
      <c r="P641" s="25">
        <v>0</v>
      </c>
      <c r="Q641" s="25"/>
      <c r="R641" s="25">
        <v>0</v>
      </c>
      <c r="S641" s="25">
        <v>0</v>
      </c>
      <c r="T641" s="25">
        <v>0</v>
      </c>
      <c r="U641" s="25">
        <v>0</v>
      </c>
      <c r="V641" s="25">
        <v>0</v>
      </c>
      <c r="W641" s="15">
        <v>0</v>
      </c>
    </row>
    <row r="642" spans="1:23" s="40" customFormat="1" ht="31.5">
      <c r="A642" s="533" t="s">
        <v>784</v>
      </c>
      <c r="B642" s="288" t="s">
        <v>785</v>
      </c>
      <c r="C642" s="378"/>
      <c r="D642" s="419"/>
      <c r="E642" s="493" t="s">
        <v>336</v>
      </c>
      <c r="F642" s="493" t="s">
        <v>119</v>
      </c>
      <c r="G642" s="103" t="s">
        <v>786</v>
      </c>
      <c r="H642" s="419" t="s">
        <v>735</v>
      </c>
      <c r="I642" s="904"/>
      <c r="J642" s="810"/>
      <c r="K642" s="793"/>
      <c r="L642" s="25">
        <v>10</v>
      </c>
      <c r="M642" s="25">
        <v>0</v>
      </c>
      <c r="N642" s="25">
        <v>0</v>
      </c>
      <c r="O642" s="25">
        <v>0</v>
      </c>
      <c r="P642" s="25">
        <v>0</v>
      </c>
      <c r="Q642" s="25">
        <v>0</v>
      </c>
      <c r="R642" s="25">
        <v>0</v>
      </c>
      <c r="S642" s="25">
        <v>0</v>
      </c>
      <c r="T642" s="25">
        <v>0</v>
      </c>
      <c r="U642" s="25">
        <v>0</v>
      </c>
      <c r="V642" s="25">
        <v>0</v>
      </c>
      <c r="W642" s="15">
        <v>0</v>
      </c>
    </row>
    <row r="643" spans="1:23" s="40" customFormat="1" ht="242.25" customHeight="1">
      <c r="A643" s="533" t="s">
        <v>787</v>
      </c>
      <c r="B643" s="488" t="s">
        <v>788</v>
      </c>
      <c r="C643" s="378"/>
      <c r="D643" s="419"/>
      <c r="E643" s="493" t="s">
        <v>92</v>
      </c>
      <c r="F643" s="493" t="s">
        <v>467</v>
      </c>
      <c r="G643" s="103" t="s">
        <v>776</v>
      </c>
      <c r="H643" s="419" t="s">
        <v>735</v>
      </c>
      <c r="I643" s="905"/>
      <c r="J643" s="811"/>
      <c r="K643" s="794"/>
      <c r="L643" s="25">
        <v>1892.2</v>
      </c>
      <c r="M643" s="25">
        <v>2345</v>
      </c>
      <c r="N643" s="25">
        <v>1845</v>
      </c>
      <c r="O643" s="25">
        <f>SUM(P643:Q643)</f>
        <v>1900</v>
      </c>
      <c r="P643" s="25">
        <v>1900</v>
      </c>
      <c r="Q643" s="25">
        <v>0</v>
      </c>
      <c r="R643" s="25">
        <f>SUM(S643:T643)</f>
        <v>1900</v>
      </c>
      <c r="S643" s="25">
        <v>1900</v>
      </c>
      <c r="T643" s="25">
        <v>0</v>
      </c>
      <c r="U643" s="25">
        <f>SUM(V643:W643)</f>
        <v>1900</v>
      </c>
      <c r="V643" s="25">
        <v>1900</v>
      </c>
      <c r="W643" s="15">
        <v>0</v>
      </c>
    </row>
    <row r="644" spans="1:23" s="40" customFormat="1" ht="50.25" customHeight="1">
      <c r="A644" s="533" t="s">
        <v>789</v>
      </c>
      <c r="B644" s="488" t="s">
        <v>790</v>
      </c>
      <c r="C644" s="378"/>
      <c r="D644" s="419"/>
      <c r="E644" s="493" t="s">
        <v>92</v>
      </c>
      <c r="F644" s="493" t="s">
        <v>467</v>
      </c>
      <c r="G644" s="103" t="s">
        <v>419</v>
      </c>
      <c r="H644" s="419" t="s">
        <v>735</v>
      </c>
      <c r="I644" s="103" t="s">
        <v>791</v>
      </c>
      <c r="J644" s="490" t="s">
        <v>792</v>
      </c>
      <c r="K644" s="419"/>
      <c r="L644" s="25">
        <v>50</v>
      </c>
      <c r="M644" s="25">
        <v>0</v>
      </c>
      <c r="N644" s="25">
        <v>0</v>
      </c>
      <c r="O644" s="25">
        <v>0</v>
      </c>
      <c r="P644" s="25">
        <v>0</v>
      </c>
      <c r="Q644" s="25">
        <v>0</v>
      </c>
      <c r="R644" s="25">
        <v>0</v>
      </c>
      <c r="S644" s="25">
        <v>0</v>
      </c>
      <c r="T644" s="25">
        <v>0</v>
      </c>
      <c r="U644" s="25">
        <v>0</v>
      </c>
      <c r="V644" s="25">
        <v>0</v>
      </c>
      <c r="W644" s="15">
        <v>0</v>
      </c>
    </row>
    <row r="645" spans="1:23" s="40" customFormat="1" ht="111.75" customHeight="1">
      <c r="A645" s="533" t="s">
        <v>793</v>
      </c>
      <c r="B645" s="488" t="s">
        <v>794</v>
      </c>
      <c r="C645" s="378"/>
      <c r="D645" s="419"/>
      <c r="E645" s="493" t="s">
        <v>92</v>
      </c>
      <c r="F645" s="493" t="s">
        <v>467</v>
      </c>
      <c r="G645" s="103" t="s">
        <v>365</v>
      </c>
      <c r="H645" s="419" t="s">
        <v>735</v>
      </c>
      <c r="I645" s="348" t="s">
        <v>795</v>
      </c>
      <c r="J645" s="124" t="s">
        <v>796</v>
      </c>
      <c r="K645" s="419"/>
      <c r="L645" s="25">
        <v>55</v>
      </c>
      <c r="M645" s="25">
        <v>0</v>
      </c>
      <c r="N645" s="25">
        <v>0</v>
      </c>
      <c r="O645" s="25">
        <v>0</v>
      </c>
      <c r="P645" s="25">
        <v>0</v>
      </c>
      <c r="Q645" s="25">
        <v>0</v>
      </c>
      <c r="R645" s="25">
        <v>0</v>
      </c>
      <c r="S645" s="25">
        <v>0</v>
      </c>
      <c r="T645" s="25">
        <v>0</v>
      </c>
      <c r="U645" s="25">
        <v>0</v>
      </c>
      <c r="V645" s="25">
        <v>0</v>
      </c>
      <c r="W645" s="15">
        <v>0</v>
      </c>
    </row>
    <row r="646" spans="1:23" s="40" customFormat="1">
      <c r="A646" s="533" t="s">
        <v>610</v>
      </c>
      <c r="B646" s="488" t="s">
        <v>729</v>
      </c>
      <c r="C646" s="378"/>
      <c r="D646" s="419"/>
      <c r="E646" s="493"/>
      <c r="F646" s="493"/>
      <c r="G646" s="103"/>
      <c r="H646" s="419">
        <v>622</v>
      </c>
      <c r="I646" s="486"/>
      <c r="J646" s="490"/>
      <c r="K646" s="419"/>
      <c r="L646" s="25">
        <f t="shared" ref="L646:W646" si="204">SUM(L647:L652)</f>
        <v>1057.0999999999999</v>
      </c>
      <c r="M646" s="25">
        <f t="shared" si="204"/>
        <v>1082.9000000000001</v>
      </c>
      <c r="N646" s="25">
        <f t="shared" si="204"/>
        <v>592.6</v>
      </c>
      <c r="O646" s="25">
        <f t="shared" si="204"/>
        <v>863.90000000000009</v>
      </c>
      <c r="P646" s="25">
        <f t="shared" si="204"/>
        <v>863.90000000000009</v>
      </c>
      <c r="Q646" s="25">
        <f t="shared" si="204"/>
        <v>0</v>
      </c>
      <c r="R646" s="25">
        <f t="shared" si="204"/>
        <v>863.90000000000009</v>
      </c>
      <c r="S646" s="25">
        <f t="shared" si="204"/>
        <v>863.90000000000009</v>
      </c>
      <c r="T646" s="25">
        <f t="shared" si="204"/>
        <v>0</v>
      </c>
      <c r="U646" s="25">
        <f t="shared" si="204"/>
        <v>879.1</v>
      </c>
      <c r="V646" s="25">
        <f t="shared" si="204"/>
        <v>879.1</v>
      </c>
      <c r="W646" s="15">
        <f t="shared" si="204"/>
        <v>0</v>
      </c>
    </row>
    <row r="647" spans="1:23" s="40" customFormat="1" ht="31.5">
      <c r="A647" s="533" t="s">
        <v>797</v>
      </c>
      <c r="B647" s="488" t="s">
        <v>1515</v>
      </c>
      <c r="C647" s="378"/>
      <c r="D647" s="419"/>
      <c r="E647" s="493" t="s">
        <v>118</v>
      </c>
      <c r="F647" s="493" t="s">
        <v>94</v>
      </c>
      <c r="G647" s="103" t="s">
        <v>761</v>
      </c>
      <c r="H647" s="419" t="s">
        <v>735</v>
      </c>
      <c r="I647" s="871" t="s">
        <v>1524</v>
      </c>
      <c r="J647" s="739" t="s">
        <v>798</v>
      </c>
      <c r="K647" s="875"/>
      <c r="L647" s="25">
        <v>173.2</v>
      </c>
      <c r="M647" s="25">
        <v>252.8</v>
      </c>
      <c r="N647" s="25">
        <v>216.7</v>
      </c>
      <c r="O647" s="25">
        <f>SUM(P647:Q647)</f>
        <v>316.10000000000002</v>
      </c>
      <c r="P647" s="25">
        <v>316.10000000000002</v>
      </c>
      <c r="Q647" s="25"/>
      <c r="R647" s="25">
        <f>SUM(S647:T647)</f>
        <v>316.10000000000002</v>
      </c>
      <c r="S647" s="25">
        <v>316.10000000000002</v>
      </c>
      <c r="T647" s="25"/>
      <c r="U647" s="25">
        <f>SUM(V647:W647)</f>
        <v>331.3</v>
      </c>
      <c r="V647" s="25">
        <v>331.3</v>
      </c>
      <c r="W647" s="15"/>
    </row>
    <row r="648" spans="1:23" s="40" customFormat="1" ht="31.5">
      <c r="A648" s="533" t="s">
        <v>799</v>
      </c>
      <c r="B648" s="488" t="s">
        <v>766</v>
      </c>
      <c r="C648" s="378"/>
      <c r="D648" s="419"/>
      <c r="E648" s="493" t="s">
        <v>530</v>
      </c>
      <c r="F648" s="493" t="s">
        <v>530</v>
      </c>
      <c r="G648" s="103" t="s">
        <v>742</v>
      </c>
      <c r="H648" s="419" t="s">
        <v>735</v>
      </c>
      <c r="I648" s="895"/>
      <c r="J648" s="810"/>
      <c r="K648" s="793"/>
      <c r="L648" s="25">
        <v>62</v>
      </c>
      <c r="M648" s="25">
        <v>55.8</v>
      </c>
      <c r="N648" s="25">
        <v>0</v>
      </c>
      <c r="O648" s="25">
        <f>SUM(P648:Q648)</f>
        <v>62</v>
      </c>
      <c r="P648" s="25">
        <v>62</v>
      </c>
      <c r="Q648" s="25">
        <v>0</v>
      </c>
      <c r="R648" s="25">
        <f>SUM(S648:T648)</f>
        <v>62</v>
      </c>
      <c r="S648" s="25">
        <v>62</v>
      </c>
      <c r="T648" s="25">
        <v>0</v>
      </c>
      <c r="U648" s="25">
        <f>SUM(V648:W648)</f>
        <v>62</v>
      </c>
      <c r="V648" s="25">
        <v>62</v>
      </c>
      <c r="W648" s="15">
        <v>0</v>
      </c>
    </row>
    <row r="649" spans="1:23" s="40" customFormat="1" ht="31.5">
      <c r="A649" s="533" t="s">
        <v>800</v>
      </c>
      <c r="B649" s="488" t="s">
        <v>744</v>
      </c>
      <c r="C649" s="378"/>
      <c r="D649" s="419"/>
      <c r="E649" s="493" t="s">
        <v>530</v>
      </c>
      <c r="F649" s="493" t="s">
        <v>530</v>
      </c>
      <c r="G649" s="103" t="s">
        <v>801</v>
      </c>
      <c r="H649" s="419" t="s">
        <v>735</v>
      </c>
      <c r="I649" s="895"/>
      <c r="J649" s="810"/>
      <c r="K649" s="793"/>
      <c r="L649" s="25">
        <v>319.60000000000002</v>
      </c>
      <c r="M649" s="25">
        <v>220.8</v>
      </c>
      <c r="N649" s="25">
        <v>108.8</v>
      </c>
      <c r="O649" s="25">
        <f>SUM(P649:Q649)</f>
        <v>235.8</v>
      </c>
      <c r="P649" s="25">
        <v>235.8</v>
      </c>
      <c r="Q649" s="25">
        <v>0</v>
      </c>
      <c r="R649" s="25">
        <f>SUM(S649:T649)</f>
        <v>235.8</v>
      </c>
      <c r="S649" s="25">
        <v>235.8</v>
      </c>
      <c r="T649" s="25">
        <v>0</v>
      </c>
      <c r="U649" s="25">
        <f>SUM(V649:W649)</f>
        <v>235.8</v>
      </c>
      <c r="V649" s="25">
        <v>235.8</v>
      </c>
      <c r="W649" s="15">
        <v>0</v>
      </c>
    </row>
    <row r="650" spans="1:23" s="40" customFormat="1" ht="31.5">
      <c r="A650" s="533" t="s">
        <v>800</v>
      </c>
      <c r="B650" s="488" t="s">
        <v>802</v>
      </c>
      <c r="C650" s="378"/>
      <c r="D650" s="419"/>
      <c r="E650" s="493" t="s">
        <v>530</v>
      </c>
      <c r="F650" s="493" t="s">
        <v>530</v>
      </c>
      <c r="G650" s="103" t="s">
        <v>572</v>
      </c>
      <c r="H650" s="419" t="s">
        <v>735</v>
      </c>
      <c r="I650" s="895"/>
      <c r="J650" s="810"/>
      <c r="K650" s="793"/>
      <c r="L650" s="25">
        <v>0</v>
      </c>
      <c r="M650" s="25">
        <v>220.5</v>
      </c>
      <c r="N650" s="25">
        <v>0</v>
      </c>
      <c r="O650" s="25">
        <v>0</v>
      </c>
      <c r="P650" s="25">
        <v>0</v>
      </c>
      <c r="Q650" s="25">
        <v>0</v>
      </c>
      <c r="R650" s="25">
        <v>0</v>
      </c>
      <c r="S650" s="25">
        <v>0</v>
      </c>
      <c r="T650" s="25">
        <v>0</v>
      </c>
      <c r="U650" s="25">
        <v>0</v>
      </c>
      <c r="V650" s="25">
        <v>0</v>
      </c>
      <c r="W650" s="15">
        <v>0</v>
      </c>
    </row>
    <row r="651" spans="1:23" s="40" customFormat="1" ht="31.5">
      <c r="A651" s="533" t="s">
        <v>803</v>
      </c>
      <c r="B651" s="488" t="s">
        <v>753</v>
      </c>
      <c r="C651" s="378"/>
      <c r="D651" s="419"/>
      <c r="E651" s="493" t="s">
        <v>92</v>
      </c>
      <c r="F651" s="493" t="s">
        <v>467</v>
      </c>
      <c r="G651" s="103" t="s">
        <v>776</v>
      </c>
      <c r="H651" s="419" t="s">
        <v>735</v>
      </c>
      <c r="I651" s="895"/>
      <c r="J651" s="810"/>
      <c r="K651" s="793"/>
      <c r="L651" s="25">
        <v>267</v>
      </c>
      <c r="M651" s="25">
        <v>333</v>
      </c>
      <c r="N651" s="25">
        <v>267.10000000000002</v>
      </c>
      <c r="O651" s="25">
        <f>SUM(P651:Q651)</f>
        <v>250</v>
      </c>
      <c r="P651" s="25">
        <v>250</v>
      </c>
      <c r="Q651" s="25">
        <v>0</v>
      </c>
      <c r="R651" s="25">
        <f>SUM(S651:T651)</f>
        <v>250</v>
      </c>
      <c r="S651" s="25">
        <v>250</v>
      </c>
      <c r="T651" s="25">
        <v>0</v>
      </c>
      <c r="U651" s="25">
        <f>SUM(V651:W651)</f>
        <v>250</v>
      </c>
      <c r="V651" s="25">
        <v>250</v>
      </c>
      <c r="W651" s="15">
        <v>0</v>
      </c>
    </row>
    <row r="652" spans="1:23" s="40" customFormat="1" ht="165" customHeight="1">
      <c r="A652" s="533" t="s">
        <v>804</v>
      </c>
      <c r="B652" s="488" t="s">
        <v>805</v>
      </c>
      <c r="C652" s="378"/>
      <c r="D652" s="419"/>
      <c r="E652" s="493" t="s">
        <v>92</v>
      </c>
      <c r="F652" s="493" t="s">
        <v>467</v>
      </c>
      <c r="G652" s="103" t="s">
        <v>419</v>
      </c>
      <c r="H652" s="419" t="s">
        <v>735</v>
      </c>
      <c r="I652" s="886"/>
      <c r="J652" s="811"/>
      <c r="K652" s="794"/>
      <c r="L652" s="25">
        <v>235.3</v>
      </c>
      <c r="M652" s="25">
        <v>0</v>
      </c>
      <c r="N652" s="25">
        <v>0</v>
      </c>
      <c r="O652" s="25">
        <v>0</v>
      </c>
      <c r="P652" s="25">
        <v>0</v>
      </c>
      <c r="Q652" s="25">
        <v>0</v>
      </c>
      <c r="R652" s="25">
        <v>0</v>
      </c>
      <c r="S652" s="25">
        <v>0</v>
      </c>
      <c r="T652" s="25">
        <v>0</v>
      </c>
      <c r="U652" s="25">
        <v>0</v>
      </c>
      <c r="V652" s="25">
        <v>0</v>
      </c>
      <c r="W652" s="15">
        <v>0</v>
      </c>
    </row>
    <row r="653" spans="1:23" s="253" customFormat="1">
      <c r="A653" s="240" t="s">
        <v>57</v>
      </c>
      <c r="B653" s="902" t="s">
        <v>32</v>
      </c>
      <c r="C653" s="902"/>
      <c r="D653" s="902"/>
      <c r="E653" s="902"/>
      <c r="F653" s="902"/>
      <c r="G653" s="902"/>
      <c r="H653" s="902"/>
      <c r="I653" s="902"/>
      <c r="J653" s="902"/>
      <c r="K653" s="902"/>
      <c r="L653" s="252">
        <f t="shared" ref="L653:W653" si="205">L654+L655+L656+L657+L658+L659+L660+L661+L662</f>
        <v>3603.7999999999997</v>
      </c>
      <c r="M653" s="252">
        <f t="shared" si="205"/>
        <v>3246.2</v>
      </c>
      <c r="N653" s="252">
        <f t="shared" si="205"/>
        <v>1997.8</v>
      </c>
      <c r="O653" s="252">
        <f t="shared" si="205"/>
        <v>2916.3999999999996</v>
      </c>
      <c r="P653" s="252">
        <f t="shared" si="205"/>
        <v>2916.3999999999996</v>
      </c>
      <c r="Q653" s="252">
        <f t="shared" si="205"/>
        <v>0</v>
      </c>
      <c r="R653" s="252">
        <f t="shared" si="205"/>
        <v>2916.3999999999996</v>
      </c>
      <c r="S653" s="252">
        <f t="shared" si="205"/>
        <v>2916.3999999999996</v>
      </c>
      <c r="T653" s="252">
        <f t="shared" si="205"/>
        <v>0</v>
      </c>
      <c r="U653" s="252">
        <f t="shared" si="205"/>
        <v>3172.8999999999996</v>
      </c>
      <c r="V653" s="252">
        <f t="shared" si="205"/>
        <v>3172.8999999999996</v>
      </c>
      <c r="W653" s="610">
        <f t="shared" si="205"/>
        <v>0</v>
      </c>
    </row>
    <row r="654" spans="1:23" s="35" customFormat="1" ht="110.25">
      <c r="A654" s="512" t="s">
        <v>17</v>
      </c>
      <c r="B654" s="488" t="s">
        <v>806</v>
      </c>
      <c r="C654" s="486"/>
      <c r="D654" s="419"/>
      <c r="E654" s="493" t="s">
        <v>119</v>
      </c>
      <c r="F654" s="493" t="s">
        <v>118</v>
      </c>
      <c r="G654" s="103" t="s">
        <v>807</v>
      </c>
      <c r="H654" s="427" t="s">
        <v>808</v>
      </c>
      <c r="I654" s="452" t="s">
        <v>809</v>
      </c>
      <c r="J654" s="493" t="s">
        <v>810</v>
      </c>
      <c r="K654" s="419"/>
      <c r="L654" s="25">
        <v>34.9</v>
      </c>
      <c r="M654" s="25">
        <v>44.6</v>
      </c>
      <c r="N654" s="25">
        <v>11.4</v>
      </c>
      <c r="O654" s="25">
        <f>SUM(P654:Q654)</f>
        <v>47.2</v>
      </c>
      <c r="P654" s="25">
        <v>47.2</v>
      </c>
      <c r="Q654" s="25">
        <v>0</v>
      </c>
      <c r="R654" s="25">
        <f>SUM(S654:T654)</f>
        <v>47.2</v>
      </c>
      <c r="S654" s="25">
        <v>47.2</v>
      </c>
      <c r="T654" s="25"/>
      <c r="U654" s="25">
        <f>SUM(V654:W654)</f>
        <v>47.2</v>
      </c>
      <c r="V654" s="25">
        <v>47.2</v>
      </c>
      <c r="W654" s="15"/>
    </row>
    <row r="655" spans="1:23" s="35" customFormat="1" ht="78.75">
      <c r="A655" s="512" t="s">
        <v>18</v>
      </c>
      <c r="B655" s="488" t="s">
        <v>811</v>
      </c>
      <c r="C655" s="486"/>
      <c r="D655" s="419"/>
      <c r="E655" s="493" t="s">
        <v>119</v>
      </c>
      <c r="F655" s="493" t="s">
        <v>118</v>
      </c>
      <c r="G655" s="103" t="s">
        <v>812</v>
      </c>
      <c r="H655" s="427" t="s">
        <v>463</v>
      </c>
      <c r="I655" s="348" t="s">
        <v>813</v>
      </c>
      <c r="J655" s="134" t="s">
        <v>814</v>
      </c>
      <c r="K655" s="419"/>
      <c r="L655" s="25">
        <v>124.2</v>
      </c>
      <c r="M655" s="25">
        <v>0</v>
      </c>
      <c r="N655" s="25">
        <v>0</v>
      </c>
      <c r="O655" s="25">
        <v>0</v>
      </c>
      <c r="P655" s="25">
        <v>0</v>
      </c>
      <c r="Q655" s="25">
        <v>0</v>
      </c>
      <c r="R655" s="25">
        <v>0</v>
      </c>
      <c r="S655" s="25">
        <v>0</v>
      </c>
      <c r="T655" s="25">
        <v>0</v>
      </c>
      <c r="U655" s="25">
        <v>0</v>
      </c>
      <c r="V655" s="25">
        <v>0</v>
      </c>
      <c r="W655" s="15">
        <v>0</v>
      </c>
    </row>
    <row r="656" spans="1:23" s="35" customFormat="1" ht="78.75">
      <c r="A656" s="512" t="s">
        <v>815</v>
      </c>
      <c r="B656" s="488" t="s">
        <v>816</v>
      </c>
      <c r="C656" s="486"/>
      <c r="D656" s="419"/>
      <c r="E656" s="493" t="s">
        <v>530</v>
      </c>
      <c r="F656" s="493" t="s">
        <v>530</v>
      </c>
      <c r="G656" s="103" t="s">
        <v>742</v>
      </c>
      <c r="H656" s="427" t="s">
        <v>463</v>
      </c>
      <c r="I656" s="103" t="s">
        <v>813</v>
      </c>
      <c r="J656" s="490" t="s">
        <v>814</v>
      </c>
      <c r="K656" s="419"/>
      <c r="L656" s="25">
        <v>319</v>
      </c>
      <c r="M656" s="25">
        <v>180</v>
      </c>
      <c r="N656" s="25">
        <v>93.3</v>
      </c>
      <c r="O656" s="25">
        <f>SUM(P656:Q656)</f>
        <v>0</v>
      </c>
      <c r="P656" s="25">
        <v>0</v>
      </c>
      <c r="Q656" s="25">
        <v>0</v>
      </c>
      <c r="R656" s="25">
        <f>SUM(S656:T656)</f>
        <v>0</v>
      </c>
      <c r="S656" s="25">
        <v>0</v>
      </c>
      <c r="T656" s="25">
        <v>0</v>
      </c>
      <c r="U656" s="25">
        <f>SUM(V656:W656)</f>
        <v>0</v>
      </c>
      <c r="V656" s="25">
        <v>0</v>
      </c>
      <c r="W656" s="15">
        <v>0</v>
      </c>
    </row>
    <row r="657" spans="1:23" s="35" customFormat="1" ht="83.25" customHeight="1">
      <c r="A657" s="512" t="s">
        <v>23</v>
      </c>
      <c r="B657" s="488" t="s">
        <v>817</v>
      </c>
      <c r="C657" s="486"/>
      <c r="D657" s="419"/>
      <c r="E657" s="493" t="s">
        <v>530</v>
      </c>
      <c r="F657" s="493" t="s">
        <v>530</v>
      </c>
      <c r="G657" s="103" t="s">
        <v>745</v>
      </c>
      <c r="H657" s="427" t="s">
        <v>463</v>
      </c>
      <c r="I657" s="103" t="s">
        <v>813</v>
      </c>
      <c r="J657" s="490" t="s">
        <v>814</v>
      </c>
      <c r="K657" s="419"/>
      <c r="L657" s="25">
        <v>123</v>
      </c>
      <c r="M657" s="25">
        <v>0</v>
      </c>
      <c r="N657" s="25">
        <v>0</v>
      </c>
      <c r="O657" s="25">
        <v>0</v>
      </c>
      <c r="P657" s="25">
        <v>0</v>
      </c>
      <c r="Q657" s="25">
        <v>0</v>
      </c>
      <c r="R657" s="25">
        <v>0</v>
      </c>
      <c r="S657" s="25">
        <v>0</v>
      </c>
      <c r="T657" s="25">
        <v>0</v>
      </c>
      <c r="U657" s="25">
        <v>0</v>
      </c>
      <c r="V657" s="25">
        <v>0</v>
      </c>
      <c r="W657" s="15">
        <v>0</v>
      </c>
    </row>
    <row r="658" spans="1:23" s="35" customFormat="1" ht="78.75">
      <c r="A658" s="512" t="s">
        <v>53</v>
      </c>
      <c r="B658" s="488" t="s">
        <v>818</v>
      </c>
      <c r="C658" s="486"/>
      <c r="D658" s="419"/>
      <c r="E658" s="493" t="s">
        <v>530</v>
      </c>
      <c r="F658" s="493" t="s">
        <v>530</v>
      </c>
      <c r="G658" s="103" t="s">
        <v>819</v>
      </c>
      <c r="H658" s="427" t="s">
        <v>463</v>
      </c>
      <c r="I658" s="103" t="s">
        <v>813</v>
      </c>
      <c r="J658" s="490" t="s">
        <v>814</v>
      </c>
      <c r="K658" s="419"/>
      <c r="L658" s="25">
        <v>45</v>
      </c>
      <c r="M658" s="25">
        <v>15.3</v>
      </c>
      <c r="N658" s="25">
        <v>8.1</v>
      </c>
      <c r="O658" s="25">
        <f>SUM(P658:Q658)</f>
        <v>297</v>
      </c>
      <c r="P658" s="25">
        <v>297</v>
      </c>
      <c r="Q658" s="25"/>
      <c r="R658" s="25">
        <f>SUM(S658:T658)</f>
        <v>297</v>
      </c>
      <c r="S658" s="25">
        <v>297</v>
      </c>
      <c r="T658" s="25"/>
      <c r="U658" s="25">
        <f>SUM(V658:W658)</f>
        <v>297</v>
      </c>
      <c r="V658" s="25">
        <v>297</v>
      </c>
      <c r="W658" s="15"/>
    </row>
    <row r="659" spans="1:23" s="35" customFormat="1" ht="78.75">
      <c r="A659" s="512" t="s">
        <v>54</v>
      </c>
      <c r="B659" s="488" t="s">
        <v>820</v>
      </c>
      <c r="C659" s="486"/>
      <c r="D659" s="419" t="s">
        <v>821</v>
      </c>
      <c r="E659" s="493" t="s">
        <v>91</v>
      </c>
      <c r="F659" s="493" t="s">
        <v>492</v>
      </c>
      <c r="G659" s="103" t="s">
        <v>624</v>
      </c>
      <c r="H659" s="427" t="s">
        <v>463</v>
      </c>
      <c r="I659" s="103" t="s">
        <v>813</v>
      </c>
      <c r="J659" s="490" t="s">
        <v>814</v>
      </c>
      <c r="K659" s="419"/>
      <c r="L659" s="25">
        <v>7</v>
      </c>
      <c r="M659" s="25">
        <v>0</v>
      </c>
      <c r="N659" s="25">
        <v>0</v>
      </c>
      <c r="O659" s="25">
        <v>0</v>
      </c>
      <c r="P659" s="25">
        <v>0</v>
      </c>
      <c r="Q659" s="25">
        <v>0</v>
      </c>
      <c r="R659" s="25">
        <v>0</v>
      </c>
      <c r="S659" s="25">
        <v>0</v>
      </c>
      <c r="T659" s="25">
        <v>0</v>
      </c>
      <c r="U659" s="25">
        <v>0</v>
      </c>
      <c r="V659" s="25">
        <v>0</v>
      </c>
      <c r="W659" s="15">
        <v>0</v>
      </c>
    </row>
    <row r="660" spans="1:23" s="35" customFormat="1" ht="78.75">
      <c r="A660" s="512" t="s">
        <v>55</v>
      </c>
      <c r="B660" s="488" t="s">
        <v>822</v>
      </c>
      <c r="C660" s="486"/>
      <c r="D660" s="419"/>
      <c r="E660" s="493" t="s">
        <v>91</v>
      </c>
      <c r="F660" s="493" t="s">
        <v>492</v>
      </c>
      <c r="G660" s="103" t="s">
        <v>823</v>
      </c>
      <c r="H660" s="427" t="s">
        <v>463</v>
      </c>
      <c r="I660" s="103" t="s">
        <v>813</v>
      </c>
      <c r="J660" s="490" t="s">
        <v>814</v>
      </c>
      <c r="K660" s="419"/>
      <c r="L660" s="25">
        <v>7</v>
      </c>
      <c r="M660" s="25">
        <v>6.3</v>
      </c>
      <c r="N660" s="25">
        <v>0</v>
      </c>
      <c r="O660" s="25">
        <f>SUM(P660:Q660)</f>
        <v>7</v>
      </c>
      <c r="P660" s="25">
        <v>7</v>
      </c>
      <c r="Q660" s="25">
        <v>0</v>
      </c>
      <c r="R660" s="25">
        <f>SUM(S660:T660)</f>
        <v>7</v>
      </c>
      <c r="S660" s="25">
        <v>7</v>
      </c>
      <c r="T660" s="25">
        <v>0</v>
      </c>
      <c r="U660" s="25">
        <f>SUM(V660:W660)</f>
        <v>7</v>
      </c>
      <c r="V660" s="25">
        <v>7</v>
      </c>
      <c r="W660" s="15">
        <v>0</v>
      </c>
    </row>
    <row r="661" spans="1:23" s="35" customFormat="1" ht="78.75">
      <c r="A661" s="512" t="s">
        <v>27</v>
      </c>
      <c r="B661" s="488" t="s">
        <v>824</v>
      </c>
      <c r="C661" s="486"/>
      <c r="D661" s="419"/>
      <c r="E661" s="493" t="s">
        <v>92</v>
      </c>
      <c r="F661" s="493" t="s">
        <v>467</v>
      </c>
      <c r="G661" s="103" t="s">
        <v>419</v>
      </c>
      <c r="H661" s="427" t="s">
        <v>463</v>
      </c>
      <c r="I661" s="103" t="s">
        <v>813</v>
      </c>
      <c r="J661" s="490" t="s">
        <v>814</v>
      </c>
      <c r="K661" s="419"/>
      <c r="L661" s="25">
        <v>60</v>
      </c>
      <c r="M661" s="25">
        <v>0</v>
      </c>
      <c r="N661" s="25">
        <v>0</v>
      </c>
      <c r="O661" s="25">
        <v>0</v>
      </c>
      <c r="P661" s="25">
        <v>0</v>
      </c>
      <c r="Q661" s="25">
        <v>0</v>
      </c>
      <c r="R661" s="25">
        <v>0</v>
      </c>
      <c r="S661" s="25">
        <v>0</v>
      </c>
      <c r="T661" s="25">
        <v>0</v>
      </c>
      <c r="U661" s="25">
        <v>0</v>
      </c>
      <c r="V661" s="25">
        <v>0</v>
      </c>
      <c r="W661" s="15">
        <v>0</v>
      </c>
    </row>
    <row r="662" spans="1:23" s="35" customFormat="1" ht="324" customHeight="1">
      <c r="A662" s="512" t="s">
        <v>56</v>
      </c>
      <c r="B662" s="488" t="s">
        <v>825</v>
      </c>
      <c r="C662" s="486"/>
      <c r="D662" s="419"/>
      <c r="E662" s="493" t="s">
        <v>92</v>
      </c>
      <c r="F662" s="493" t="s">
        <v>467</v>
      </c>
      <c r="G662" s="103" t="s">
        <v>776</v>
      </c>
      <c r="H662" s="427" t="s">
        <v>463</v>
      </c>
      <c r="I662" s="452" t="s">
        <v>826</v>
      </c>
      <c r="J662" s="493" t="s">
        <v>827</v>
      </c>
      <c r="K662" s="419"/>
      <c r="L662" s="25">
        <v>2883.7</v>
      </c>
      <c r="M662" s="25">
        <v>3000</v>
      </c>
      <c r="N662" s="25">
        <v>1885</v>
      </c>
      <c r="O662" s="25">
        <f>SUM(P662:Q662)</f>
        <v>2565.1999999999998</v>
      </c>
      <c r="P662" s="25">
        <v>2565.1999999999998</v>
      </c>
      <c r="Q662" s="25">
        <v>0</v>
      </c>
      <c r="R662" s="25">
        <f>SUM(S662:T662)</f>
        <v>2565.1999999999998</v>
      </c>
      <c r="S662" s="25">
        <v>2565.1999999999998</v>
      </c>
      <c r="T662" s="25">
        <v>0</v>
      </c>
      <c r="U662" s="25">
        <f>SUM(V662:W662)</f>
        <v>2821.7</v>
      </c>
      <c r="V662" s="25">
        <v>2821.7</v>
      </c>
      <c r="W662" s="15">
        <v>0</v>
      </c>
    </row>
    <row r="663" spans="1:23" s="37" customFormat="1" ht="31.5">
      <c r="A663" s="58" t="s">
        <v>851</v>
      </c>
      <c r="B663" s="306" t="s">
        <v>1414</v>
      </c>
      <c r="C663" s="324"/>
      <c r="D663" s="60"/>
      <c r="E663" s="60"/>
      <c r="F663" s="60"/>
      <c r="G663" s="324"/>
      <c r="H663" s="60"/>
      <c r="I663" s="324"/>
      <c r="J663" s="60"/>
      <c r="K663" s="60" t="s">
        <v>66</v>
      </c>
      <c r="L663" s="16">
        <f>SUM(L664,L838,L842)</f>
        <v>367168.8</v>
      </c>
      <c r="M663" s="16">
        <f>SUM(M664,M838,M842)</f>
        <v>334963.60000000003</v>
      </c>
      <c r="N663" s="16">
        <f>SUM(N664,N838,N842)</f>
        <v>225347.54512999995</v>
      </c>
      <c r="O663" s="16">
        <f>SUBTOTAL(9,P663:Q663)</f>
        <v>321360.60000000003</v>
      </c>
      <c r="P663" s="16">
        <f>SUM(P664,P838,P842)</f>
        <v>321360.60000000003</v>
      </c>
      <c r="Q663" s="16">
        <f>SUM(Q664,Q838,Q842)</f>
        <v>0</v>
      </c>
      <c r="R663" s="16">
        <f>SUBTOTAL(9,S663:T663)</f>
        <v>265538.69999999995</v>
      </c>
      <c r="S663" s="16">
        <f>SUM(S664,S838,S842)</f>
        <v>265538.69999999995</v>
      </c>
      <c r="T663" s="16">
        <f>SUM(T664,T838,T842)</f>
        <v>0</v>
      </c>
      <c r="U663" s="16">
        <f>SUBTOTAL(9,V663:W663)</f>
        <v>298551.09999999998</v>
      </c>
      <c r="V663" s="16">
        <f>SUM(V664,V838,V842)</f>
        <v>298551.09999999998</v>
      </c>
      <c r="W663" s="593">
        <f>SUM(W664,W838,W842)</f>
        <v>0</v>
      </c>
    </row>
    <row r="664" spans="1:23" s="242" customFormat="1">
      <c r="A664" s="240" t="s">
        <v>9</v>
      </c>
      <c r="B664" s="710" t="s">
        <v>72</v>
      </c>
      <c r="C664" s="710"/>
      <c r="D664" s="710"/>
      <c r="E664" s="710"/>
      <c r="F664" s="710"/>
      <c r="G664" s="710"/>
      <c r="H664" s="710"/>
      <c r="I664" s="710"/>
      <c r="J664" s="710"/>
      <c r="K664" s="710"/>
      <c r="L664" s="241">
        <f t="shared" ref="L664:W664" si="206">SUM(L665,L671,L682,L700,L836)</f>
        <v>358547.20000000001</v>
      </c>
      <c r="M664" s="241">
        <f t="shared" si="206"/>
        <v>326928.5</v>
      </c>
      <c r="N664" s="241">
        <f t="shared" si="206"/>
        <v>220023.54512999995</v>
      </c>
      <c r="O664" s="241">
        <f t="shared" si="206"/>
        <v>313325.50000000006</v>
      </c>
      <c r="P664" s="241">
        <f t="shared" si="206"/>
        <v>313325.50000000006</v>
      </c>
      <c r="Q664" s="241">
        <f t="shared" si="206"/>
        <v>0</v>
      </c>
      <c r="R664" s="241">
        <f t="shared" si="206"/>
        <v>257503.6</v>
      </c>
      <c r="S664" s="241">
        <f t="shared" si="206"/>
        <v>257503.6</v>
      </c>
      <c r="T664" s="241">
        <f t="shared" si="206"/>
        <v>0</v>
      </c>
      <c r="U664" s="241">
        <f t="shared" si="206"/>
        <v>290516</v>
      </c>
      <c r="V664" s="241">
        <f t="shared" si="206"/>
        <v>290516</v>
      </c>
      <c r="W664" s="254">
        <f t="shared" si="206"/>
        <v>0</v>
      </c>
    </row>
    <row r="665" spans="1:23" s="263" customFormat="1">
      <c r="A665" s="266" t="s">
        <v>58</v>
      </c>
      <c r="B665" s="298"/>
      <c r="C665" s="361"/>
      <c r="D665" s="259"/>
      <c r="E665" s="257"/>
      <c r="F665" s="257"/>
      <c r="G665" s="571"/>
      <c r="H665" s="257"/>
      <c r="I665" s="326"/>
      <c r="J665" s="258"/>
      <c r="K665" s="259"/>
      <c r="L665" s="261">
        <f t="shared" ref="L665:W665" si="207">L666+L669</f>
        <v>9428.5</v>
      </c>
      <c r="M665" s="261">
        <f t="shared" si="207"/>
        <v>10060.1</v>
      </c>
      <c r="N665" s="261">
        <f t="shared" si="207"/>
        <v>6168.2</v>
      </c>
      <c r="O665" s="261">
        <f t="shared" si="207"/>
        <v>10356.9</v>
      </c>
      <c r="P665" s="261">
        <f t="shared" si="207"/>
        <v>10356.9</v>
      </c>
      <c r="Q665" s="261">
        <f t="shared" si="207"/>
        <v>0</v>
      </c>
      <c r="R665" s="261">
        <f t="shared" si="207"/>
        <v>10356.9</v>
      </c>
      <c r="S665" s="261">
        <f t="shared" si="207"/>
        <v>10356.9</v>
      </c>
      <c r="T665" s="261">
        <f t="shared" si="207"/>
        <v>0</v>
      </c>
      <c r="U665" s="261">
        <f t="shared" si="207"/>
        <v>10396.200000000001</v>
      </c>
      <c r="V665" s="261">
        <f t="shared" si="207"/>
        <v>10396.200000000001</v>
      </c>
      <c r="W665" s="262">
        <f t="shared" si="207"/>
        <v>0</v>
      </c>
    </row>
    <row r="666" spans="1:23" s="44" customFormat="1">
      <c r="A666" s="136" t="s">
        <v>10</v>
      </c>
      <c r="B666" s="442" t="s">
        <v>73</v>
      </c>
      <c r="C666" s="482"/>
      <c r="D666" s="439"/>
      <c r="E666" s="124"/>
      <c r="F666" s="124"/>
      <c r="G666" s="348"/>
      <c r="H666" s="463"/>
      <c r="I666" s="349"/>
      <c r="J666" s="468"/>
      <c r="K666" s="439"/>
      <c r="L666" s="137">
        <f t="shared" ref="L666:W666" si="208">L667</f>
        <v>8986.5</v>
      </c>
      <c r="M666" s="137">
        <f t="shared" si="208"/>
        <v>9680.4</v>
      </c>
      <c r="N666" s="137">
        <f t="shared" si="208"/>
        <v>5919.3</v>
      </c>
      <c r="O666" s="137">
        <f t="shared" si="208"/>
        <v>9963.6</v>
      </c>
      <c r="P666" s="137">
        <f t="shared" si="208"/>
        <v>9963.6</v>
      </c>
      <c r="Q666" s="137">
        <f t="shared" si="208"/>
        <v>0</v>
      </c>
      <c r="R666" s="137">
        <f t="shared" si="208"/>
        <v>9963.6</v>
      </c>
      <c r="S666" s="137">
        <f t="shared" si="208"/>
        <v>9963.6</v>
      </c>
      <c r="T666" s="137">
        <f t="shared" si="208"/>
        <v>0</v>
      </c>
      <c r="U666" s="137">
        <f t="shared" si="208"/>
        <v>9963.6</v>
      </c>
      <c r="V666" s="137">
        <f t="shared" si="208"/>
        <v>9963.6</v>
      </c>
      <c r="W666" s="141">
        <f t="shared" si="208"/>
        <v>0</v>
      </c>
    </row>
    <row r="667" spans="1:23" s="44" customFormat="1" ht="114" customHeight="1">
      <c r="A667" s="918"/>
      <c r="B667" s="979" t="s">
        <v>852</v>
      </c>
      <c r="C667" s="920"/>
      <c r="D667" s="917"/>
      <c r="E667" s="919" t="s">
        <v>530</v>
      </c>
      <c r="F667" s="919" t="s">
        <v>131</v>
      </c>
      <c r="G667" s="924" t="s">
        <v>853</v>
      </c>
      <c r="H667" s="925">
        <v>100</v>
      </c>
      <c r="I667" s="446" t="s">
        <v>854</v>
      </c>
      <c r="J667" s="138" t="s">
        <v>855</v>
      </c>
      <c r="K667" s="978"/>
      <c r="L667" s="912">
        <v>8986.5</v>
      </c>
      <c r="M667" s="912">
        <v>9680.4</v>
      </c>
      <c r="N667" s="912">
        <v>5919.3</v>
      </c>
      <c r="O667" s="912">
        <f>P667+Q667</f>
        <v>9963.6</v>
      </c>
      <c r="P667" s="912">
        <v>9963.6</v>
      </c>
      <c r="Q667" s="912"/>
      <c r="R667" s="912">
        <f>S667+T667</f>
        <v>9963.6</v>
      </c>
      <c r="S667" s="912">
        <v>9963.6</v>
      </c>
      <c r="T667" s="912"/>
      <c r="U667" s="912">
        <f>V667+W667</f>
        <v>9963.6</v>
      </c>
      <c r="V667" s="912">
        <v>9963.6</v>
      </c>
      <c r="W667" s="913"/>
    </row>
    <row r="668" spans="1:23" s="44" customFormat="1" ht="47.25">
      <c r="A668" s="918"/>
      <c r="B668" s="979"/>
      <c r="C668" s="920"/>
      <c r="D668" s="917"/>
      <c r="E668" s="919"/>
      <c r="F668" s="919"/>
      <c r="G668" s="924"/>
      <c r="H668" s="926"/>
      <c r="I668" s="139" t="s">
        <v>1525</v>
      </c>
      <c r="J668" s="140" t="s">
        <v>856</v>
      </c>
      <c r="K668" s="917"/>
      <c r="L668" s="912"/>
      <c r="M668" s="912"/>
      <c r="N668" s="912"/>
      <c r="O668" s="912"/>
      <c r="P668" s="912"/>
      <c r="Q668" s="912"/>
      <c r="R668" s="912"/>
      <c r="S668" s="912"/>
      <c r="T668" s="912"/>
      <c r="U668" s="912"/>
      <c r="V668" s="912"/>
      <c r="W668" s="913"/>
    </row>
    <row r="669" spans="1:23" s="44" customFormat="1" ht="31.5">
      <c r="A669" s="136" t="s">
        <v>11</v>
      </c>
      <c r="B669" s="442" t="s">
        <v>74</v>
      </c>
      <c r="C669" s="476"/>
      <c r="D669" s="477"/>
      <c r="E669" s="124"/>
      <c r="F669" s="124"/>
      <c r="G669" s="348"/>
      <c r="H669" s="463"/>
      <c r="I669" s="914" t="s">
        <v>857</v>
      </c>
      <c r="J669" s="915"/>
      <c r="K669" s="916"/>
      <c r="L669" s="137">
        <v>442</v>
      </c>
      <c r="M669" s="137">
        <v>379.7</v>
      </c>
      <c r="N669" s="137">
        <v>248.9</v>
      </c>
      <c r="O669" s="137">
        <f>P669+Q669</f>
        <v>393.3</v>
      </c>
      <c r="P669" s="137">
        <v>393.3</v>
      </c>
      <c r="Q669" s="137"/>
      <c r="R669" s="137">
        <f>S669+T669</f>
        <v>393.3</v>
      </c>
      <c r="S669" s="137">
        <v>393.3</v>
      </c>
      <c r="T669" s="137"/>
      <c r="U669" s="137">
        <f>V669+W669</f>
        <v>432.6</v>
      </c>
      <c r="V669" s="137">
        <v>432.6</v>
      </c>
      <c r="W669" s="141"/>
    </row>
    <row r="670" spans="1:23" s="44" customFormat="1" ht="55.5" customHeight="1">
      <c r="A670" s="136"/>
      <c r="B670" s="442" t="s">
        <v>1526</v>
      </c>
      <c r="C670" s="476"/>
      <c r="D670" s="477"/>
      <c r="E670" s="124" t="s">
        <v>530</v>
      </c>
      <c r="F670" s="124" t="s">
        <v>131</v>
      </c>
      <c r="G670" s="348" t="s">
        <v>853</v>
      </c>
      <c r="H670" s="463">
        <v>200</v>
      </c>
      <c r="I670" s="914"/>
      <c r="J670" s="915"/>
      <c r="K670" s="916"/>
      <c r="L670" s="137">
        <v>442</v>
      </c>
      <c r="M670" s="137">
        <v>379.7</v>
      </c>
      <c r="N670" s="137">
        <v>248.9</v>
      </c>
      <c r="O670" s="137">
        <f>P670+Q670</f>
        <v>393.3</v>
      </c>
      <c r="P670" s="137">
        <v>393.3</v>
      </c>
      <c r="Q670" s="137"/>
      <c r="R670" s="137">
        <f>S670+T670</f>
        <v>393.3</v>
      </c>
      <c r="S670" s="137">
        <v>393.3</v>
      </c>
      <c r="T670" s="137"/>
      <c r="U670" s="137">
        <f>V670+W670</f>
        <v>432.6</v>
      </c>
      <c r="V670" s="137">
        <v>432.6</v>
      </c>
      <c r="W670" s="141"/>
    </row>
    <row r="671" spans="1:23" s="263" customFormat="1">
      <c r="A671" s="747" t="s">
        <v>105</v>
      </c>
      <c r="B671" s="748"/>
      <c r="C671" s="748"/>
      <c r="D671" s="748"/>
      <c r="E671" s="748"/>
      <c r="F671" s="748"/>
      <c r="G671" s="748"/>
      <c r="H671" s="748"/>
      <c r="I671" s="748"/>
      <c r="J671" s="748"/>
      <c r="K671" s="748"/>
      <c r="L671" s="261">
        <f t="shared" ref="L671:W671" si="209">L672+L675+L676+L679</f>
        <v>3800</v>
      </c>
      <c r="M671" s="261">
        <f t="shared" si="209"/>
        <v>18990.8</v>
      </c>
      <c r="N671" s="261">
        <f t="shared" si="209"/>
        <v>11935.6</v>
      </c>
      <c r="O671" s="261">
        <f t="shared" si="209"/>
        <v>25611.100000000002</v>
      </c>
      <c r="P671" s="261">
        <f t="shared" si="209"/>
        <v>25611.100000000002</v>
      </c>
      <c r="Q671" s="261">
        <f t="shared" si="209"/>
        <v>0</v>
      </c>
      <c r="R671" s="261">
        <f t="shared" si="209"/>
        <v>25611.100000000002</v>
      </c>
      <c r="S671" s="261">
        <f t="shared" si="209"/>
        <v>25611.100000000002</v>
      </c>
      <c r="T671" s="261">
        <f t="shared" si="209"/>
        <v>0</v>
      </c>
      <c r="U671" s="261">
        <f t="shared" si="209"/>
        <v>25008.5</v>
      </c>
      <c r="V671" s="261">
        <f t="shared" si="209"/>
        <v>25008.5</v>
      </c>
      <c r="W671" s="262">
        <f t="shared" si="209"/>
        <v>0</v>
      </c>
    </row>
    <row r="672" spans="1:23" s="44" customFormat="1" ht="47.25">
      <c r="A672" s="136" t="s">
        <v>12</v>
      </c>
      <c r="B672" s="442" t="s">
        <v>59</v>
      </c>
      <c r="C672" s="482"/>
      <c r="D672" s="439"/>
      <c r="E672" s="459"/>
      <c r="F672" s="459"/>
      <c r="G672" s="348" t="s">
        <v>858</v>
      </c>
      <c r="H672" s="463">
        <v>100</v>
      </c>
      <c r="I672" s="914" t="s">
        <v>859</v>
      </c>
      <c r="J672" s="917" t="s">
        <v>860</v>
      </c>
      <c r="K672" s="917"/>
      <c r="L672" s="137">
        <f t="shared" ref="L672:W672" si="210">L673+L674</f>
        <v>3367.3</v>
      </c>
      <c r="M672" s="137">
        <f t="shared" si="210"/>
        <v>17613.099999999999</v>
      </c>
      <c r="N672" s="137">
        <f t="shared" si="210"/>
        <v>10790.800000000001</v>
      </c>
      <c r="O672" s="137">
        <f t="shared" si="210"/>
        <v>25310.2</v>
      </c>
      <c r="P672" s="137">
        <f t="shared" si="210"/>
        <v>25310.2</v>
      </c>
      <c r="Q672" s="137">
        <f t="shared" si="210"/>
        <v>0</v>
      </c>
      <c r="R672" s="137">
        <f t="shared" si="210"/>
        <v>25310.2</v>
      </c>
      <c r="S672" s="137">
        <f t="shared" si="210"/>
        <v>25310.2</v>
      </c>
      <c r="T672" s="137">
        <f t="shared" si="210"/>
        <v>0</v>
      </c>
      <c r="U672" s="137">
        <f t="shared" si="210"/>
        <v>24677.4</v>
      </c>
      <c r="V672" s="137">
        <f t="shared" si="210"/>
        <v>24677.4</v>
      </c>
      <c r="W672" s="141">
        <f t="shared" si="210"/>
        <v>0</v>
      </c>
    </row>
    <row r="673" spans="1:23" s="44" customFormat="1" ht="49.5" customHeight="1">
      <c r="A673" s="136" t="s">
        <v>49</v>
      </c>
      <c r="B673" s="442" t="s">
        <v>861</v>
      </c>
      <c r="C673" s="482"/>
      <c r="D673" s="439"/>
      <c r="E673" s="124" t="s">
        <v>530</v>
      </c>
      <c r="F673" s="124" t="s">
        <v>131</v>
      </c>
      <c r="G673" s="348" t="s">
        <v>858</v>
      </c>
      <c r="H673" s="463">
        <v>100</v>
      </c>
      <c r="I673" s="914"/>
      <c r="J673" s="917"/>
      <c r="K673" s="917"/>
      <c r="L673" s="137">
        <v>3367.3</v>
      </c>
      <c r="M673" s="137">
        <v>3384</v>
      </c>
      <c r="N673" s="137">
        <v>1978.7</v>
      </c>
      <c r="O673" s="137">
        <f>SUM(P673:Q673)</f>
        <v>6878.2</v>
      </c>
      <c r="P673" s="137">
        <v>6878.2</v>
      </c>
      <c r="Q673" s="137"/>
      <c r="R673" s="137">
        <f>SUM(S673:T673)</f>
        <v>6878.2</v>
      </c>
      <c r="S673" s="137">
        <v>6878.2</v>
      </c>
      <c r="T673" s="137"/>
      <c r="U673" s="137">
        <f>SUM(V673:W673)</f>
        <v>6706.2</v>
      </c>
      <c r="V673" s="137">
        <v>6706.2</v>
      </c>
      <c r="W673" s="141"/>
    </row>
    <row r="674" spans="1:23" s="44" customFormat="1" ht="31.5">
      <c r="A674" s="136" t="s">
        <v>70</v>
      </c>
      <c r="B674" s="442" t="s">
        <v>862</v>
      </c>
      <c r="C674" s="420"/>
      <c r="D674" s="439"/>
      <c r="E674" s="124" t="s">
        <v>530</v>
      </c>
      <c r="F674" s="124" t="s">
        <v>131</v>
      </c>
      <c r="G674" s="348" t="s">
        <v>863</v>
      </c>
      <c r="H674" s="463">
        <v>100</v>
      </c>
      <c r="I674" s="914"/>
      <c r="J674" s="917"/>
      <c r="K674" s="917"/>
      <c r="L674" s="137"/>
      <c r="M674" s="137">
        <v>14229.1</v>
      </c>
      <c r="N674" s="137">
        <v>8812.1</v>
      </c>
      <c r="O674" s="137">
        <f>SUM(P674:Q674)</f>
        <v>18432</v>
      </c>
      <c r="P674" s="137">
        <v>18432</v>
      </c>
      <c r="Q674" s="137"/>
      <c r="R674" s="137">
        <f>SUM(S674:T674)</f>
        <v>18432</v>
      </c>
      <c r="S674" s="137">
        <v>18432</v>
      </c>
      <c r="T674" s="137"/>
      <c r="U674" s="137">
        <f>SUM(V674:W674)</f>
        <v>17971.2</v>
      </c>
      <c r="V674" s="137">
        <v>17971.2</v>
      </c>
      <c r="W674" s="141"/>
    </row>
    <row r="675" spans="1:23" s="40" customFormat="1" ht="47.25">
      <c r="A675" s="533"/>
      <c r="B675" s="451" t="s">
        <v>864</v>
      </c>
      <c r="C675" s="452"/>
      <c r="D675" s="455"/>
      <c r="E675" s="493" t="s">
        <v>530</v>
      </c>
      <c r="F675" s="493" t="s">
        <v>118</v>
      </c>
      <c r="G675" s="103" t="s">
        <v>865</v>
      </c>
      <c r="H675" s="417">
        <v>100</v>
      </c>
      <c r="I675" s="331"/>
      <c r="J675" s="455"/>
      <c r="K675" s="455"/>
      <c r="L675" s="25">
        <v>25.2</v>
      </c>
      <c r="M675" s="25"/>
      <c r="N675" s="25"/>
      <c r="O675" s="137">
        <f>SUM(P675:Q675)</f>
        <v>0</v>
      </c>
      <c r="P675" s="25"/>
      <c r="Q675" s="25"/>
      <c r="R675" s="25"/>
      <c r="S675" s="25"/>
      <c r="T675" s="25"/>
      <c r="U675" s="25"/>
      <c r="V675" s="25"/>
      <c r="W675" s="15"/>
    </row>
    <row r="676" spans="1:23" s="40" customFormat="1" ht="31.5">
      <c r="A676" s="533" t="s">
        <v>13</v>
      </c>
      <c r="B676" s="451" t="s">
        <v>33</v>
      </c>
      <c r="C676" s="328"/>
      <c r="D676" s="478"/>
      <c r="E676" s="493"/>
      <c r="F676" s="493"/>
      <c r="G676" s="103"/>
      <c r="H676" s="417">
        <v>200</v>
      </c>
      <c r="I676" s="914" t="s">
        <v>857</v>
      </c>
      <c r="J676" s="917"/>
      <c r="K676" s="921"/>
      <c r="L676" s="25">
        <f t="shared" ref="L676:W676" si="211">L677+L678</f>
        <v>371</v>
      </c>
      <c r="M676" s="25">
        <f t="shared" si="211"/>
        <v>1347.9</v>
      </c>
      <c r="N676" s="25">
        <f t="shared" si="211"/>
        <v>1115</v>
      </c>
      <c r="O676" s="25">
        <f t="shared" si="211"/>
        <v>297.89999999999998</v>
      </c>
      <c r="P676" s="25">
        <f t="shared" si="211"/>
        <v>297.89999999999998</v>
      </c>
      <c r="Q676" s="25">
        <f t="shared" si="211"/>
        <v>0</v>
      </c>
      <c r="R676" s="25">
        <f t="shared" si="211"/>
        <v>297.89999999999998</v>
      </c>
      <c r="S676" s="25">
        <f t="shared" si="211"/>
        <v>297.89999999999998</v>
      </c>
      <c r="T676" s="25">
        <f t="shared" si="211"/>
        <v>0</v>
      </c>
      <c r="U676" s="25">
        <f t="shared" si="211"/>
        <v>327.8</v>
      </c>
      <c r="V676" s="25">
        <f t="shared" si="211"/>
        <v>327.8</v>
      </c>
      <c r="W676" s="15">
        <f t="shared" si="211"/>
        <v>0</v>
      </c>
    </row>
    <row r="677" spans="1:23" s="40" customFormat="1" ht="31.5">
      <c r="A677" s="533" t="s">
        <v>50</v>
      </c>
      <c r="B677" s="451" t="s">
        <v>861</v>
      </c>
      <c r="C677" s="328"/>
      <c r="D677" s="478"/>
      <c r="E677" s="493" t="s">
        <v>530</v>
      </c>
      <c r="F677" s="493" t="s">
        <v>131</v>
      </c>
      <c r="G677" s="103" t="s">
        <v>866</v>
      </c>
      <c r="H677" s="417">
        <v>200</v>
      </c>
      <c r="I677" s="914"/>
      <c r="J677" s="917"/>
      <c r="K677" s="921"/>
      <c r="L677" s="25">
        <v>371</v>
      </c>
      <c r="M677" s="25">
        <v>931.1</v>
      </c>
      <c r="N677" s="25">
        <v>820.7</v>
      </c>
      <c r="O677" s="25">
        <f>SUM(P677:Q677)</f>
        <v>0</v>
      </c>
      <c r="P677" s="25"/>
      <c r="Q677" s="25"/>
      <c r="R677" s="25">
        <f>SUM(S677:T677)</f>
        <v>0</v>
      </c>
      <c r="S677" s="25"/>
      <c r="T677" s="25"/>
      <c r="U677" s="25">
        <f>SUM(V677:W677)</f>
        <v>0</v>
      </c>
      <c r="V677" s="25"/>
      <c r="W677" s="15"/>
    </row>
    <row r="678" spans="1:23" s="40" customFormat="1" ht="47.25">
      <c r="A678" s="533" t="s">
        <v>75</v>
      </c>
      <c r="B678" s="451" t="s">
        <v>862</v>
      </c>
      <c r="C678" s="452"/>
      <c r="D678" s="455"/>
      <c r="E678" s="493" t="s">
        <v>530</v>
      </c>
      <c r="F678" s="493" t="s">
        <v>131</v>
      </c>
      <c r="G678" s="348" t="s">
        <v>858</v>
      </c>
      <c r="H678" s="417">
        <v>200</v>
      </c>
      <c r="I678" s="914"/>
      <c r="J678" s="917"/>
      <c r="K678" s="921"/>
      <c r="L678" s="25"/>
      <c r="M678" s="25">
        <v>416.8</v>
      </c>
      <c r="N678" s="25">
        <v>294.3</v>
      </c>
      <c r="O678" s="25">
        <f>SUM(P678:Q678)</f>
        <v>297.89999999999998</v>
      </c>
      <c r="P678" s="25">
        <v>297.89999999999998</v>
      </c>
      <c r="Q678" s="25"/>
      <c r="R678" s="25">
        <f>SUM(S678:T678)</f>
        <v>297.89999999999998</v>
      </c>
      <c r="S678" s="25">
        <v>297.89999999999998</v>
      </c>
      <c r="T678" s="25"/>
      <c r="U678" s="25">
        <f>SUM(V678:W678)</f>
        <v>327.8</v>
      </c>
      <c r="V678" s="25">
        <v>327.8</v>
      </c>
      <c r="W678" s="15"/>
    </row>
    <row r="679" spans="1:23" s="44" customFormat="1">
      <c r="A679" s="136" t="s">
        <v>51</v>
      </c>
      <c r="B679" s="442" t="s">
        <v>32</v>
      </c>
      <c r="C679" s="476"/>
      <c r="D679" s="477"/>
      <c r="E679" s="124"/>
      <c r="F679" s="124"/>
      <c r="G679" s="348"/>
      <c r="H679" s="463">
        <v>800</v>
      </c>
      <c r="I679" s="914"/>
      <c r="J679" s="917"/>
      <c r="K679" s="921"/>
      <c r="L679" s="137">
        <f>SUM(L680:L681)</f>
        <v>36.5</v>
      </c>
      <c r="M679" s="137">
        <f>SUM(M680:M681)</f>
        <v>29.799999999999997</v>
      </c>
      <c r="N679" s="137">
        <f>SUM(N680:N681)</f>
        <v>29.799999999999997</v>
      </c>
      <c r="O679" s="25">
        <f>SUM(P679:Q679)</f>
        <v>3</v>
      </c>
      <c r="P679" s="137">
        <f t="shared" ref="P679:W679" si="212">SUM(P680:P681)</f>
        <v>3</v>
      </c>
      <c r="Q679" s="137">
        <f t="shared" si="212"/>
        <v>0</v>
      </c>
      <c r="R679" s="137">
        <f t="shared" si="212"/>
        <v>3</v>
      </c>
      <c r="S679" s="137">
        <f t="shared" si="212"/>
        <v>3</v>
      </c>
      <c r="T679" s="137">
        <f t="shared" si="212"/>
        <v>0</v>
      </c>
      <c r="U679" s="137">
        <f t="shared" si="212"/>
        <v>3.3</v>
      </c>
      <c r="V679" s="137">
        <f t="shared" si="212"/>
        <v>3.3</v>
      </c>
      <c r="W679" s="141">
        <f t="shared" si="212"/>
        <v>0</v>
      </c>
    </row>
    <row r="680" spans="1:23" s="44" customFormat="1" ht="47.25">
      <c r="A680" s="136" t="s">
        <v>52</v>
      </c>
      <c r="B680" s="442" t="s">
        <v>861</v>
      </c>
      <c r="C680" s="476"/>
      <c r="D680" s="477"/>
      <c r="E680" s="124" t="s">
        <v>530</v>
      </c>
      <c r="F680" s="124" t="s">
        <v>131</v>
      </c>
      <c r="G680" s="348" t="s">
        <v>858</v>
      </c>
      <c r="H680" s="463">
        <v>800</v>
      </c>
      <c r="I680" s="914"/>
      <c r="J680" s="917"/>
      <c r="K680" s="921"/>
      <c r="L680" s="137">
        <v>36.5</v>
      </c>
      <c r="M680" s="137">
        <v>19.899999999999999</v>
      </c>
      <c r="N680" s="137">
        <v>19.899999999999999</v>
      </c>
      <c r="O680" s="25">
        <f>SUM(P680:Q680)</f>
        <v>0</v>
      </c>
      <c r="P680" s="137"/>
      <c r="Q680" s="137"/>
      <c r="R680" s="137">
        <f>SUM(S680:T680)</f>
        <v>0</v>
      </c>
      <c r="S680" s="137"/>
      <c r="T680" s="137"/>
      <c r="U680" s="137">
        <f>SUM(V680:W680)</f>
        <v>0</v>
      </c>
      <c r="V680" s="137"/>
      <c r="W680" s="141"/>
    </row>
    <row r="681" spans="1:23" s="44" customFormat="1" ht="31.5">
      <c r="A681" s="136" t="s">
        <v>867</v>
      </c>
      <c r="B681" s="442" t="s">
        <v>862</v>
      </c>
      <c r="C681" s="420"/>
      <c r="D681" s="439"/>
      <c r="E681" s="124" t="s">
        <v>530</v>
      </c>
      <c r="F681" s="124" t="s">
        <v>131</v>
      </c>
      <c r="G681" s="348" t="s">
        <v>868</v>
      </c>
      <c r="H681" s="463">
        <v>800</v>
      </c>
      <c r="I681" s="914"/>
      <c r="J681" s="917"/>
      <c r="K681" s="921"/>
      <c r="L681" s="137"/>
      <c r="M681" s="137">
        <v>9.9</v>
      </c>
      <c r="N681" s="137">
        <v>9.9</v>
      </c>
      <c r="O681" s="25">
        <f>SUM(P681:Q681)</f>
        <v>3</v>
      </c>
      <c r="P681" s="137">
        <v>3</v>
      </c>
      <c r="Q681" s="137"/>
      <c r="R681" s="137">
        <f>SUM(S681:T681)</f>
        <v>3</v>
      </c>
      <c r="S681" s="137">
        <v>3</v>
      </c>
      <c r="T681" s="137"/>
      <c r="U681" s="137">
        <f>SUM(V681:W681)</f>
        <v>3.3</v>
      </c>
      <c r="V681" s="137">
        <v>3.3</v>
      </c>
      <c r="W681" s="141"/>
    </row>
    <row r="682" spans="1:23" s="263" customFormat="1">
      <c r="A682" s="762" t="s">
        <v>78</v>
      </c>
      <c r="B682" s="763"/>
      <c r="C682" s="763"/>
      <c r="D682" s="763"/>
      <c r="E682" s="763"/>
      <c r="F682" s="763"/>
      <c r="G682" s="763"/>
      <c r="H682" s="763"/>
      <c r="I682" s="763"/>
      <c r="J682" s="763"/>
      <c r="K682" s="763"/>
      <c r="L682" s="264">
        <f t="shared" ref="L682:W682" si="213">SUM(L683)</f>
        <v>1183.8999999999999</v>
      </c>
      <c r="M682" s="264">
        <f t="shared" si="213"/>
        <v>3896.8000000000006</v>
      </c>
      <c r="N682" s="264">
        <f t="shared" si="213"/>
        <v>1284.0999999999999</v>
      </c>
      <c r="O682" s="264">
        <f t="shared" si="213"/>
        <v>10194.200000000001</v>
      </c>
      <c r="P682" s="264">
        <f t="shared" si="213"/>
        <v>10194.200000000001</v>
      </c>
      <c r="Q682" s="264">
        <f t="shared" si="213"/>
        <v>0</v>
      </c>
      <c r="R682" s="264">
        <f t="shared" si="213"/>
        <v>10194.200000000001</v>
      </c>
      <c r="S682" s="264">
        <f t="shared" si="213"/>
        <v>10194.200000000001</v>
      </c>
      <c r="T682" s="264">
        <f t="shared" si="213"/>
        <v>0</v>
      </c>
      <c r="U682" s="264">
        <f t="shared" si="213"/>
        <v>10637.099999999999</v>
      </c>
      <c r="V682" s="264">
        <f t="shared" si="213"/>
        <v>10637.099999999999</v>
      </c>
      <c r="W682" s="265">
        <f t="shared" si="213"/>
        <v>0</v>
      </c>
    </row>
    <row r="683" spans="1:23" s="44" customFormat="1" ht="31.5">
      <c r="A683" s="136" t="s">
        <v>22</v>
      </c>
      <c r="B683" s="442" t="s">
        <v>106</v>
      </c>
      <c r="C683" s="476"/>
      <c r="D683" s="477"/>
      <c r="E683" s="459"/>
      <c r="F683" s="459"/>
      <c r="G683" s="420"/>
      <c r="H683" s="463">
        <v>200</v>
      </c>
      <c r="I683" s="349"/>
      <c r="J683" s="481"/>
      <c r="K683" s="477"/>
      <c r="L683" s="137">
        <f>SUM(L685:L699)</f>
        <v>1183.8999999999999</v>
      </c>
      <c r="M683" s="137">
        <f t="shared" ref="M683:W683" si="214">SUM(M684:M699)</f>
        <v>3896.8000000000006</v>
      </c>
      <c r="N683" s="137">
        <f t="shared" si="214"/>
        <v>1284.0999999999999</v>
      </c>
      <c r="O683" s="137">
        <f t="shared" si="214"/>
        <v>10194.200000000001</v>
      </c>
      <c r="P683" s="137">
        <f t="shared" si="214"/>
        <v>10194.200000000001</v>
      </c>
      <c r="Q683" s="137">
        <f t="shared" si="214"/>
        <v>0</v>
      </c>
      <c r="R683" s="137">
        <f t="shared" si="214"/>
        <v>10194.200000000001</v>
      </c>
      <c r="S683" s="137">
        <f t="shared" si="214"/>
        <v>10194.200000000001</v>
      </c>
      <c r="T683" s="137">
        <f t="shared" si="214"/>
        <v>0</v>
      </c>
      <c r="U683" s="137">
        <f t="shared" si="214"/>
        <v>10637.099999999999</v>
      </c>
      <c r="V683" s="137">
        <f t="shared" si="214"/>
        <v>10637.099999999999</v>
      </c>
      <c r="W683" s="141">
        <f t="shared" si="214"/>
        <v>0</v>
      </c>
    </row>
    <row r="684" spans="1:23" s="44" customFormat="1" ht="63">
      <c r="A684" s="918" t="s">
        <v>43</v>
      </c>
      <c r="B684" s="922" t="s">
        <v>869</v>
      </c>
      <c r="C684" s="923"/>
      <c r="D684" s="916"/>
      <c r="E684" s="919" t="s">
        <v>119</v>
      </c>
      <c r="F684" s="919" t="s">
        <v>118</v>
      </c>
      <c r="G684" s="924" t="s">
        <v>561</v>
      </c>
      <c r="H684" s="925">
        <v>200</v>
      </c>
      <c r="I684" s="446" t="s">
        <v>870</v>
      </c>
      <c r="J684" s="927" t="s">
        <v>1426</v>
      </c>
      <c r="K684" s="916"/>
      <c r="L684" s="980"/>
      <c r="M684" s="912">
        <v>3.7</v>
      </c>
      <c r="N684" s="912">
        <v>0</v>
      </c>
      <c r="O684" s="912">
        <f>SUM(P684:Q684)</f>
        <v>0</v>
      </c>
      <c r="P684" s="912"/>
      <c r="Q684" s="912"/>
      <c r="R684" s="912"/>
      <c r="S684" s="912"/>
      <c r="T684" s="912"/>
      <c r="U684" s="912"/>
      <c r="V684" s="912"/>
      <c r="W684" s="913"/>
    </row>
    <row r="685" spans="1:23" s="44" customFormat="1" ht="63">
      <c r="A685" s="918"/>
      <c r="B685" s="922"/>
      <c r="C685" s="923"/>
      <c r="D685" s="916"/>
      <c r="E685" s="919"/>
      <c r="F685" s="919"/>
      <c r="G685" s="924"/>
      <c r="H685" s="926"/>
      <c r="I685" s="465" t="s">
        <v>1527</v>
      </c>
      <c r="J685" s="928"/>
      <c r="K685" s="916"/>
      <c r="L685" s="980"/>
      <c r="M685" s="912"/>
      <c r="N685" s="912"/>
      <c r="O685" s="912"/>
      <c r="P685" s="912"/>
      <c r="Q685" s="912"/>
      <c r="R685" s="912"/>
      <c r="S685" s="912"/>
      <c r="T685" s="912"/>
      <c r="U685" s="912"/>
      <c r="V685" s="912"/>
      <c r="W685" s="913"/>
    </row>
    <row r="686" spans="1:23" s="44" customFormat="1" ht="145.5" customHeight="1">
      <c r="A686" s="918" t="s">
        <v>79</v>
      </c>
      <c r="B686" s="922" t="s">
        <v>1528</v>
      </c>
      <c r="C686" s="923"/>
      <c r="D686" s="916"/>
      <c r="E686" s="919" t="s">
        <v>530</v>
      </c>
      <c r="F686" s="919" t="s">
        <v>530</v>
      </c>
      <c r="G686" s="924" t="s">
        <v>871</v>
      </c>
      <c r="H686" s="925">
        <v>200</v>
      </c>
      <c r="I686" s="142" t="s">
        <v>872</v>
      </c>
      <c r="J686" s="143"/>
      <c r="K686" s="929"/>
      <c r="L686" s="912"/>
      <c r="M686" s="912">
        <v>1145.9000000000001</v>
      </c>
      <c r="N686" s="912"/>
      <c r="O686" s="912">
        <f>P686+Q686</f>
        <v>4721</v>
      </c>
      <c r="P686" s="912">
        <v>4721</v>
      </c>
      <c r="Q686" s="912"/>
      <c r="R686" s="912">
        <f>S686+T686</f>
        <v>4721</v>
      </c>
      <c r="S686" s="912">
        <v>4721</v>
      </c>
      <c r="T686" s="912"/>
      <c r="U686" s="912">
        <f>V686+W686</f>
        <v>4721</v>
      </c>
      <c r="V686" s="912">
        <v>4721</v>
      </c>
      <c r="W686" s="913"/>
    </row>
    <row r="687" spans="1:23" s="44" customFormat="1" ht="82.5" customHeight="1">
      <c r="A687" s="918"/>
      <c r="B687" s="922"/>
      <c r="C687" s="923"/>
      <c r="D687" s="916"/>
      <c r="E687" s="919"/>
      <c r="F687" s="919"/>
      <c r="G687" s="924"/>
      <c r="H687" s="925"/>
      <c r="I687" s="144" t="s">
        <v>873</v>
      </c>
      <c r="J687" s="480" t="s">
        <v>874</v>
      </c>
      <c r="K687" s="929"/>
      <c r="L687" s="912"/>
      <c r="M687" s="912"/>
      <c r="N687" s="912"/>
      <c r="O687" s="912"/>
      <c r="P687" s="912"/>
      <c r="Q687" s="912"/>
      <c r="R687" s="912"/>
      <c r="S687" s="912"/>
      <c r="T687" s="912"/>
      <c r="U687" s="912"/>
      <c r="V687" s="912"/>
      <c r="W687" s="913"/>
    </row>
    <row r="688" spans="1:23" s="44" customFormat="1" ht="78.75" customHeight="1">
      <c r="A688" s="918"/>
      <c r="B688" s="922"/>
      <c r="C688" s="923"/>
      <c r="D688" s="916"/>
      <c r="E688" s="919"/>
      <c r="F688" s="919"/>
      <c r="G688" s="924"/>
      <c r="H688" s="925"/>
      <c r="I688" s="144" t="s">
        <v>875</v>
      </c>
      <c r="J688" s="480" t="s">
        <v>876</v>
      </c>
      <c r="K688" s="929"/>
      <c r="L688" s="912"/>
      <c r="M688" s="912"/>
      <c r="N688" s="912"/>
      <c r="O688" s="912"/>
      <c r="P688" s="912"/>
      <c r="Q688" s="912"/>
      <c r="R688" s="912"/>
      <c r="S688" s="912"/>
      <c r="T688" s="912"/>
      <c r="U688" s="912"/>
      <c r="V688" s="912"/>
      <c r="W688" s="913"/>
    </row>
    <row r="689" spans="1:23" s="44" customFormat="1" ht="141.75">
      <c r="A689" s="918" t="s">
        <v>82</v>
      </c>
      <c r="B689" s="922" t="s">
        <v>877</v>
      </c>
      <c r="C689" s="923"/>
      <c r="D689" s="916"/>
      <c r="E689" s="919" t="s">
        <v>530</v>
      </c>
      <c r="F689" s="919" t="s">
        <v>530</v>
      </c>
      <c r="G689" s="924" t="s">
        <v>878</v>
      </c>
      <c r="H689" s="925">
        <v>200</v>
      </c>
      <c r="I689" s="142" t="s">
        <v>1529</v>
      </c>
      <c r="J689" s="479" t="s">
        <v>879</v>
      </c>
      <c r="K689" s="929"/>
      <c r="L689" s="912">
        <v>15</v>
      </c>
      <c r="M689" s="912">
        <v>61.2</v>
      </c>
      <c r="N689" s="912"/>
      <c r="O689" s="912">
        <f>SUM(P689:Q689)</f>
        <v>0</v>
      </c>
      <c r="P689" s="912"/>
      <c r="Q689" s="912"/>
      <c r="R689" s="912"/>
      <c r="S689" s="912"/>
      <c r="T689" s="912"/>
      <c r="U689" s="912"/>
      <c r="V689" s="912"/>
      <c r="W689" s="913"/>
    </row>
    <row r="690" spans="1:23" s="44" customFormat="1" ht="78.75">
      <c r="A690" s="918"/>
      <c r="B690" s="922"/>
      <c r="C690" s="923"/>
      <c r="D690" s="916"/>
      <c r="E690" s="919"/>
      <c r="F690" s="919"/>
      <c r="G690" s="924"/>
      <c r="H690" s="925"/>
      <c r="I690" s="144" t="s">
        <v>1530</v>
      </c>
      <c r="J690" s="480" t="s">
        <v>880</v>
      </c>
      <c r="K690" s="929"/>
      <c r="L690" s="912"/>
      <c r="M690" s="912"/>
      <c r="N690" s="912"/>
      <c r="O690" s="912"/>
      <c r="P690" s="912"/>
      <c r="Q690" s="912"/>
      <c r="R690" s="912"/>
      <c r="S690" s="912"/>
      <c r="T690" s="912"/>
      <c r="U690" s="912"/>
      <c r="V690" s="912"/>
      <c r="W690" s="913"/>
    </row>
    <row r="691" spans="1:23" s="44" customFormat="1">
      <c r="A691" s="475"/>
      <c r="B691" s="451"/>
      <c r="C691" s="476"/>
      <c r="D691" s="477"/>
      <c r="E691" s="427" t="s">
        <v>530</v>
      </c>
      <c r="F691" s="427" t="s">
        <v>530</v>
      </c>
      <c r="G691" s="348" t="s">
        <v>900</v>
      </c>
      <c r="H691" s="462">
        <v>200</v>
      </c>
      <c r="I691" s="445"/>
      <c r="J691" s="467"/>
      <c r="K691" s="464"/>
      <c r="L691" s="429"/>
      <c r="M691" s="429"/>
      <c r="N691" s="429"/>
      <c r="O691" s="429">
        <f>SUM(P691:Q691)</f>
        <v>1043.9000000000001</v>
      </c>
      <c r="P691" s="429">
        <v>1043.9000000000001</v>
      </c>
      <c r="Q691" s="429"/>
      <c r="R691" s="429">
        <f>SUM(S691:T691)</f>
        <v>1043.9000000000001</v>
      </c>
      <c r="S691" s="429">
        <v>1043.9000000000001</v>
      </c>
      <c r="T691" s="429"/>
      <c r="U691" s="429">
        <f>SUM(V691:W691)</f>
        <v>1043.9000000000001</v>
      </c>
      <c r="V691" s="429">
        <v>1043.9000000000001</v>
      </c>
      <c r="W691" s="444"/>
    </row>
    <row r="692" spans="1:23" s="40" customFormat="1" ht="63">
      <c r="A692" s="533" t="s">
        <v>881</v>
      </c>
      <c r="B692" s="451" t="s">
        <v>882</v>
      </c>
      <c r="C692" s="328"/>
      <c r="D692" s="478"/>
      <c r="E692" s="493" t="s">
        <v>530</v>
      </c>
      <c r="F692" s="493" t="s">
        <v>131</v>
      </c>
      <c r="G692" s="103" t="s">
        <v>883</v>
      </c>
      <c r="H692" s="417">
        <v>200</v>
      </c>
      <c r="I692" s="454"/>
      <c r="J692" s="541"/>
      <c r="K692" s="478"/>
      <c r="L692" s="25">
        <v>1160.3</v>
      </c>
      <c r="M692" s="25">
        <v>1457.8</v>
      </c>
      <c r="N692" s="25">
        <v>852.7</v>
      </c>
      <c r="O692" s="25">
        <f>P692+Q692</f>
        <v>1125</v>
      </c>
      <c r="P692" s="25">
        <v>1125</v>
      </c>
      <c r="Q692" s="25"/>
      <c r="R692" s="25">
        <f>S692+T692</f>
        <v>1125</v>
      </c>
      <c r="S692" s="25">
        <v>1125</v>
      </c>
      <c r="T692" s="25"/>
      <c r="U692" s="25">
        <f>V692+W692</f>
        <v>1237</v>
      </c>
      <c r="V692" s="25">
        <v>1237</v>
      </c>
      <c r="W692" s="15"/>
    </row>
    <row r="693" spans="1:23" s="40" customFormat="1">
      <c r="A693" s="533" t="s">
        <v>1227</v>
      </c>
      <c r="B693" s="451"/>
      <c r="C693" s="328"/>
      <c r="D693" s="478"/>
      <c r="E693" s="493" t="s">
        <v>530</v>
      </c>
      <c r="F693" s="493" t="s">
        <v>131</v>
      </c>
      <c r="G693" s="103" t="s">
        <v>884</v>
      </c>
      <c r="H693" s="417">
        <v>200</v>
      </c>
      <c r="I693" s="454"/>
      <c r="J693" s="541"/>
      <c r="K693" s="478"/>
      <c r="L693" s="25"/>
      <c r="M693" s="25"/>
      <c r="N693" s="25"/>
      <c r="O693" s="25">
        <f>SUM(P693:Q693)</f>
        <v>650</v>
      </c>
      <c r="P693" s="25">
        <v>650</v>
      </c>
      <c r="Q693" s="25"/>
      <c r="R693" s="25">
        <f>SUM(S693:T693)</f>
        <v>650</v>
      </c>
      <c r="S693" s="25">
        <v>650</v>
      </c>
      <c r="T693" s="25"/>
      <c r="U693" s="25">
        <f>SUM(V693:W693)</f>
        <v>650</v>
      </c>
      <c r="V693" s="25">
        <v>650</v>
      </c>
      <c r="W693" s="15"/>
    </row>
    <row r="694" spans="1:23" s="40" customFormat="1" ht="47.25">
      <c r="A694" s="533" t="s">
        <v>885</v>
      </c>
      <c r="B694" s="451" t="s">
        <v>886</v>
      </c>
      <c r="C694" s="328"/>
      <c r="D694" s="478"/>
      <c r="E694" s="493" t="s">
        <v>530</v>
      </c>
      <c r="F694" s="493" t="s">
        <v>131</v>
      </c>
      <c r="G694" s="103" t="s">
        <v>887</v>
      </c>
      <c r="H694" s="417">
        <v>200</v>
      </c>
      <c r="I694" s="454"/>
      <c r="J694" s="541"/>
      <c r="K694" s="478"/>
      <c r="L694" s="25"/>
      <c r="M694" s="25">
        <v>610.79999999999995</v>
      </c>
      <c r="N694" s="25">
        <v>431.4</v>
      </c>
      <c r="O694" s="25">
        <f>P694+Q694</f>
        <v>2654.3</v>
      </c>
      <c r="P694" s="25">
        <v>2654.3</v>
      </c>
      <c r="Q694" s="25"/>
      <c r="R694" s="25">
        <f>S694+T694</f>
        <v>2654.3</v>
      </c>
      <c r="S694" s="25">
        <v>2654.3</v>
      </c>
      <c r="T694" s="25"/>
      <c r="U694" s="25">
        <f>V694+W694</f>
        <v>2985.2</v>
      </c>
      <c r="V694" s="25">
        <v>2985.2</v>
      </c>
      <c r="W694" s="15"/>
    </row>
    <row r="695" spans="1:23" s="44" customFormat="1" ht="63" customHeight="1">
      <c r="A695" s="136" t="s">
        <v>888</v>
      </c>
      <c r="B695" s="451" t="s">
        <v>889</v>
      </c>
      <c r="C695" s="476"/>
      <c r="D695" s="477"/>
      <c r="E695" s="124" t="s">
        <v>530</v>
      </c>
      <c r="F695" s="124" t="s">
        <v>131</v>
      </c>
      <c r="G695" s="348" t="s">
        <v>890</v>
      </c>
      <c r="H695" s="463">
        <v>200</v>
      </c>
      <c r="I695" s="445" t="s">
        <v>891</v>
      </c>
      <c r="J695" s="481"/>
      <c r="K695" s="477"/>
      <c r="L695" s="137"/>
      <c r="M695" s="137">
        <v>10</v>
      </c>
      <c r="N695" s="137"/>
      <c r="O695" s="137">
        <f>P695+Q695</f>
        <v>0</v>
      </c>
      <c r="P695" s="137"/>
      <c r="Q695" s="137"/>
      <c r="R695" s="137">
        <f>S695+T695</f>
        <v>0</v>
      </c>
      <c r="S695" s="137"/>
      <c r="T695" s="137"/>
      <c r="U695" s="137">
        <f>V695+W695</f>
        <v>0</v>
      </c>
      <c r="V695" s="137"/>
      <c r="W695" s="141"/>
    </row>
    <row r="696" spans="1:23" s="44" customFormat="1" ht="157.5">
      <c r="A696" s="136" t="s">
        <v>892</v>
      </c>
      <c r="B696" s="451" t="s">
        <v>893</v>
      </c>
      <c r="C696" s="476"/>
      <c r="D696" s="477"/>
      <c r="E696" s="124" t="s">
        <v>336</v>
      </c>
      <c r="F696" s="124" t="s">
        <v>119</v>
      </c>
      <c r="G696" s="348" t="s">
        <v>747</v>
      </c>
      <c r="H696" s="463">
        <v>200</v>
      </c>
      <c r="I696" s="445" t="s">
        <v>894</v>
      </c>
      <c r="J696" s="467" t="s">
        <v>895</v>
      </c>
      <c r="K696" s="477"/>
      <c r="L696" s="137"/>
      <c r="M696" s="137">
        <v>93.6</v>
      </c>
      <c r="N696" s="137"/>
      <c r="O696" s="137"/>
      <c r="P696" s="137"/>
      <c r="Q696" s="137"/>
      <c r="R696" s="137"/>
      <c r="S696" s="137"/>
      <c r="T696" s="137"/>
      <c r="U696" s="137"/>
      <c r="V696" s="137"/>
      <c r="W696" s="141"/>
    </row>
    <row r="697" spans="1:23" s="44" customFormat="1" ht="63">
      <c r="A697" s="136" t="s">
        <v>896</v>
      </c>
      <c r="B697" s="451" t="s">
        <v>897</v>
      </c>
      <c r="C697" s="476"/>
      <c r="D697" s="477"/>
      <c r="E697" s="124" t="s">
        <v>91</v>
      </c>
      <c r="F697" s="124" t="s">
        <v>492</v>
      </c>
      <c r="G697" s="348" t="s">
        <v>565</v>
      </c>
      <c r="H697" s="463">
        <v>200</v>
      </c>
      <c r="I697" s="445"/>
      <c r="J697" s="481"/>
      <c r="K697" s="477"/>
      <c r="L697" s="137"/>
      <c r="M697" s="137">
        <v>60.5</v>
      </c>
      <c r="N697" s="137"/>
      <c r="O697" s="137"/>
      <c r="P697" s="137"/>
      <c r="Q697" s="137"/>
      <c r="R697" s="137"/>
      <c r="S697" s="137"/>
      <c r="T697" s="137"/>
      <c r="U697" s="137"/>
      <c r="V697" s="137"/>
      <c r="W697" s="141"/>
    </row>
    <row r="698" spans="1:23" s="44" customFormat="1" ht="31.5">
      <c r="A698" s="136" t="s">
        <v>898</v>
      </c>
      <c r="B698" s="451" t="s">
        <v>899</v>
      </c>
      <c r="C698" s="476"/>
      <c r="D698" s="477"/>
      <c r="E698" s="124" t="s">
        <v>530</v>
      </c>
      <c r="F698" s="124" t="s">
        <v>530</v>
      </c>
      <c r="G698" s="348" t="s">
        <v>900</v>
      </c>
      <c r="H698" s="463">
        <v>200</v>
      </c>
      <c r="I698" s="445"/>
      <c r="J698" s="481"/>
      <c r="K698" s="477"/>
      <c r="L698" s="137"/>
      <c r="M698" s="137">
        <v>453.3</v>
      </c>
      <c r="N698" s="137">
        <v>0</v>
      </c>
      <c r="O698" s="137"/>
      <c r="P698" s="137"/>
      <c r="Q698" s="137"/>
      <c r="R698" s="137"/>
      <c r="S698" s="137"/>
      <c r="T698" s="137"/>
      <c r="U698" s="137"/>
      <c r="V698" s="137"/>
      <c r="W698" s="141"/>
    </row>
    <row r="699" spans="1:23" s="44" customFormat="1" ht="100.5" customHeight="1">
      <c r="A699" s="136" t="s">
        <v>901</v>
      </c>
      <c r="B699" s="451" t="s">
        <v>902</v>
      </c>
      <c r="C699" s="476"/>
      <c r="D699" s="477"/>
      <c r="E699" s="124" t="s">
        <v>530</v>
      </c>
      <c r="F699" s="124" t="s">
        <v>131</v>
      </c>
      <c r="G699" s="348" t="s">
        <v>419</v>
      </c>
      <c r="H699" s="463">
        <v>200</v>
      </c>
      <c r="I699" s="445" t="s">
        <v>903</v>
      </c>
      <c r="J699" s="467" t="s">
        <v>904</v>
      </c>
      <c r="K699" s="477"/>
      <c r="L699" s="137">
        <v>8.6</v>
      </c>
      <c r="M699" s="137"/>
      <c r="N699" s="137"/>
      <c r="O699" s="137"/>
      <c r="P699" s="137"/>
      <c r="Q699" s="137"/>
      <c r="R699" s="137"/>
      <c r="S699" s="137"/>
      <c r="T699" s="137"/>
      <c r="U699" s="137"/>
      <c r="V699" s="137"/>
      <c r="W699" s="141"/>
    </row>
    <row r="700" spans="1:23" s="263" customFormat="1">
      <c r="A700" s="747" t="s">
        <v>80</v>
      </c>
      <c r="B700" s="748"/>
      <c r="C700" s="748"/>
      <c r="D700" s="748"/>
      <c r="E700" s="748"/>
      <c r="F700" s="748"/>
      <c r="G700" s="748"/>
      <c r="H700" s="748"/>
      <c r="I700" s="748"/>
      <c r="J700" s="748"/>
      <c r="K700" s="748"/>
      <c r="L700" s="264">
        <f t="shared" ref="L700:W700" si="215">SUM(L701,L748)</f>
        <v>344134.8</v>
      </c>
      <c r="M700" s="264">
        <f t="shared" si="215"/>
        <v>292563.5</v>
      </c>
      <c r="N700" s="264">
        <f t="shared" si="215"/>
        <v>199987.34512999997</v>
      </c>
      <c r="O700" s="264">
        <f t="shared" si="215"/>
        <v>265760.10000000003</v>
      </c>
      <c r="P700" s="264">
        <f t="shared" si="215"/>
        <v>265760.10000000003</v>
      </c>
      <c r="Q700" s="264">
        <f t="shared" si="215"/>
        <v>0</v>
      </c>
      <c r="R700" s="264">
        <f t="shared" si="215"/>
        <v>209870.8</v>
      </c>
      <c r="S700" s="264">
        <f t="shared" si="215"/>
        <v>209870.8</v>
      </c>
      <c r="T700" s="264">
        <f t="shared" si="215"/>
        <v>0</v>
      </c>
      <c r="U700" s="264">
        <f t="shared" si="215"/>
        <v>242940.4</v>
      </c>
      <c r="V700" s="264">
        <f t="shared" si="215"/>
        <v>242940.4</v>
      </c>
      <c r="W700" s="265">
        <f t="shared" si="215"/>
        <v>0</v>
      </c>
    </row>
    <row r="701" spans="1:23" s="44" customFormat="1">
      <c r="A701" s="964" t="s">
        <v>37</v>
      </c>
      <c r="B701" s="965"/>
      <c r="C701" s="965"/>
      <c r="D701" s="965"/>
      <c r="E701" s="965"/>
      <c r="F701" s="965"/>
      <c r="G701" s="965"/>
      <c r="H701" s="965"/>
      <c r="I701" s="965"/>
      <c r="J701" s="965"/>
      <c r="K701" s="965"/>
      <c r="L701" s="135">
        <f t="shared" ref="L701:W701" si="216">SUM(L702,L716)</f>
        <v>288603.5</v>
      </c>
      <c r="M701" s="135">
        <f t="shared" si="216"/>
        <v>243913.89999999997</v>
      </c>
      <c r="N701" s="135">
        <f t="shared" si="216"/>
        <v>166524.79999999999</v>
      </c>
      <c r="O701" s="135">
        <f t="shared" si="216"/>
        <v>222693.7</v>
      </c>
      <c r="P701" s="135">
        <f t="shared" si="216"/>
        <v>222693.7</v>
      </c>
      <c r="Q701" s="135">
        <f t="shared" si="216"/>
        <v>0</v>
      </c>
      <c r="R701" s="135">
        <f t="shared" si="216"/>
        <v>169918.8</v>
      </c>
      <c r="S701" s="135">
        <f t="shared" si="216"/>
        <v>169918.8</v>
      </c>
      <c r="T701" s="135">
        <f t="shared" si="216"/>
        <v>0</v>
      </c>
      <c r="U701" s="135">
        <f t="shared" si="216"/>
        <v>198944.19999999998</v>
      </c>
      <c r="V701" s="135">
        <f t="shared" si="216"/>
        <v>198944.19999999998</v>
      </c>
      <c r="W701" s="154">
        <f t="shared" si="216"/>
        <v>0</v>
      </c>
    </row>
    <row r="702" spans="1:23" s="44" customFormat="1">
      <c r="A702" s="145" t="s">
        <v>34</v>
      </c>
      <c r="B702" s="966" t="s">
        <v>107</v>
      </c>
      <c r="C702" s="966"/>
      <c r="D702" s="422"/>
      <c r="E702" s="124"/>
      <c r="F702" s="124"/>
      <c r="G702" s="348"/>
      <c r="H702" s="427">
        <v>600</v>
      </c>
      <c r="I702" s="476"/>
      <c r="J702" s="421"/>
      <c r="K702" s="422"/>
      <c r="L702" s="137">
        <f t="shared" ref="L702:W702" si="217">SUM(L703:L715)</f>
        <v>270212.3</v>
      </c>
      <c r="M702" s="137">
        <f t="shared" si="217"/>
        <v>224442.09999999998</v>
      </c>
      <c r="N702" s="137">
        <f t="shared" si="217"/>
        <v>153265.9</v>
      </c>
      <c r="O702" s="137">
        <f t="shared" si="217"/>
        <v>217304.90000000002</v>
      </c>
      <c r="P702" s="137">
        <f t="shared" si="217"/>
        <v>217304.90000000002</v>
      </c>
      <c r="Q702" s="137">
        <f t="shared" si="217"/>
        <v>0</v>
      </c>
      <c r="R702" s="137">
        <f t="shared" si="217"/>
        <v>164530</v>
      </c>
      <c r="S702" s="137">
        <f t="shared" si="217"/>
        <v>164530</v>
      </c>
      <c r="T702" s="137">
        <f t="shared" si="217"/>
        <v>0</v>
      </c>
      <c r="U702" s="137">
        <f t="shared" si="217"/>
        <v>193149.9</v>
      </c>
      <c r="V702" s="137">
        <f t="shared" si="217"/>
        <v>193149.9</v>
      </c>
      <c r="W702" s="141">
        <f t="shared" si="217"/>
        <v>0</v>
      </c>
    </row>
    <row r="703" spans="1:23" s="44" customFormat="1" ht="144.75" customHeight="1">
      <c r="A703" s="435" t="s">
        <v>44</v>
      </c>
      <c r="B703" s="442" t="s">
        <v>905</v>
      </c>
      <c r="C703" s="420" t="s">
        <v>906</v>
      </c>
      <c r="D703" s="422"/>
      <c r="E703" s="124" t="s">
        <v>530</v>
      </c>
      <c r="F703" s="124" t="s">
        <v>118</v>
      </c>
      <c r="G703" s="348" t="s">
        <v>907</v>
      </c>
      <c r="H703" s="427">
        <v>611</v>
      </c>
      <c r="I703" s="445" t="s">
        <v>908</v>
      </c>
      <c r="J703" s="421"/>
      <c r="K703" s="422"/>
      <c r="L703" s="137">
        <v>84253.4</v>
      </c>
      <c r="M703" s="137">
        <v>88449.1</v>
      </c>
      <c r="N703" s="137">
        <v>59198.8</v>
      </c>
      <c r="O703" s="25">
        <f>SUM(P703:Q703)</f>
        <v>84930.9</v>
      </c>
      <c r="P703" s="25">
        <v>84930.9</v>
      </c>
      <c r="Q703" s="137"/>
      <c r="R703" s="137">
        <f>SUM(S703:T703)</f>
        <v>66630.399999999994</v>
      </c>
      <c r="S703" s="137">
        <v>66630.399999999994</v>
      </c>
      <c r="T703" s="137"/>
      <c r="U703" s="137">
        <f>SUM(V703:W703)</f>
        <v>80899.600000000006</v>
      </c>
      <c r="V703" s="137">
        <v>80899.600000000006</v>
      </c>
      <c r="W703" s="141"/>
    </row>
    <row r="704" spans="1:23" s="44" customFormat="1" ht="145.5" customHeight="1">
      <c r="A704" s="435" t="s">
        <v>81</v>
      </c>
      <c r="B704" s="442" t="s">
        <v>909</v>
      </c>
      <c r="C704" s="445" t="s">
        <v>910</v>
      </c>
      <c r="D704" s="422"/>
      <c r="E704" s="124" t="s">
        <v>530</v>
      </c>
      <c r="F704" s="124" t="s">
        <v>467</v>
      </c>
      <c r="G704" s="348" t="s">
        <v>911</v>
      </c>
      <c r="H704" s="427">
        <v>611</v>
      </c>
      <c r="I704" s="445" t="s">
        <v>912</v>
      </c>
      <c r="J704" s="421"/>
      <c r="K704" s="422"/>
      <c r="L704" s="137">
        <v>73468.399999999994</v>
      </c>
      <c r="M704" s="137">
        <v>68731</v>
      </c>
      <c r="N704" s="137">
        <v>42902.5</v>
      </c>
      <c r="O704" s="137">
        <f>SUM(P704:Q704)</f>
        <v>81792</v>
      </c>
      <c r="P704" s="25">
        <v>81792</v>
      </c>
      <c r="Q704" s="137"/>
      <c r="R704" s="137">
        <f>SUM(S704:T704)</f>
        <v>62857.8</v>
      </c>
      <c r="S704" s="137">
        <v>62857.8</v>
      </c>
      <c r="T704" s="137"/>
      <c r="U704" s="137">
        <f>SUM(V704:W704)</f>
        <v>68693.5</v>
      </c>
      <c r="V704" s="137">
        <v>68693.5</v>
      </c>
      <c r="W704" s="141"/>
    </row>
    <row r="705" spans="1:23" s="44" customFormat="1" ht="145.5" customHeight="1">
      <c r="A705" s="435" t="s">
        <v>83</v>
      </c>
      <c r="B705" s="442" t="s">
        <v>913</v>
      </c>
      <c r="C705" s="420" t="s">
        <v>1531</v>
      </c>
      <c r="D705" s="422"/>
      <c r="E705" s="124" t="s">
        <v>530</v>
      </c>
      <c r="F705" s="124" t="s">
        <v>467</v>
      </c>
      <c r="G705" s="348" t="s">
        <v>1683</v>
      </c>
      <c r="H705" s="427">
        <v>611</v>
      </c>
      <c r="I705" s="445" t="s">
        <v>915</v>
      </c>
      <c r="J705" s="447"/>
      <c r="K705" s="422"/>
      <c r="L705" s="448">
        <v>91820.6</v>
      </c>
      <c r="M705" s="448">
        <v>2415</v>
      </c>
      <c r="N705" s="448">
        <v>2415</v>
      </c>
      <c r="O705" s="448"/>
      <c r="P705" s="448"/>
      <c r="Q705" s="448"/>
      <c r="R705" s="448"/>
      <c r="S705" s="448"/>
      <c r="T705" s="448"/>
      <c r="U705" s="448"/>
      <c r="V705" s="448"/>
      <c r="W705" s="449"/>
    </row>
    <row r="706" spans="1:23" s="44" customFormat="1" ht="63">
      <c r="A706" s="435"/>
      <c r="B706" s="451" t="s">
        <v>916</v>
      </c>
      <c r="C706" s="420" t="s">
        <v>917</v>
      </c>
      <c r="D706" s="422"/>
      <c r="E706" s="124" t="s">
        <v>530</v>
      </c>
      <c r="F706" s="124" t="s">
        <v>467</v>
      </c>
      <c r="G706" s="348" t="s">
        <v>918</v>
      </c>
      <c r="H706" s="427" t="s">
        <v>400</v>
      </c>
      <c r="I706" s="914" t="s">
        <v>915</v>
      </c>
      <c r="J706" s="421"/>
      <c r="K706" s="422"/>
      <c r="L706" s="137"/>
      <c r="M706" s="137">
        <v>744.5</v>
      </c>
      <c r="N706" s="137">
        <v>454.5</v>
      </c>
      <c r="O706" s="25">
        <f>P706+Q706</f>
        <v>752.2</v>
      </c>
      <c r="P706" s="25">
        <v>752.2</v>
      </c>
      <c r="Q706" s="25"/>
      <c r="R706" s="137">
        <f>S706+T706</f>
        <v>773.1</v>
      </c>
      <c r="S706" s="137">
        <v>773.1</v>
      </c>
      <c r="T706" s="137"/>
      <c r="U706" s="137">
        <f>V706+W706</f>
        <v>820.8</v>
      </c>
      <c r="V706" s="137">
        <v>820.8</v>
      </c>
      <c r="W706" s="141"/>
    </row>
    <row r="707" spans="1:23" s="44" customFormat="1" ht="78.75">
      <c r="A707" s="435"/>
      <c r="B707" s="451" t="s">
        <v>919</v>
      </c>
      <c r="C707" s="420" t="s">
        <v>920</v>
      </c>
      <c r="D707" s="422"/>
      <c r="E707" s="124" t="s">
        <v>530</v>
      </c>
      <c r="F707" s="124" t="s">
        <v>467</v>
      </c>
      <c r="G707" s="348" t="s">
        <v>918</v>
      </c>
      <c r="H707" s="427" t="s">
        <v>400</v>
      </c>
      <c r="I707" s="914"/>
      <c r="J707" s="421"/>
      <c r="K707" s="422"/>
      <c r="L707" s="137"/>
      <c r="M707" s="137">
        <v>20490.900000000001</v>
      </c>
      <c r="N707" s="137">
        <v>14645.2</v>
      </c>
      <c r="O707" s="25">
        <f>P707+Q707</f>
        <v>18949.099999999999</v>
      </c>
      <c r="P707" s="25">
        <v>18949.099999999999</v>
      </c>
      <c r="Q707" s="25"/>
      <c r="R707" s="137">
        <f>S707+T707</f>
        <v>19475</v>
      </c>
      <c r="S707" s="137">
        <v>19475</v>
      </c>
      <c r="T707" s="137"/>
      <c r="U707" s="137">
        <f>V707+W707</f>
        <v>20678.400000000001</v>
      </c>
      <c r="V707" s="137">
        <v>20678.400000000001</v>
      </c>
      <c r="W707" s="141"/>
    </row>
    <row r="708" spans="1:23" s="44" customFormat="1" ht="78.75">
      <c r="A708" s="435"/>
      <c r="B708" s="451" t="s">
        <v>921</v>
      </c>
      <c r="C708" s="420" t="s">
        <v>922</v>
      </c>
      <c r="D708" s="422"/>
      <c r="E708" s="124" t="s">
        <v>530</v>
      </c>
      <c r="F708" s="124" t="s">
        <v>467</v>
      </c>
      <c r="G708" s="348" t="s">
        <v>918</v>
      </c>
      <c r="H708" s="427" t="s">
        <v>400</v>
      </c>
      <c r="I708" s="957"/>
      <c r="J708" s="447"/>
      <c r="K708" s="422"/>
      <c r="L708" s="137"/>
      <c r="M708" s="137">
        <v>43370.8</v>
      </c>
      <c r="N708" s="137">
        <v>33409.1</v>
      </c>
      <c r="O708" s="25">
        <f>P708+Q708</f>
        <v>27565.7</v>
      </c>
      <c r="P708" s="25">
        <v>27565.7</v>
      </c>
      <c r="Q708" s="25"/>
      <c r="R708" s="137">
        <f>S708+T708</f>
        <v>11478.7</v>
      </c>
      <c r="S708" s="137">
        <v>11478.7</v>
      </c>
      <c r="T708" s="137"/>
      <c r="U708" s="137">
        <f>V708+W708</f>
        <v>18412.599999999999</v>
      </c>
      <c r="V708" s="137">
        <v>18412.599999999999</v>
      </c>
      <c r="W708" s="141"/>
    </row>
    <row r="709" spans="1:23" s="40" customFormat="1" ht="48.75" customHeight="1">
      <c r="A709" s="930" t="s">
        <v>230</v>
      </c>
      <c r="B709" s="922" t="s">
        <v>923</v>
      </c>
      <c r="C709" s="871" t="s">
        <v>924</v>
      </c>
      <c r="D709" s="934"/>
      <c r="E709" s="891" t="s">
        <v>530</v>
      </c>
      <c r="F709" s="891" t="s">
        <v>530</v>
      </c>
      <c r="G709" s="938" t="s">
        <v>900</v>
      </c>
      <c r="H709" s="1000" t="s">
        <v>400</v>
      </c>
      <c r="I709" s="412" t="s">
        <v>1532</v>
      </c>
      <c r="J709" s="146"/>
      <c r="K709" s="977"/>
      <c r="L709" s="973">
        <v>2808.2</v>
      </c>
      <c r="M709" s="973">
        <v>80</v>
      </c>
      <c r="N709" s="973">
        <v>80</v>
      </c>
      <c r="O709" s="973"/>
      <c r="P709" s="973"/>
      <c r="Q709" s="973"/>
      <c r="R709" s="973"/>
      <c r="S709" s="973"/>
      <c r="T709" s="973"/>
      <c r="U709" s="973"/>
      <c r="V709" s="973"/>
      <c r="W709" s="974"/>
    </row>
    <row r="710" spans="1:23" s="40" customFormat="1" ht="80.25" customHeight="1">
      <c r="A710" s="930"/>
      <c r="B710" s="922"/>
      <c r="C710" s="872"/>
      <c r="D710" s="934"/>
      <c r="E710" s="891"/>
      <c r="F710" s="891"/>
      <c r="G710" s="938"/>
      <c r="H710" s="891"/>
      <c r="I710" s="414" t="s">
        <v>925</v>
      </c>
      <c r="J710" s="498" t="s">
        <v>926</v>
      </c>
      <c r="K710" s="934"/>
      <c r="L710" s="973"/>
      <c r="M710" s="973"/>
      <c r="N710" s="973"/>
      <c r="O710" s="973"/>
      <c r="P710" s="973"/>
      <c r="Q710" s="973"/>
      <c r="R710" s="973"/>
      <c r="S710" s="973"/>
      <c r="T710" s="973"/>
      <c r="U710" s="973"/>
      <c r="V710" s="973"/>
      <c r="W710" s="974"/>
    </row>
    <row r="711" spans="1:23" s="40" customFormat="1" ht="67.5" customHeight="1">
      <c r="A711" s="930" t="s">
        <v>233</v>
      </c>
      <c r="B711" s="922" t="s">
        <v>927</v>
      </c>
      <c r="C711" s="452" t="s">
        <v>920</v>
      </c>
      <c r="D711" s="733"/>
      <c r="E711" s="493" t="s">
        <v>530</v>
      </c>
      <c r="F711" s="493" t="s">
        <v>131</v>
      </c>
      <c r="G711" s="103" t="s">
        <v>887</v>
      </c>
      <c r="H711" s="419" t="s">
        <v>400</v>
      </c>
      <c r="I711" s="689" t="s">
        <v>928</v>
      </c>
      <c r="J711" s="931"/>
      <c r="K711" s="934"/>
      <c r="L711" s="25"/>
      <c r="M711" s="25">
        <v>160.80000000000001</v>
      </c>
      <c r="N711" s="25">
        <v>160.80000000000001</v>
      </c>
      <c r="O711" s="25">
        <f>SUBTOTAL(9,P711:Q711)</f>
        <v>3305</v>
      </c>
      <c r="P711" s="25">
        <v>3305</v>
      </c>
      <c r="Q711" s="25"/>
      <c r="R711" s="25">
        <f>SUBTOTAL(9,S711:T711)</f>
        <v>3305</v>
      </c>
      <c r="S711" s="25">
        <v>3305</v>
      </c>
      <c r="T711" s="25"/>
      <c r="U711" s="25">
        <f>SUBTOTAL(9,V711:W711)</f>
        <v>3635</v>
      </c>
      <c r="V711" s="25">
        <v>3635</v>
      </c>
      <c r="W711" s="15"/>
    </row>
    <row r="712" spans="1:23" s="40" customFormat="1" ht="63">
      <c r="A712" s="930"/>
      <c r="B712" s="922"/>
      <c r="C712" s="452" t="s">
        <v>929</v>
      </c>
      <c r="D712" s="734"/>
      <c r="E712" s="493" t="s">
        <v>530</v>
      </c>
      <c r="F712" s="493" t="s">
        <v>131</v>
      </c>
      <c r="G712" s="103" t="s">
        <v>930</v>
      </c>
      <c r="H712" s="419" t="s">
        <v>400</v>
      </c>
      <c r="I712" s="690"/>
      <c r="J712" s="932"/>
      <c r="K712" s="934"/>
      <c r="L712" s="25">
        <v>19</v>
      </c>
      <c r="M712" s="25"/>
      <c r="N712" s="25"/>
      <c r="O712" s="25"/>
      <c r="P712" s="25"/>
      <c r="Q712" s="25"/>
      <c r="R712" s="25"/>
      <c r="S712" s="25"/>
      <c r="T712" s="25"/>
      <c r="U712" s="25"/>
      <c r="V712" s="25"/>
      <c r="W712" s="15"/>
    </row>
    <row r="713" spans="1:23" s="40" customFormat="1" ht="66" customHeight="1">
      <c r="A713" s="930"/>
      <c r="B713" s="922"/>
      <c r="C713" s="452" t="s">
        <v>920</v>
      </c>
      <c r="D713" s="735"/>
      <c r="E713" s="493" t="s">
        <v>530</v>
      </c>
      <c r="F713" s="493" t="s">
        <v>467</v>
      </c>
      <c r="G713" s="103" t="s">
        <v>930</v>
      </c>
      <c r="H713" s="419" t="s">
        <v>400</v>
      </c>
      <c r="I713" s="690"/>
      <c r="J713" s="933"/>
      <c r="K713" s="934"/>
      <c r="L713" s="25">
        <v>317.10000000000002</v>
      </c>
      <c r="M713" s="25"/>
      <c r="N713" s="25"/>
      <c r="O713" s="25"/>
      <c r="P713" s="25"/>
      <c r="Q713" s="25"/>
      <c r="R713" s="25"/>
      <c r="S713" s="25"/>
      <c r="T713" s="25"/>
      <c r="U713" s="25"/>
      <c r="V713" s="25"/>
      <c r="W713" s="15"/>
    </row>
    <row r="714" spans="1:23" s="44" customFormat="1" ht="64.5" customHeight="1">
      <c r="A714" s="145" t="s">
        <v>931</v>
      </c>
      <c r="B714" s="442" t="s">
        <v>932</v>
      </c>
      <c r="C714" s="420" t="s">
        <v>933</v>
      </c>
      <c r="D714" s="422"/>
      <c r="E714" s="124" t="s">
        <v>530</v>
      </c>
      <c r="F714" s="124" t="s">
        <v>131</v>
      </c>
      <c r="G714" s="581" t="s">
        <v>934</v>
      </c>
      <c r="H714" s="427" t="s">
        <v>400</v>
      </c>
      <c r="I714" s="691"/>
      <c r="J714" s="421"/>
      <c r="K714" s="422"/>
      <c r="L714" s="137">
        <v>17525.599999999999</v>
      </c>
      <c r="M714" s="137"/>
      <c r="N714" s="137"/>
      <c r="O714" s="137"/>
      <c r="P714" s="137"/>
      <c r="Q714" s="137"/>
      <c r="R714" s="137"/>
      <c r="S714" s="137"/>
      <c r="T714" s="137"/>
      <c r="U714" s="137"/>
      <c r="V714" s="137"/>
      <c r="W714" s="141"/>
    </row>
    <row r="715" spans="1:23" s="44" customFormat="1" ht="49.5" customHeight="1">
      <c r="A715" s="145"/>
      <c r="B715" s="442"/>
      <c r="C715" s="420" t="s">
        <v>935</v>
      </c>
      <c r="D715" s="422"/>
      <c r="E715" s="124" t="s">
        <v>530</v>
      </c>
      <c r="F715" s="124" t="s">
        <v>131</v>
      </c>
      <c r="G715" s="581" t="s">
        <v>936</v>
      </c>
      <c r="H715" s="427" t="s">
        <v>400</v>
      </c>
      <c r="I715" s="413"/>
      <c r="J715" s="447"/>
      <c r="K715" s="422"/>
      <c r="L715" s="137"/>
      <c r="M715" s="137"/>
      <c r="N715" s="137"/>
      <c r="O715" s="137">
        <f>SUM(P715:Q715)</f>
        <v>10</v>
      </c>
      <c r="P715" s="137">
        <v>10</v>
      </c>
      <c r="Q715" s="137">
        <v>0</v>
      </c>
      <c r="R715" s="137">
        <f>SUM(S715:T715)</f>
        <v>10</v>
      </c>
      <c r="S715" s="137">
        <v>10</v>
      </c>
      <c r="T715" s="137">
        <v>0</v>
      </c>
      <c r="U715" s="137">
        <f>SUM(V715:W715)</f>
        <v>10</v>
      </c>
      <c r="V715" s="137">
        <v>10</v>
      </c>
      <c r="W715" s="141">
        <v>0</v>
      </c>
    </row>
    <row r="716" spans="1:23" s="44" customFormat="1">
      <c r="A716" s="145" t="s">
        <v>35</v>
      </c>
      <c r="B716" s="954" t="s">
        <v>36</v>
      </c>
      <c r="C716" s="954"/>
      <c r="D716" s="422"/>
      <c r="E716" s="459"/>
      <c r="F716" s="459"/>
      <c r="G716" s="420"/>
      <c r="H716" s="463">
        <v>600</v>
      </c>
      <c r="I716" s="350"/>
      <c r="J716" s="447"/>
      <c r="K716" s="422"/>
      <c r="L716" s="137">
        <f t="shared" ref="L716:W716" si="218">SUM(L717:L747)</f>
        <v>18391.199999999997</v>
      </c>
      <c r="M716" s="137">
        <f t="shared" si="218"/>
        <v>19471.8</v>
      </c>
      <c r="N716" s="137">
        <f t="shared" si="218"/>
        <v>13258.9</v>
      </c>
      <c r="O716" s="137">
        <f t="shared" si="218"/>
        <v>5388.8</v>
      </c>
      <c r="P716" s="137">
        <f t="shared" si="218"/>
        <v>5388.8</v>
      </c>
      <c r="Q716" s="137">
        <f t="shared" si="218"/>
        <v>0</v>
      </c>
      <c r="R716" s="137">
        <f t="shared" si="218"/>
        <v>5388.8</v>
      </c>
      <c r="S716" s="137">
        <f t="shared" si="218"/>
        <v>5388.8</v>
      </c>
      <c r="T716" s="137">
        <f t="shared" si="218"/>
        <v>0</v>
      </c>
      <c r="U716" s="137">
        <f t="shared" si="218"/>
        <v>5794.3</v>
      </c>
      <c r="V716" s="137">
        <f t="shared" si="218"/>
        <v>5794.3</v>
      </c>
      <c r="W716" s="141">
        <f t="shared" si="218"/>
        <v>0</v>
      </c>
    </row>
    <row r="717" spans="1:23" s="40" customFormat="1" ht="63">
      <c r="A717" s="930" t="s">
        <v>45</v>
      </c>
      <c r="B717" s="922" t="s">
        <v>1533</v>
      </c>
      <c r="C717" s="955" t="s">
        <v>1534</v>
      </c>
      <c r="D717" s="733"/>
      <c r="E717" s="875" t="s">
        <v>530</v>
      </c>
      <c r="F717" s="875" t="s">
        <v>530</v>
      </c>
      <c r="G717" s="862" t="s">
        <v>937</v>
      </c>
      <c r="H717" s="981">
        <v>612</v>
      </c>
      <c r="I717" s="166" t="s">
        <v>1535</v>
      </c>
      <c r="J717" s="473"/>
      <c r="K717" s="982"/>
      <c r="L717" s="969">
        <v>375</v>
      </c>
      <c r="M717" s="969">
        <v>39.6</v>
      </c>
      <c r="N717" s="969">
        <v>27.2</v>
      </c>
      <c r="O717" s="969">
        <f>SUM(P717:Q717)</f>
        <v>0</v>
      </c>
      <c r="P717" s="969"/>
      <c r="Q717" s="969"/>
      <c r="R717" s="969">
        <f>SUM(S717:T717)</f>
        <v>0</v>
      </c>
      <c r="S717" s="969"/>
      <c r="T717" s="969"/>
      <c r="U717" s="969">
        <f>SUM(V717:W717)</f>
        <v>0</v>
      </c>
      <c r="V717" s="969"/>
      <c r="W717" s="975"/>
    </row>
    <row r="718" spans="1:23" s="40" customFormat="1" ht="162" customHeight="1">
      <c r="A718" s="930"/>
      <c r="B718" s="922"/>
      <c r="C718" s="956"/>
      <c r="D718" s="735"/>
      <c r="E718" s="877"/>
      <c r="F718" s="877"/>
      <c r="G718" s="863"/>
      <c r="H718" s="877"/>
      <c r="I718" s="414" t="s">
        <v>925</v>
      </c>
      <c r="J718" s="498" t="s">
        <v>926</v>
      </c>
      <c r="K718" s="735"/>
      <c r="L718" s="970"/>
      <c r="M718" s="970"/>
      <c r="N718" s="970"/>
      <c r="O718" s="970"/>
      <c r="P718" s="970"/>
      <c r="Q718" s="970"/>
      <c r="R718" s="970"/>
      <c r="S718" s="970"/>
      <c r="T718" s="970"/>
      <c r="U718" s="970"/>
      <c r="V718" s="970"/>
      <c r="W718" s="976"/>
    </row>
    <row r="719" spans="1:23" s="40" customFormat="1" ht="144.75" customHeight="1">
      <c r="A719" s="441" t="s">
        <v>209</v>
      </c>
      <c r="B719" s="451" t="s">
        <v>909</v>
      </c>
      <c r="C719" s="454" t="s">
        <v>938</v>
      </c>
      <c r="D719" s="418"/>
      <c r="E719" s="493" t="s">
        <v>530</v>
      </c>
      <c r="F719" s="493" t="s">
        <v>467</v>
      </c>
      <c r="G719" s="103" t="s">
        <v>939</v>
      </c>
      <c r="H719" s="419">
        <v>612</v>
      </c>
      <c r="I719" s="452" t="s">
        <v>912</v>
      </c>
      <c r="J719" s="536"/>
      <c r="K719" s="418"/>
      <c r="L719" s="25"/>
      <c r="M719" s="25">
        <v>7</v>
      </c>
      <c r="N719" s="25">
        <v>7</v>
      </c>
      <c r="O719" s="25"/>
      <c r="P719" s="25"/>
      <c r="Q719" s="25"/>
      <c r="R719" s="25"/>
      <c r="S719" s="25"/>
      <c r="T719" s="25"/>
      <c r="U719" s="25"/>
      <c r="V719" s="25"/>
      <c r="W719" s="15"/>
    </row>
    <row r="720" spans="1:23" s="40" customFormat="1" ht="198" customHeight="1">
      <c r="A720" s="441" t="s">
        <v>84</v>
      </c>
      <c r="B720" s="451" t="s">
        <v>913</v>
      </c>
      <c r="C720" s="452" t="s">
        <v>1536</v>
      </c>
      <c r="D720" s="418"/>
      <c r="E720" s="493" t="s">
        <v>530</v>
      </c>
      <c r="F720" s="493" t="s">
        <v>467</v>
      </c>
      <c r="G720" s="103" t="s">
        <v>914</v>
      </c>
      <c r="H720" s="419">
        <v>612</v>
      </c>
      <c r="I720" s="887" t="s">
        <v>915</v>
      </c>
      <c r="J720" s="536"/>
      <c r="K720" s="418"/>
      <c r="L720" s="25">
        <v>1401.4</v>
      </c>
      <c r="M720" s="25"/>
      <c r="N720" s="25"/>
      <c r="O720" s="25">
        <f>SUM(P720:Q720)</f>
        <v>0</v>
      </c>
      <c r="P720" s="25"/>
      <c r="Q720" s="25"/>
      <c r="R720" s="25">
        <f>SUM(S720:T720)</f>
        <v>0</v>
      </c>
      <c r="S720" s="25"/>
      <c r="T720" s="25"/>
      <c r="U720" s="25">
        <f>SUM(V720:W720)</f>
        <v>0</v>
      </c>
      <c r="V720" s="25"/>
      <c r="W720" s="15"/>
    </row>
    <row r="721" spans="1:23" s="40" customFormat="1" ht="68.25" customHeight="1">
      <c r="A721" s="441"/>
      <c r="B721" s="451" t="s">
        <v>919</v>
      </c>
      <c r="C721" s="420" t="s">
        <v>920</v>
      </c>
      <c r="D721" s="418"/>
      <c r="E721" s="493" t="s">
        <v>530</v>
      </c>
      <c r="F721" s="493" t="s">
        <v>467</v>
      </c>
      <c r="G721" s="103" t="s">
        <v>940</v>
      </c>
      <c r="H721" s="419" t="s">
        <v>941</v>
      </c>
      <c r="I721" s="887"/>
      <c r="J721" s="536"/>
      <c r="K721" s="418"/>
      <c r="L721" s="25"/>
      <c r="M721" s="25">
        <v>70.099999999999994</v>
      </c>
      <c r="N721" s="25"/>
      <c r="O721" s="25"/>
      <c r="P721" s="25"/>
      <c r="Q721" s="25"/>
      <c r="R721" s="25"/>
      <c r="S721" s="25"/>
      <c r="T721" s="25"/>
      <c r="U721" s="25"/>
      <c r="V721" s="25"/>
      <c r="W721" s="15"/>
    </row>
    <row r="722" spans="1:23" s="40" customFormat="1" ht="82.5" customHeight="1">
      <c r="A722" s="441"/>
      <c r="B722" s="451" t="s">
        <v>921</v>
      </c>
      <c r="C722" s="420" t="s">
        <v>922</v>
      </c>
      <c r="D722" s="418"/>
      <c r="E722" s="493" t="s">
        <v>530</v>
      </c>
      <c r="F722" s="493" t="s">
        <v>467</v>
      </c>
      <c r="G722" s="103" t="s">
        <v>940</v>
      </c>
      <c r="H722" s="419" t="s">
        <v>941</v>
      </c>
      <c r="I722" s="887"/>
      <c r="J722" s="536"/>
      <c r="K722" s="418"/>
      <c r="L722" s="25"/>
      <c r="M722" s="25">
        <v>932</v>
      </c>
      <c r="N722" s="25">
        <v>223.5</v>
      </c>
      <c r="O722" s="25"/>
      <c r="P722" s="25"/>
      <c r="Q722" s="25"/>
      <c r="R722" s="25"/>
      <c r="S722" s="25"/>
      <c r="T722" s="25"/>
      <c r="U722" s="25"/>
      <c r="V722" s="25"/>
      <c r="W722" s="15"/>
    </row>
    <row r="723" spans="1:23" s="40" customFormat="1" ht="145.5" customHeight="1">
      <c r="A723" s="441" t="s">
        <v>361</v>
      </c>
      <c r="B723" s="451" t="s">
        <v>905</v>
      </c>
      <c r="C723" s="452" t="s">
        <v>942</v>
      </c>
      <c r="D723" s="418"/>
      <c r="E723" s="493" t="s">
        <v>530</v>
      </c>
      <c r="F723" s="493" t="s">
        <v>118</v>
      </c>
      <c r="G723" s="103" t="s">
        <v>865</v>
      </c>
      <c r="H723" s="419" t="s">
        <v>941</v>
      </c>
      <c r="I723" s="452" t="s">
        <v>943</v>
      </c>
      <c r="J723" s="536"/>
      <c r="K723" s="418"/>
      <c r="L723" s="25">
        <v>88.1</v>
      </c>
      <c r="M723" s="25"/>
      <c r="N723" s="25"/>
      <c r="O723" s="25"/>
      <c r="P723" s="25"/>
      <c r="Q723" s="25"/>
      <c r="R723" s="25"/>
      <c r="S723" s="25"/>
      <c r="T723" s="25"/>
      <c r="U723" s="25"/>
      <c r="V723" s="25"/>
      <c r="W723" s="15"/>
    </row>
    <row r="724" spans="1:23" s="40" customFormat="1" ht="88.5" customHeight="1">
      <c r="A724" s="930" t="s">
        <v>364</v>
      </c>
      <c r="B724" s="922" t="s">
        <v>1537</v>
      </c>
      <c r="C724" s="871" t="s">
        <v>944</v>
      </c>
      <c r="D724" s="934"/>
      <c r="E724" s="493" t="s">
        <v>530</v>
      </c>
      <c r="F724" s="493" t="s">
        <v>118</v>
      </c>
      <c r="G724" s="103" t="s">
        <v>945</v>
      </c>
      <c r="H724" s="419" t="s">
        <v>941</v>
      </c>
      <c r="I724" s="935" t="s">
        <v>1538</v>
      </c>
      <c r="J724" s="952" t="s">
        <v>946</v>
      </c>
      <c r="K724" s="934"/>
      <c r="L724" s="25">
        <v>814</v>
      </c>
      <c r="M724" s="25">
        <v>1023.7</v>
      </c>
      <c r="N724" s="25">
        <v>1003.8</v>
      </c>
      <c r="O724" s="25"/>
      <c r="P724" s="25"/>
      <c r="Q724" s="25"/>
      <c r="R724" s="25"/>
      <c r="S724" s="25"/>
      <c r="T724" s="25"/>
      <c r="U724" s="25"/>
      <c r="V724" s="25"/>
      <c r="W724" s="15"/>
    </row>
    <row r="725" spans="1:23" s="40" customFormat="1" ht="105" customHeight="1">
      <c r="A725" s="930"/>
      <c r="B725" s="922"/>
      <c r="C725" s="873"/>
      <c r="D725" s="934"/>
      <c r="E725" s="493" t="s">
        <v>530</v>
      </c>
      <c r="F725" s="493" t="s">
        <v>467</v>
      </c>
      <c r="G725" s="103" t="s">
        <v>945</v>
      </c>
      <c r="H725" s="419" t="s">
        <v>941</v>
      </c>
      <c r="I725" s="689"/>
      <c r="J725" s="680"/>
      <c r="K725" s="934"/>
      <c r="L725" s="526">
        <v>942</v>
      </c>
      <c r="M725" s="526">
        <v>379.9</v>
      </c>
      <c r="N725" s="526">
        <v>309.89999999999998</v>
      </c>
      <c r="O725" s="526"/>
      <c r="P725" s="526"/>
      <c r="Q725" s="526"/>
      <c r="R725" s="526"/>
      <c r="S725" s="526"/>
      <c r="T725" s="526"/>
      <c r="U725" s="526"/>
      <c r="V725" s="526"/>
      <c r="W725" s="528"/>
    </row>
    <row r="726" spans="1:23" s="40" customFormat="1" ht="63">
      <c r="A726" s="937" t="s">
        <v>947</v>
      </c>
      <c r="B726" s="922" t="s">
        <v>948</v>
      </c>
      <c r="C726" s="871" t="s">
        <v>1539</v>
      </c>
      <c r="D726" s="733"/>
      <c r="E726" s="875" t="s">
        <v>119</v>
      </c>
      <c r="F726" s="875" t="s">
        <v>118</v>
      </c>
      <c r="G726" s="862" t="s">
        <v>481</v>
      </c>
      <c r="H726" s="875" t="s">
        <v>941</v>
      </c>
      <c r="I726" s="142" t="s">
        <v>870</v>
      </c>
      <c r="J726" s="473"/>
      <c r="K726" s="962"/>
      <c r="L726" s="526">
        <v>692.8</v>
      </c>
      <c r="M726" s="148">
        <v>746.2</v>
      </c>
      <c r="N726" s="526">
        <v>736.8</v>
      </c>
      <c r="O726" s="149">
        <f>P726+Q726</f>
        <v>987.4</v>
      </c>
      <c r="P726" s="526">
        <v>987.4</v>
      </c>
      <c r="Q726" s="149"/>
      <c r="R726" s="526">
        <f>S726+T726</f>
        <v>987.4</v>
      </c>
      <c r="S726" s="149">
        <v>987.4</v>
      </c>
      <c r="T726" s="526"/>
      <c r="U726" s="149">
        <f>V726+W726</f>
        <v>987.4</v>
      </c>
      <c r="V726" s="526">
        <v>987.4</v>
      </c>
      <c r="W726" s="611"/>
    </row>
    <row r="727" spans="1:23" s="40" customFormat="1" ht="63">
      <c r="A727" s="937"/>
      <c r="B727" s="922"/>
      <c r="C727" s="872"/>
      <c r="D727" s="735"/>
      <c r="E727" s="877"/>
      <c r="F727" s="877"/>
      <c r="G727" s="863"/>
      <c r="H727" s="877"/>
      <c r="I727" s="465" t="s">
        <v>1527</v>
      </c>
      <c r="J727" s="480" t="s">
        <v>949</v>
      </c>
      <c r="K727" s="963"/>
      <c r="L727" s="527"/>
      <c r="M727" s="150"/>
      <c r="N727" s="527"/>
      <c r="O727" s="151"/>
      <c r="P727" s="527"/>
      <c r="Q727" s="151"/>
      <c r="R727" s="527"/>
      <c r="S727" s="151"/>
      <c r="T727" s="527"/>
      <c r="U727" s="151"/>
      <c r="V727" s="527"/>
      <c r="W727" s="612"/>
    </row>
    <row r="728" spans="1:23" s="40" customFormat="1" ht="79.5" customHeight="1">
      <c r="A728" s="930" t="s">
        <v>950</v>
      </c>
      <c r="B728" s="922" t="s">
        <v>951</v>
      </c>
      <c r="C728" s="887" t="s">
        <v>922</v>
      </c>
      <c r="D728" s="934"/>
      <c r="E728" s="891" t="s">
        <v>530</v>
      </c>
      <c r="F728" s="891" t="s">
        <v>467</v>
      </c>
      <c r="G728" s="938" t="s">
        <v>952</v>
      </c>
      <c r="H728" s="1000" t="s">
        <v>941</v>
      </c>
      <c r="I728" s="412" t="s">
        <v>953</v>
      </c>
      <c r="J728" s="473"/>
      <c r="K728" s="977"/>
      <c r="L728" s="970"/>
      <c r="M728" s="970">
        <v>5840.3</v>
      </c>
      <c r="N728" s="970">
        <v>5840.3</v>
      </c>
      <c r="O728" s="970"/>
      <c r="P728" s="970"/>
      <c r="Q728" s="970"/>
      <c r="R728" s="970"/>
      <c r="S728" s="970"/>
      <c r="T728" s="970"/>
      <c r="U728" s="970"/>
      <c r="V728" s="970"/>
      <c r="W728" s="976"/>
    </row>
    <row r="729" spans="1:23" s="40" customFormat="1" ht="206.25" customHeight="1">
      <c r="A729" s="930"/>
      <c r="B729" s="922"/>
      <c r="C729" s="887"/>
      <c r="D729" s="934"/>
      <c r="E729" s="891"/>
      <c r="F729" s="891"/>
      <c r="G729" s="938"/>
      <c r="H729" s="891"/>
      <c r="I729" s="414" t="s">
        <v>954</v>
      </c>
      <c r="J729" s="498" t="s">
        <v>955</v>
      </c>
      <c r="K729" s="934"/>
      <c r="L729" s="973"/>
      <c r="M729" s="973"/>
      <c r="N729" s="973"/>
      <c r="O729" s="973"/>
      <c r="P729" s="973"/>
      <c r="Q729" s="973"/>
      <c r="R729" s="973"/>
      <c r="S729" s="973"/>
      <c r="T729" s="973"/>
      <c r="U729" s="973"/>
      <c r="V729" s="973"/>
      <c r="W729" s="974"/>
    </row>
    <row r="730" spans="1:23" s="40" customFormat="1" ht="78.75">
      <c r="A730" s="441" t="s">
        <v>956</v>
      </c>
      <c r="B730" s="451" t="s">
        <v>957</v>
      </c>
      <c r="C730" s="452" t="s">
        <v>922</v>
      </c>
      <c r="D730" s="418"/>
      <c r="E730" s="493" t="s">
        <v>530</v>
      </c>
      <c r="F730" s="493" t="s">
        <v>467</v>
      </c>
      <c r="G730" s="457" t="s">
        <v>958</v>
      </c>
      <c r="H730" s="419" t="s">
        <v>941</v>
      </c>
      <c r="I730" s="412" t="s">
        <v>959</v>
      </c>
      <c r="J730" s="473"/>
      <c r="K730" s="418"/>
      <c r="L730" s="25"/>
      <c r="M730" s="25">
        <v>4191.3999999999996</v>
      </c>
      <c r="N730" s="25">
        <v>2031.1</v>
      </c>
      <c r="O730" s="25"/>
      <c r="P730" s="25"/>
      <c r="Q730" s="25"/>
      <c r="R730" s="25"/>
      <c r="S730" s="25"/>
      <c r="T730" s="25"/>
      <c r="U730" s="25"/>
      <c r="V730" s="25"/>
      <c r="W730" s="15"/>
    </row>
    <row r="731" spans="1:23" s="40" customFormat="1" ht="78.75">
      <c r="A731" s="930" t="s">
        <v>960</v>
      </c>
      <c r="B731" s="922" t="s">
        <v>1540</v>
      </c>
      <c r="C731" s="887" t="s">
        <v>922</v>
      </c>
      <c r="D731" s="934"/>
      <c r="E731" s="891" t="s">
        <v>530</v>
      </c>
      <c r="F731" s="1000" t="s">
        <v>467</v>
      </c>
      <c r="G731" s="582" t="s">
        <v>961</v>
      </c>
      <c r="H731" s="1001" t="s">
        <v>941</v>
      </c>
      <c r="I731" s="412" t="s">
        <v>962</v>
      </c>
      <c r="J731" s="146"/>
      <c r="K731" s="977"/>
      <c r="L731" s="973"/>
      <c r="M731" s="973">
        <v>4468.2</v>
      </c>
      <c r="N731" s="973">
        <v>2234.1</v>
      </c>
      <c r="O731" s="973"/>
      <c r="P731" s="973"/>
      <c r="Q731" s="973"/>
      <c r="R731" s="973"/>
      <c r="S731" s="973"/>
      <c r="T731" s="973"/>
      <c r="U731" s="973"/>
      <c r="V731" s="973"/>
      <c r="W731" s="974"/>
    </row>
    <row r="732" spans="1:23" s="40" customFormat="1" ht="274.5" customHeight="1">
      <c r="A732" s="930"/>
      <c r="B732" s="922"/>
      <c r="C732" s="887"/>
      <c r="D732" s="934"/>
      <c r="E732" s="891"/>
      <c r="F732" s="891"/>
      <c r="G732" s="583"/>
      <c r="H732" s="891"/>
      <c r="I732" s="414" t="s">
        <v>963</v>
      </c>
      <c r="J732" s="498" t="s">
        <v>964</v>
      </c>
      <c r="K732" s="934"/>
      <c r="L732" s="973"/>
      <c r="M732" s="973"/>
      <c r="N732" s="973"/>
      <c r="O732" s="973"/>
      <c r="P732" s="973"/>
      <c r="Q732" s="973"/>
      <c r="R732" s="973"/>
      <c r="S732" s="973"/>
      <c r="T732" s="973"/>
      <c r="U732" s="973"/>
      <c r="V732" s="973"/>
      <c r="W732" s="974"/>
    </row>
    <row r="733" spans="1:23" s="40" customFormat="1" ht="94.5">
      <c r="A733" s="930" t="s">
        <v>965</v>
      </c>
      <c r="B733" s="922" t="s">
        <v>927</v>
      </c>
      <c r="C733" s="14" t="s">
        <v>910</v>
      </c>
      <c r="D733" s="418"/>
      <c r="E733" s="493" t="s">
        <v>530</v>
      </c>
      <c r="F733" s="493" t="s">
        <v>131</v>
      </c>
      <c r="G733" s="103" t="s">
        <v>966</v>
      </c>
      <c r="H733" s="419" t="s">
        <v>941</v>
      </c>
      <c r="I733" s="689" t="s">
        <v>967</v>
      </c>
      <c r="J733" s="536"/>
      <c r="K733" s="418"/>
      <c r="L733" s="25">
        <v>163.4</v>
      </c>
      <c r="M733" s="25">
        <v>409.4</v>
      </c>
      <c r="N733" s="25">
        <v>351.9</v>
      </c>
      <c r="O733" s="25">
        <f>SUBTOTAL(9,P733:Q733)</f>
        <v>749.2</v>
      </c>
      <c r="P733" s="25">
        <v>749.2</v>
      </c>
      <c r="Q733" s="25"/>
      <c r="R733" s="25">
        <f>SUBTOTAL(9,S733:T733)</f>
        <v>749.2</v>
      </c>
      <c r="S733" s="25">
        <v>749.2</v>
      </c>
      <c r="T733" s="25"/>
      <c r="U733" s="25">
        <f>SUBTOTAL(9,V733:W733)</f>
        <v>824.6</v>
      </c>
      <c r="V733" s="25">
        <v>824.6</v>
      </c>
      <c r="W733" s="15"/>
    </row>
    <row r="734" spans="1:23" s="40" customFormat="1" ht="206.25" customHeight="1">
      <c r="A734" s="930"/>
      <c r="B734" s="922"/>
      <c r="C734" s="452" t="s">
        <v>1008</v>
      </c>
      <c r="D734" s="418"/>
      <c r="E734" s="493" t="s">
        <v>530</v>
      </c>
      <c r="F734" s="493" t="s">
        <v>131</v>
      </c>
      <c r="G734" s="103" t="s">
        <v>968</v>
      </c>
      <c r="H734" s="419" t="s">
        <v>941</v>
      </c>
      <c r="I734" s="690"/>
      <c r="J734" s="536"/>
      <c r="K734" s="418"/>
      <c r="L734" s="25">
        <v>15</v>
      </c>
      <c r="M734" s="25">
        <v>363</v>
      </c>
      <c r="N734" s="25">
        <v>363</v>
      </c>
      <c r="O734" s="25"/>
      <c r="P734" s="25"/>
      <c r="Q734" s="25"/>
      <c r="R734" s="25"/>
      <c r="S734" s="25"/>
      <c r="T734" s="25"/>
      <c r="U734" s="25"/>
      <c r="V734" s="25"/>
      <c r="W734" s="15"/>
    </row>
    <row r="735" spans="1:23" s="40" customFormat="1" ht="270.75" customHeight="1">
      <c r="A735" s="450" t="s">
        <v>969</v>
      </c>
      <c r="B735" s="451" t="s">
        <v>970</v>
      </c>
      <c r="C735" s="452" t="s">
        <v>971</v>
      </c>
      <c r="D735" s="418"/>
      <c r="E735" s="493" t="s">
        <v>530</v>
      </c>
      <c r="F735" s="493" t="s">
        <v>131</v>
      </c>
      <c r="G735" s="103" t="s">
        <v>404</v>
      </c>
      <c r="H735" s="419" t="s">
        <v>941</v>
      </c>
      <c r="I735" s="690"/>
      <c r="J735" s="536"/>
      <c r="K735" s="418"/>
      <c r="L735" s="25">
        <v>111</v>
      </c>
      <c r="M735" s="25">
        <v>108.9</v>
      </c>
      <c r="N735" s="25">
        <v>87.3</v>
      </c>
      <c r="O735" s="25">
        <f>P735+Q735</f>
        <v>131</v>
      </c>
      <c r="P735" s="25">
        <v>131</v>
      </c>
      <c r="Q735" s="25"/>
      <c r="R735" s="25">
        <f>S735+T735</f>
        <v>131</v>
      </c>
      <c r="S735" s="25">
        <v>131</v>
      </c>
      <c r="T735" s="25"/>
      <c r="U735" s="25">
        <f>V735+W735</f>
        <v>131</v>
      </c>
      <c r="V735" s="25">
        <v>131</v>
      </c>
      <c r="W735" s="15"/>
    </row>
    <row r="736" spans="1:23" s="40" customFormat="1" ht="315">
      <c r="A736" s="450" t="s">
        <v>972</v>
      </c>
      <c r="B736" s="451" t="s">
        <v>973</v>
      </c>
      <c r="C736" s="452" t="s">
        <v>974</v>
      </c>
      <c r="D736" s="418"/>
      <c r="E736" s="493" t="s">
        <v>336</v>
      </c>
      <c r="F736" s="493" t="s">
        <v>119</v>
      </c>
      <c r="G736" s="103" t="s">
        <v>975</v>
      </c>
      <c r="H736" s="419" t="s">
        <v>941</v>
      </c>
      <c r="I736" s="446" t="s">
        <v>894</v>
      </c>
      <c r="J736" s="479" t="s">
        <v>895</v>
      </c>
      <c r="K736" s="430"/>
      <c r="L736" s="25">
        <v>122</v>
      </c>
      <c r="M736" s="25">
        <v>13.5</v>
      </c>
      <c r="N736" s="25">
        <v>13.5</v>
      </c>
      <c r="O736" s="25">
        <f>P736+Q736</f>
        <v>120</v>
      </c>
      <c r="P736" s="25">
        <v>120</v>
      </c>
      <c r="Q736" s="25"/>
      <c r="R736" s="25">
        <f>S736+T736</f>
        <v>120</v>
      </c>
      <c r="S736" s="25">
        <v>120</v>
      </c>
      <c r="T736" s="25"/>
      <c r="U736" s="25">
        <f>V736+W736</f>
        <v>120</v>
      </c>
      <c r="V736" s="25">
        <v>120</v>
      </c>
      <c r="W736" s="15"/>
    </row>
    <row r="737" spans="1:23" s="40" customFormat="1" ht="94.5">
      <c r="A737" s="450" t="s">
        <v>976</v>
      </c>
      <c r="B737" s="451" t="s">
        <v>977</v>
      </c>
      <c r="C737" s="454" t="s">
        <v>910</v>
      </c>
      <c r="D737" s="418"/>
      <c r="E737" s="493" t="s">
        <v>91</v>
      </c>
      <c r="F737" s="493" t="s">
        <v>492</v>
      </c>
      <c r="G737" s="103" t="s">
        <v>978</v>
      </c>
      <c r="H737" s="419" t="s">
        <v>941</v>
      </c>
      <c r="I737" s="454" t="s">
        <v>967</v>
      </c>
      <c r="J737" s="536"/>
      <c r="K737" s="418"/>
      <c r="L737" s="25">
        <v>75</v>
      </c>
      <c r="M737" s="25">
        <v>29.5</v>
      </c>
      <c r="N737" s="25">
        <v>29.5</v>
      </c>
      <c r="O737" s="25">
        <f>P737+Q737</f>
        <v>100</v>
      </c>
      <c r="P737" s="25">
        <v>100</v>
      </c>
      <c r="Q737" s="25"/>
      <c r="R737" s="25">
        <f>S737+T737</f>
        <v>100</v>
      </c>
      <c r="S737" s="25">
        <v>100</v>
      </c>
      <c r="T737" s="25"/>
      <c r="U737" s="25">
        <f>V737+W737</f>
        <v>100</v>
      </c>
      <c r="V737" s="25">
        <v>100</v>
      </c>
      <c r="W737" s="15"/>
    </row>
    <row r="738" spans="1:23" s="40" customFormat="1" ht="198" customHeight="1">
      <c r="A738" s="470" t="s">
        <v>979</v>
      </c>
      <c r="B738" s="503" t="s">
        <v>1541</v>
      </c>
      <c r="C738" s="452" t="s">
        <v>980</v>
      </c>
      <c r="D738" s="418"/>
      <c r="E738" s="493" t="s">
        <v>91</v>
      </c>
      <c r="F738" s="493" t="s">
        <v>492</v>
      </c>
      <c r="G738" s="103" t="s">
        <v>981</v>
      </c>
      <c r="H738" s="419" t="s">
        <v>941</v>
      </c>
      <c r="I738" s="412" t="s">
        <v>967</v>
      </c>
      <c r="J738" s="536"/>
      <c r="K738" s="418"/>
      <c r="L738" s="25">
        <v>1475</v>
      </c>
      <c r="M738" s="25">
        <v>849.1</v>
      </c>
      <c r="N738" s="25"/>
      <c r="O738" s="25">
        <f>P738+Q738</f>
        <v>3240</v>
      </c>
      <c r="P738" s="25">
        <v>3240</v>
      </c>
      <c r="Q738" s="25"/>
      <c r="R738" s="25">
        <f>S738+T738</f>
        <v>3240</v>
      </c>
      <c r="S738" s="25">
        <v>3240</v>
      </c>
      <c r="T738" s="25"/>
      <c r="U738" s="25">
        <f>V738+W738</f>
        <v>3564</v>
      </c>
      <c r="V738" s="25">
        <v>3564</v>
      </c>
      <c r="W738" s="15"/>
    </row>
    <row r="739" spans="1:23" s="40" customFormat="1" ht="257.25" customHeight="1">
      <c r="A739" s="441" t="s">
        <v>982</v>
      </c>
      <c r="B739" s="451" t="s">
        <v>983</v>
      </c>
      <c r="C739" s="452" t="s">
        <v>1531</v>
      </c>
      <c r="D739" s="418"/>
      <c r="E739" s="493" t="s">
        <v>530</v>
      </c>
      <c r="F739" s="493" t="s">
        <v>467</v>
      </c>
      <c r="G739" s="584" t="s">
        <v>984</v>
      </c>
      <c r="H739" s="419" t="s">
        <v>941</v>
      </c>
      <c r="I739" s="454" t="s">
        <v>985</v>
      </c>
      <c r="J739" s="455" t="s">
        <v>986</v>
      </c>
      <c r="K739" s="418"/>
      <c r="L739" s="25">
        <v>3339.3</v>
      </c>
      <c r="M739" s="25"/>
      <c r="N739" s="25"/>
      <c r="O739" s="25"/>
      <c r="P739" s="25"/>
      <c r="Q739" s="25"/>
      <c r="R739" s="25"/>
      <c r="S739" s="25"/>
      <c r="T739" s="25"/>
      <c r="U739" s="25"/>
      <c r="V739" s="25"/>
      <c r="W739" s="15"/>
    </row>
    <row r="740" spans="1:23" s="40" customFormat="1" ht="54.75" customHeight="1">
      <c r="A740" s="930" t="s">
        <v>987</v>
      </c>
      <c r="B740" s="922" t="s">
        <v>247</v>
      </c>
      <c r="C740" s="887" t="s">
        <v>942</v>
      </c>
      <c r="D740" s="934"/>
      <c r="E740" s="493" t="s">
        <v>530</v>
      </c>
      <c r="F740" s="493" t="s">
        <v>118</v>
      </c>
      <c r="G740" s="584" t="s">
        <v>419</v>
      </c>
      <c r="H740" s="419" t="s">
        <v>941</v>
      </c>
      <c r="I740" s="914" t="s">
        <v>903</v>
      </c>
      <c r="J740" s="961" t="s">
        <v>904</v>
      </c>
      <c r="K740" s="934"/>
      <c r="L740" s="25">
        <v>256.39999999999998</v>
      </c>
      <c r="M740" s="25"/>
      <c r="N740" s="25"/>
      <c r="O740" s="25"/>
      <c r="P740" s="25"/>
      <c r="Q740" s="25"/>
      <c r="R740" s="25"/>
      <c r="S740" s="25"/>
      <c r="T740" s="25"/>
      <c r="U740" s="25"/>
      <c r="V740" s="25"/>
      <c r="W740" s="15"/>
    </row>
    <row r="741" spans="1:23" s="40" customFormat="1" ht="53.25" customHeight="1">
      <c r="A741" s="930"/>
      <c r="B741" s="922"/>
      <c r="C741" s="887"/>
      <c r="D741" s="934"/>
      <c r="E741" s="493" t="s">
        <v>530</v>
      </c>
      <c r="F741" s="493" t="s">
        <v>467</v>
      </c>
      <c r="G741" s="584" t="s">
        <v>419</v>
      </c>
      <c r="H741" s="419" t="s">
        <v>941</v>
      </c>
      <c r="I741" s="914"/>
      <c r="J741" s="961"/>
      <c r="K741" s="934"/>
      <c r="L741" s="25">
        <v>165.8</v>
      </c>
      <c r="M741" s="25"/>
      <c r="N741" s="25"/>
      <c r="O741" s="25"/>
      <c r="P741" s="25"/>
      <c r="Q741" s="25"/>
      <c r="R741" s="25"/>
      <c r="S741" s="25"/>
      <c r="T741" s="25"/>
      <c r="U741" s="25"/>
      <c r="V741" s="25"/>
      <c r="W741" s="15"/>
    </row>
    <row r="742" spans="1:23" s="40" customFormat="1" ht="95.25" customHeight="1">
      <c r="A742" s="930" t="s">
        <v>988</v>
      </c>
      <c r="B742" s="922" t="s">
        <v>989</v>
      </c>
      <c r="C742" s="452" t="s">
        <v>942</v>
      </c>
      <c r="D742" s="418"/>
      <c r="E742" s="493" t="s">
        <v>530</v>
      </c>
      <c r="F742" s="493" t="s">
        <v>118</v>
      </c>
      <c r="G742" s="584" t="s">
        <v>491</v>
      </c>
      <c r="H742" s="419" t="s">
        <v>941</v>
      </c>
      <c r="I742" s="935" t="s">
        <v>990</v>
      </c>
      <c r="J742" s="936" t="s">
        <v>991</v>
      </c>
      <c r="K742" s="418"/>
      <c r="L742" s="25">
        <v>66</v>
      </c>
      <c r="M742" s="25"/>
      <c r="N742" s="25"/>
      <c r="O742" s="25"/>
      <c r="P742" s="25"/>
      <c r="Q742" s="25"/>
      <c r="R742" s="25"/>
      <c r="S742" s="25"/>
      <c r="T742" s="25"/>
      <c r="U742" s="25"/>
      <c r="V742" s="25"/>
      <c r="W742" s="15"/>
    </row>
    <row r="743" spans="1:23" s="40" customFormat="1" ht="126" customHeight="1">
      <c r="A743" s="930"/>
      <c r="B743" s="922"/>
      <c r="C743" s="452" t="s">
        <v>1531</v>
      </c>
      <c r="D743" s="418"/>
      <c r="E743" s="493" t="s">
        <v>530</v>
      </c>
      <c r="F743" s="493" t="s">
        <v>467</v>
      </c>
      <c r="G743" s="584" t="s">
        <v>491</v>
      </c>
      <c r="H743" s="419" t="s">
        <v>941</v>
      </c>
      <c r="I743" s="935"/>
      <c r="J743" s="936"/>
      <c r="K743" s="418"/>
      <c r="L743" s="25">
        <v>204</v>
      </c>
      <c r="M743" s="25"/>
      <c r="N743" s="25"/>
      <c r="O743" s="25"/>
      <c r="P743" s="25"/>
      <c r="Q743" s="25"/>
      <c r="R743" s="25"/>
      <c r="S743" s="25"/>
      <c r="T743" s="25"/>
      <c r="U743" s="25"/>
      <c r="V743" s="25"/>
      <c r="W743" s="15"/>
    </row>
    <row r="744" spans="1:23" s="40" customFormat="1" ht="129.75" customHeight="1">
      <c r="A744" s="441" t="s">
        <v>992</v>
      </c>
      <c r="B744" s="451" t="s">
        <v>1542</v>
      </c>
      <c r="C744" s="452" t="s">
        <v>1531</v>
      </c>
      <c r="D744" s="418"/>
      <c r="E744" s="493" t="s">
        <v>530</v>
      </c>
      <c r="F744" s="493" t="s">
        <v>467</v>
      </c>
      <c r="G744" s="584" t="s">
        <v>993</v>
      </c>
      <c r="H744" s="419" t="s">
        <v>941</v>
      </c>
      <c r="I744" s="412" t="s">
        <v>994</v>
      </c>
      <c r="J744" s="473"/>
      <c r="K744" s="418"/>
      <c r="L744" s="25">
        <v>2418</v>
      </c>
      <c r="M744" s="25"/>
      <c r="N744" s="25"/>
      <c r="O744" s="25"/>
      <c r="P744" s="25"/>
      <c r="Q744" s="25"/>
      <c r="R744" s="25"/>
      <c r="S744" s="25"/>
      <c r="T744" s="25"/>
      <c r="U744" s="25"/>
      <c r="V744" s="25"/>
      <c r="W744" s="15"/>
    </row>
    <row r="745" spans="1:23" s="40" customFormat="1" ht="141.75">
      <c r="A745" s="749" t="s">
        <v>995</v>
      </c>
      <c r="B745" s="503" t="s">
        <v>996</v>
      </c>
      <c r="C745" s="453" t="s">
        <v>929</v>
      </c>
      <c r="D745" s="733"/>
      <c r="E745" s="875" t="s">
        <v>530</v>
      </c>
      <c r="F745" s="875" t="s">
        <v>530</v>
      </c>
      <c r="G745" s="993" t="s">
        <v>997</v>
      </c>
      <c r="H745" s="981" t="s">
        <v>941</v>
      </c>
      <c r="I745" s="166" t="s">
        <v>1529</v>
      </c>
      <c r="J745" s="456" t="s">
        <v>879</v>
      </c>
      <c r="K745" s="733"/>
      <c r="L745" s="969">
        <v>25</v>
      </c>
      <c r="M745" s="969"/>
      <c r="N745" s="969"/>
      <c r="O745" s="969">
        <f>P745+Q745</f>
        <v>61.2</v>
      </c>
      <c r="P745" s="969">
        <v>61.2</v>
      </c>
      <c r="Q745" s="969"/>
      <c r="R745" s="969">
        <f>S745+T745</f>
        <v>61.2</v>
      </c>
      <c r="S745" s="969">
        <v>61.2</v>
      </c>
      <c r="T745" s="969"/>
      <c r="U745" s="969">
        <f>V745+W745</f>
        <v>67.3</v>
      </c>
      <c r="V745" s="969">
        <v>67.3</v>
      </c>
      <c r="W745" s="975"/>
    </row>
    <row r="746" spans="1:23" s="40" customFormat="1" ht="78.75">
      <c r="A746" s="751"/>
      <c r="B746" s="513"/>
      <c r="C746" s="460"/>
      <c r="D746" s="735"/>
      <c r="E746" s="877"/>
      <c r="F746" s="877"/>
      <c r="G746" s="994"/>
      <c r="H746" s="877"/>
      <c r="I746" s="139" t="s">
        <v>1530</v>
      </c>
      <c r="J746" s="153" t="s">
        <v>880</v>
      </c>
      <c r="K746" s="735"/>
      <c r="L746" s="970"/>
      <c r="M746" s="970"/>
      <c r="N746" s="970"/>
      <c r="O746" s="970"/>
      <c r="P746" s="970"/>
      <c r="Q746" s="970"/>
      <c r="R746" s="970"/>
      <c r="S746" s="970"/>
      <c r="T746" s="970"/>
      <c r="U746" s="970"/>
      <c r="V746" s="970"/>
      <c r="W746" s="976"/>
    </row>
    <row r="747" spans="1:23" s="40" customFormat="1" ht="264.75" customHeight="1">
      <c r="A747" s="441" t="s">
        <v>998</v>
      </c>
      <c r="B747" s="451" t="s">
        <v>999</v>
      </c>
      <c r="C747" s="452" t="s">
        <v>1531</v>
      </c>
      <c r="D747" s="418"/>
      <c r="E747" s="493" t="s">
        <v>530</v>
      </c>
      <c r="F747" s="493" t="s">
        <v>467</v>
      </c>
      <c r="G747" s="584" t="s">
        <v>1000</v>
      </c>
      <c r="H747" s="419" t="s">
        <v>941</v>
      </c>
      <c r="I747" s="351" t="s">
        <v>1543</v>
      </c>
      <c r="J747" s="418" t="s">
        <v>1427</v>
      </c>
      <c r="K747" s="418"/>
      <c r="L747" s="25">
        <v>5642</v>
      </c>
      <c r="M747" s="25"/>
      <c r="N747" s="25"/>
      <c r="O747" s="25"/>
      <c r="P747" s="25"/>
      <c r="Q747" s="25"/>
      <c r="R747" s="25"/>
      <c r="S747" s="25"/>
      <c r="T747" s="25"/>
      <c r="U747" s="25"/>
      <c r="V747" s="25"/>
      <c r="W747" s="15"/>
    </row>
    <row r="748" spans="1:23" s="44" customFormat="1">
      <c r="A748" s="964" t="s">
        <v>38</v>
      </c>
      <c r="B748" s="965"/>
      <c r="C748" s="965"/>
      <c r="D748" s="965"/>
      <c r="E748" s="965"/>
      <c r="F748" s="965"/>
      <c r="G748" s="965"/>
      <c r="H748" s="965"/>
      <c r="I748" s="965"/>
      <c r="J748" s="965"/>
      <c r="K748" s="965"/>
      <c r="L748" s="135">
        <f t="shared" ref="L748:W748" si="219">SUM(L749,L784)</f>
        <v>55531.299999999996</v>
      </c>
      <c r="M748" s="135">
        <f t="shared" si="219"/>
        <v>48649.600000000006</v>
      </c>
      <c r="N748" s="135">
        <f t="shared" si="219"/>
        <v>33462.545129999999</v>
      </c>
      <c r="O748" s="135">
        <f t="shared" si="219"/>
        <v>43066.400000000001</v>
      </c>
      <c r="P748" s="135">
        <f t="shared" si="219"/>
        <v>43066.400000000001</v>
      </c>
      <c r="Q748" s="135">
        <f t="shared" si="219"/>
        <v>0</v>
      </c>
      <c r="R748" s="135">
        <f t="shared" si="219"/>
        <v>39952</v>
      </c>
      <c r="S748" s="135">
        <f t="shared" si="219"/>
        <v>39952</v>
      </c>
      <c r="T748" s="135">
        <f t="shared" si="219"/>
        <v>0</v>
      </c>
      <c r="U748" s="135">
        <f t="shared" si="219"/>
        <v>43996.200000000004</v>
      </c>
      <c r="V748" s="135">
        <f t="shared" si="219"/>
        <v>43996.200000000004</v>
      </c>
      <c r="W748" s="154">
        <f t="shared" si="219"/>
        <v>0</v>
      </c>
    </row>
    <row r="749" spans="1:23" s="44" customFormat="1">
      <c r="A749" s="145" t="s">
        <v>39</v>
      </c>
      <c r="B749" s="966" t="s">
        <v>86</v>
      </c>
      <c r="C749" s="966"/>
      <c r="D749" s="422"/>
      <c r="E749" s="459"/>
      <c r="F749" s="459"/>
      <c r="G749" s="420"/>
      <c r="H749" s="463">
        <v>600</v>
      </c>
      <c r="I749" s="476"/>
      <c r="J749" s="421"/>
      <c r="K749" s="422"/>
      <c r="L749" s="137">
        <f t="shared" ref="L749:W749" si="220">SUM(L750:L783)</f>
        <v>44962.7</v>
      </c>
      <c r="M749" s="137">
        <f t="shared" si="220"/>
        <v>46953.3</v>
      </c>
      <c r="N749" s="137">
        <f t="shared" si="220"/>
        <v>32430.645129999997</v>
      </c>
      <c r="O749" s="137">
        <f t="shared" si="220"/>
        <v>43066.400000000001</v>
      </c>
      <c r="P749" s="137">
        <f t="shared" si="220"/>
        <v>43066.400000000001</v>
      </c>
      <c r="Q749" s="137">
        <f t="shared" si="220"/>
        <v>0</v>
      </c>
      <c r="R749" s="137">
        <f t="shared" si="220"/>
        <v>39952</v>
      </c>
      <c r="S749" s="137">
        <f t="shared" si="220"/>
        <v>39952</v>
      </c>
      <c r="T749" s="137">
        <f t="shared" si="220"/>
        <v>0</v>
      </c>
      <c r="U749" s="137">
        <f t="shared" si="220"/>
        <v>43996.200000000004</v>
      </c>
      <c r="V749" s="137">
        <f t="shared" si="220"/>
        <v>43996.200000000004</v>
      </c>
      <c r="W749" s="141">
        <f t="shared" si="220"/>
        <v>0</v>
      </c>
    </row>
    <row r="750" spans="1:23" s="44" customFormat="1" ht="141.75">
      <c r="A750" s="435" t="s">
        <v>46</v>
      </c>
      <c r="B750" s="302" t="s">
        <v>1001</v>
      </c>
      <c r="C750" s="420" t="s">
        <v>906</v>
      </c>
      <c r="D750" s="422"/>
      <c r="E750" s="124" t="s">
        <v>530</v>
      </c>
      <c r="F750" s="124" t="s">
        <v>118</v>
      </c>
      <c r="G750" s="348" t="s">
        <v>907</v>
      </c>
      <c r="H750" s="427" t="s">
        <v>715</v>
      </c>
      <c r="I750" s="941" t="s">
        <v>1002</v>
      </c>
      <c r="J750" s="421"/>
      <c r="K750" s="422"/>
      <c r="L750" s="137">
        <v>33.5</v>
      </c>
      <c r="M750" s="137">
        <v>4738.6000000000004</v>
      </c>
      <c r="N750" s="137">
        <v>1814.1</v>
      </c>
      <c r="O750" s="25">
        <f t="shared" ref="O750:O755" si="221">P750+Q750</f>
        <v>5388.8</v>
      </c>
      <c r="P750" s="25">
        <v>5388.8</v>
      </c>
      <c r="Q750" s="25"/>
      <c r="R750" s="25">
        <f t="shared" ref="R750:R755" si="222">S750+T750</f>
        <v>4268.5</v>
      </c>
      <c r="S750" s="137">
        <v>4268.5</v>
      </c>
      <c r="T750" s="137"/>
      <c r="U750" s="137">
        <f t="shared" ref="U750:U755" si="223">V750+W750</f>
        <v>5006.7</v>
      </c>
      <c r="V750" s="137">
        <v>5006.7</v>
      </c>
      <c r="W750" s="141"/>
    </row>
    <row r="751" spans="1:23" s="44" customFormat="1" ht="141.75">
      <c r="A751" s="435" t="s">
        <v>67</v>
      </c>
      <c r="B751" s="442" t="s">
        <v>1003</v>
      </c>
      <c r="C751" s="420" t="s">
        <v>906</v>
      </c>
      <c r="D751" s="422"/>
      <c r="E751" s="124" t="s">
        <v>530</v>
      </c>
      <c r="F751" s="124" t="s">
        <v>118</v>
      </c>
      <c r="G751" s="348" t="s">
        <v>907</v>
      </c>
      <c r="H751" s="427" t="s">
        <v>715</v>
      </c>
      <c r="I751" s="941"/>
      <c r="J751" s="985"/>
      <c r="K751" s="942"/>
      <c r="L751" s="137">
        <v>4890.7</v>
      </c>
      <c r="M751" s="137">
        <v>5027.7</v>
      </c>
      <c r="N751" s="137">
        <v>2870.7</v>
      </c>
      <c r="O751" s="25">
        <f t="shared" si="221"/>
        <v>5023.5</v>
      </c>
      <c r="P751" s="25">
        <v>5023.5</v>
      </c>
      <c r="Q751" s="25"/>
      <c r="R751" s="25">
        <f t="shared" si="222"/>
        <v>3981.4</v>
      </c>
      <c r="S751" s="137">
        <v>3981.4</v>
      </c>
      <c r="T751" s="137"/>
      <c r="U751" s="137">
        <f t="shared" si="223"/>
        <v>4722.7</v>
      </c>
      <c r="V751" s="137">
        <v>4722.7</v>
      </c>
      <c r="W751" s="141"/>
    </row>
    <row r="752" spans="1:23" s="44" customFormat="1" ht="141.75">
      <c r="A752" s="435" t="s">
        <v>68</v>
      </c>
      <c r="B752" s="302" t="s">
        <v>1004</v>
      </c>
      <c r="C752" s="420" t="s">
        <v>906</v>
      </c>
      <c r="D752" s="422"/>
      <c r="E752" s="124" t="s">
        <v>530</v>
      </c>
      <c r="F752" s="124" t="s">
        <v>118</v>
      </c>
      <c r="G752" s="348" t="s">
        <v>907</v>
      </c>
      <c r="H752" s="427" t="s">
        <v>715</v>
      </c>
      <c r="I752" s="941"/>
      <c r="J752" s="985"/>
      <c r="K752" s="942"/>
      <c r="L752" s="137">
        <v>1687.2</v>
      </c>
      <c r="M752" s="137">
        <v>1215.9000000000001</v>
      </c>
      <c r="N752" s="137">
        <v>969.1</v>
      </c>
      <c r="O752" s="25">
        <f t="shared" si="221"/>
        <v>1922.5</v>
      </c>
      <c r="P752" s="25">
        <v>1922.5</v>
      </c>
      <c r="Q752" s="25"/>
      <c r="R752" s="25">
        <f t="shared" si="222"/>
        <v>1496.8</v>
      </c>
      <c r="S752" s="137">
        <v>1496.8</v>
      </c>
      <c r="T752" s="137"/>
      <c r="U752" s="137">
        <f t="shared" si="223"/>
        <v>1797.4</v>
      </c>
      <c r="V752" s="137">
        <v>1797.4</v>
      </c>
      <c r="W752" s="141"/>
    </row>
    <row r="753" spans="1:23" s="44" customFormat="1" ht="141.75">
      <c r="A753" s="435" t="s">
        <v>583</v>
      </c>
      <c r="B753" s="302" t="s">
        <v>1005</v>
      </c>
      <c r="C753" s="420" t="s">
        <v>906</v>
      </c>
      <c r="D753" s="422"/>
      <c r="E753" s="124" t="s">
        <v>530</v>
      </c>
      <c r="F753" s="124" t="s">
        <v>118</v>
      </c>
      <c r="G753" s="348" t="s">
        <v>907</v>
      </c>
      <c r="H753" s="427" t="s">
        <v>715</v>
      </c>
      <c r="I753" s="941"/>
      <c r="J753" s="985"/>
      <c r="K753" s="942"/>
      <c r="L753" s="137">
        <v>3502.9</v>
      </c>
      <c r="M753" s="137">
        <v>4084.5</v>
      </c>
      <c r="N753" s="137">
        <v>2862.7</v>
      </c>
      <c r="O753" s="25">
        <f t="shared" si="221"/>
        <v>3017.4</v>
      </c>
      <c r="P753" s="25">
        <v>3017.4</v>
      </c>
      <c r="Q753" s="25"/>
      <c r="R753" s="25">
        <f t="shared" si="222"/>
        <v>2387</v>
      </c>
      <c r="S753" s="137">
        <v>2387</v>
      </c>
      <c r="T753" s="137"/>
      <c r="U753" s="137">
        <f t="shared" si="223"/>
        <v>2831</v>
      </c>
      <c r="V753" s="137">
        <v>2831</v>
      </c>
      <c r="W753" s="141"/>
    </row>
    <row r="754" spans="1:23" s="44" customFormat="1" ht="141.75">
      <c r="A754" s="435" t="s">
        <v>587</v>
      </c>
      <c r="B754" s="302" t="s">
        <v>1006</v>
      </c>
      <c r="C754" s="420" t="s">
        <v>906</v>
      </c>
      <c r="D754" s="422"/>
      <c r="E754" s="124" t="s">
        <v>530</v>
      </c>
      <c r="F754" s="124" t="s">
        <v>118</v>
      </c>
      <c r="G754" s="348" t="s">
        <v>907</v>
      </c>
      <c r="H754" s="427" t="s">
        <v>715</v>
      </c>
      <c r="I754" s="941"/>
      <c r="J754" s="985"/>
      <c r="K754" s="942"/>
      <c r="L754" s="137">
        <v>3974.2</v>
      </c>
      <c r="M754" s="137">
        <v>3359.4</v>
      </c>
      <c r="N754" s="137">
        <v>2685</v>
      </c>
      <c r="O754" s="25">
        <f t="shared" si="221"/>
        <v>2652.6</v>
      </c>
      <c r="P754" s="25">
        <v>2652.6</v>
      </c>
      <c r="Q754" s="25"/>
      <c r="R754" s="25">
        <f t="shared" si="222"/>
        <v>2096</v>
      </c>
      <c r="S754" s="137">
        <v>2096</v>
      </c>
      <c r="T754" s="137"/>
      <c r="U754" s="137">
        <f t="shared" si="223"/>
        <v>2505.9</v>
      </c>
      <c r="V754" s="137">
        <v>2505.9</v>
      </c>
      <c r="W754" s="141"/>
    </row>
    <row r="755" spans="1:23" s="44" customFormat="1" ht="206.25" customHeight="1">
      <c r="A755" s="946" t="s">
        <v>589</v>
      </c>
      <c r="B755" s="949" t="s">
        <v>1007</v>
      </c>
      <c r="C755" s="420" t="s">
        <v>1008</v>
      </c>
      <c r="D755" s="989"/>
      <c r="E755" s="124" t="s">
        <v>530</v>
      </c>
      <c r="F755" s="124" t="s">
        <v>467</v>
      </c>
      <c r="G755" s="581" t="s">
        <v>1009</v>
      </c>
      <c r="H755" s="427" t="s">
        <v>715</v>
      </c>
      <c r="I755" s="438" t="s">
        <v>915</v>
      </c>
      <c r="J755" s="447"/>
      <c r="K755" s="422"/>
      <c r="L755" s="137">
        <v>3522.9</v>
      </c>
      <c r="M755" s="137">
        <v>3171.6</v>
      </c>
      <c r="N755" s="137">
        <v>2462.7203399999999</v>
      </c>
      <c r="O755" s="25">
        <f t="shared" si="221"/>
        <v>2785.5</v>
      </c>
      <c r="P755" s="25">
        <v>2785.5</v>
      </c>
      <c r="Q755" s="25"/>
      <c r="R755" s="25">
        <f t="shared" si="222"/>
        <v>2865.6</v>
      </c>
      <c r="S755" s="137">
        <v>2865.6</v>
      </c>
      <c r="T755" s="137"/>
      <c r="U755" s="137">
        <f t="shared" si="223"/>
        <v>3037.4</v>
      </c>
      <c r="V755" s="137">
        <v>3037.4</v>
      </c>
      <c r="W755" s="141"/>
    </row>
    <row r="756" spans="1:23" s="44" customFormat="1" ht="51.75" customHeight="1">
      <c r="A756" s="947"/>
      <c r="B756" s="950"/>
      <c r="C756" s="941" t="s">
        <v>924</v>
      </c>
      <c r="D756" s="991"/>
      <c r="E756" s="919" t="s">
        <v>530</v>
      </c>
      <c r="F756" s="919" t="s">
        <v>530</v>
      </c>
      <c r="G756" s="943" t="s">
        <v>1010</v>
      </c>
      <c r="H756" s="944" t="s">
        <v>715</v>
      </c>
      <c r="I756" s="142" t="s">
        <v>1544</v>
      </c>
      <c r="J756" s="447"/>
      <c r="K756" s="945"/>
      <c r="L756" s="912">
        <v>163.5</v>
      </c>
      <c r="M756" s="912">
        <v>144.19999999999999</v>
      </c>
      <c r="N756" s="912">
        <v>144.19999999999999</v>
      </c>
      <c r="O756" s="155"/>
      <c r="P756" s="969"/>
      <c r="Q756" s="969"/>
      <c r="R756" s="969"/>
      <c r="S756" s="971"/>
      <c r="T756" s="971"/>
      <c r="U756" s="971"/>
      <c r="V756" s="971"/>
      <c r="W756" s="967"/>
    </row>
    <row r="757" spans="1:23" s="44" customFormat="1" ht="79.5" customHeight="1">
      <c r="A757" s="948"/>
      <c r="B757" s="951"/>
      <c r="C757" s="941"/>
      <c r="D757" s="992"/>
      <c r="E757" s="919"/>
      <c r="F757" s="919"/>
      <c r="G757" s="943"/>
      <c r="H757" s="919"/>
      <c r="I757" s="139" t="s">
        <v>925</v>
      </c>
      <c r="J757" s="140" t="s">
        <v>926</v>
      </c>
      <c r="K757" s="942"/>
      <c r="L757" s="912"/>
      <c r="M757" s="912"/>
      <c r="N757" s="912"/>
      <c r="O757" s="156"/>
      <c r="P757" s="970"/>
      <c r="Q757" s="970"/>
      <c r="R757" s="970"/>
      <c r="S757" s="972"/>
      <c r="T757" s="972"/>
      <c r="U757" s="972"/>
      <c r="V757" s="972"/>
      <c r="W757" s="968"/>
    </row>
    <row r="758" spans="1:23" s="44" customFormat="1" ht="195" customHeight="1">
      <c r="A758" s="946" t="s">
        <v>591</v>
      </c>
      <c r="B758" s="949" t="s">
        <v>1011</v>
      </c>
      <c r="C758" s="420" t="s">
        <v>1536</v>
      </c>
      <c r="D758" s="989"/>
      <c r="E758" s="124" t="s">
        <v>530</v>
      </c>
      <c r="F758" s="124" t="s">
        <v>467</v>
      </c>
      <c r="G758" s="581" t="s">
        <v>1009</v>
      </c>
      <c r="H758" s="427" t="s">
        <v>715</v>
      </c>
      <c r="I758" s="438" t="s">
        <v>915</v>
      </c>
      <c r="J758" s="447"/>
      <c r="K758" s="422"/>
      <c r="L758" s="137">
        <v>1906.3</v>
      </c>
      <c r="M758" s="137">
        <v>1783.7</v>
      </c>
      <c r="N758" s="137">
        <v>1205.43173</v>
      </c>
      <c r="O758" s="25">
        <f>P758+Q758</f>
        <v>1558.4</v>
      </c>
      <c r="P758" s="25">
        <v>1558.4</v>
      </c>
      <c r="Q758" s="25"/>
      <c r="R758" s="25">
        <f>S758+T758</f>
        <v>1729</v>
      </c>
      <c r="S758" s="137">
        <v>1729</v>
      </c>
      <c r="T758" s="137"/>
      <c r="U758" s="137">
        <f>V758+W758</f>
        <v>1832.5</v>
      </c>
      <c r="V758" s="137">
        <v>1832.5</v>
      </c>
      <c r="W758" s="141"/>
    </row>
    <row r="759" spans="1:23" s="44" customFormat="1" ht="48" customHeight="1">
      <c r="A759" s="947"/>
      <c r="B759" s="950"/>
      <c r="C759" s="941" t="s">
        <v>924</v>
      </c>
      <c r="D759" s="991"/>
      <c r="E759" s="919" t="s">
        <v>530</v>
      </c>
      <c r="F759" s="919" t="s">
        <v>530</v>
      </c>
      <c r="G759" s="943" t="s">
        <v>1010</v>
      </c>
      <c r="H759" s="944" t="s">
        <v>715</v>
      </c>
      <c r="I759" s="446" t="s">
        <v>1544</v>
      </c>
      <c r="J759" s="157"/>
      <c r="K759" s="945"/>
      <c r="L759" s="912">
        <v>87</v>
      </c>
      <c r="M759" s="912">
        <v>82.1</v>
      </c>
      <c r="N759" s="912">
        <v>82.1</v>
      </c>
      <c r="O759" s="969"/>
      <c r="P759" s="969"/>
      <c r="Q759" s="969"/>
      <c r="R759" s="969"/>
      <c r="S759" s="971"/>
      <c r="T759" s="971"/>
      <c r="U759" s="971"/>
      <c r="V759" s="971"/>
      <c r="W759" s="967"/>
    </row>
    <row r="760" spans="1:23" s="44" customFormat="1" ht="82.5" customHeight="1">
      <c r="A760" s="948"/>
      <c r="B760" s="951"/>
      <c r="C760" s="941"/>
      <c r="D760" s="992"/>
      <c r="E760" s="919"/>
      <c r="F760" s="919"/>
      <c r="G760" s="943"/>
      <c r="H760" s="919"/>
      <c r="I760" s="139" t="s">
        <v>925</v>
      </c>
      <c r="J760" s="140" t="s">
        <v>926</v>
      </c>
      <c r="K760" s="942"/>
      <c r="L760" s="912"/>
      <c r="M760" s="912"/>
      <c r="N760" s="912"/>
      <c r="O760" s="970"/>
      <c r="P760" s="970"/>
      <c r="Q760" s="970"/>
      <c r="R760" s="970"/>
      <c r="S760" s="972"/>
      <c r="T760" s="972"/>
      <c r="U760" s="972"/>
      <c r="V760" s="972"/>
      <c r="W760" s="968"/>
    </row>
    <row r="761" spans="1:23" s="44" customFormat="1" ht="204.75" customHeight="1">
      <c r="A761" s="939" t="s">
        <v>593</v>
      </c>
      <c r="B761" s="940" t="s">
        <v>1012</v>
      </c>
      <c r="C761" s="420" t="s">
        <v>1008</v>
      </c>
      <c r="D761" s="422"/>
      <c r="E761" s="124" t="s">
        <v>530</v>
      </c>
      <c r="F761" s="124" t="s">
        <v>467</v>
      </c>
      <c r="G761" s="581" t="s">
        <v>1009</v>
      </c>
      <c r="H761" s="427" t="s">
        <v>715</v>
      </c>
      <c r="I761" s="438" t="s">
        <v>915</v>
      </c>
      <c r="J761" s="447"/>
      <c r="K761" s="422"/>
      <c r="L761" s="137">
        <v>4302.5</v>
      </c>
      <c r="M761" s="137">
        <v>4762.8</v>
      </c>
      <c r="N761" s="137">
        <v>3571.3</v>
      </c>
      <c r="O761" s="25">
        <f>P761+Q761</f>
        <v>4379.8999999999996</v>
      </c>
      <c r="P761" s="25">
        <v>4379.8999999999996</v>
      </c>
      <c r="Q761" s="25"/>
      <c r="R761" s="25">
        <f>S761+T761</f>
        <v>4505.8999999999996</v>
      </c>
      <c r="S761" s="137">
        <v>4505.8999999999996</v>
      </c>
      <c r="T761" s="137"/>
      <c r="U761" s="137">
        <f>V761+W761</f>
        <v>4776.1000000000004</v>
      </c>
      <c r="V761" s="137">
        <v>4776.1000000000004</v>
      </c>
      <c r="W761" s="141"/>
    </row>
    <row r="762" spans="1:23" s="44" customFormat="1" ht="63">
      <c r="A762" s="939"/>
      <c r="B762" s="940"/>
      <c r="C762" s="941" t="s">
        <v>924</v>
      </c>
      <c r="D762" s="942"/>
      <c r="E762" s="919" t="s">
        <v>530</v>
      </c>
      <c r="F762" s="919" t="s">
        <v>530</v>
      </c>
      <c r="G762" s="943" t="s">
        <v>1010</v>
      </c>
      <c r="H762" s="944" t="s">
        <v>715</v>
      </c>
      <c r="I762" s="142" t="s">
        <v>1544</v>
      </c>
      <c r="J762" s="447"/>
      <c r="K762" s="945"/>
      <c r="L762" s="912">
        <v>141.9</v>
      </c>
      <c r="M762" s="912">
        <v>255.7</v>
      </c>
      <c r="N762" s="912">
        <v>255.7</v>
      </c>
      <c r="O762" s="969"/>
      <c r="P762" s="969"/>
      <c r="Q762" s="969"/>
      <c r="R762" s="969"/>
      <c r="S762" s="971"/>
      <c r="T762" s="971"/>
      <c r="U762" s="971"/>
      <c r="V762" s="971"/>
      <c r="W762" s="967"/>
    </row>
    <row r="763" spans="1:23" s="44" customFormat="1" ht="78.75">
      <c r="A763" s="939"/>
      <c r="B763" s="940"/>
      <c r="C763" s="941"/>
      <c r="D763" s="942"/>
      <c r="E763" s="919"/>
      <c r="F763" s="919"/>
      <c r="G763" s="943"/>
      <c r="H763" s="919"/>
      <c r="I763" s="139" t="s">
        <v>925</v>
      </c>
      <c r="J763" s="140" t="s">
        <v>926</v>
      </c>
      <c r="K763" s="942"/>
      <c r="L763" s="912"/>
      <c r="M763" s="912"/>
      <c r="N763" s="912"/>
      <c r="O763" s="970"/>
      <c r="P763" s="970"/>
      <c r="Q763" s="970"/>
      <c r="R763" s="970"/>
      <c r="S763" s="972"/>
      <c r="T763" s="972"/>
      <c r="U763" s="972"/>
      <c r="V763" s="972"/>
      <c r="W763" s="968"/>
    </row>
    <row r="764" spans="1:23" s="44" customFormat="1" ht="212.25" customHeight="1">
      <c r="A764" s="939" t="s">
        <v>596</v>
      </c>
      <c r="B764" s="940" t="s">
        <v>1013</v>
      </c>
      <c r="C764" s="420" t="s">
        <v>1008</v>
      </c>
      <c r="D764" s="422"/>
      <c r="E764" s="124" t="s">
        <v>530</v>
      </c>
      <c r="F764" s="124" t="s">
        <v>467</v>
      </c>
      <c r="G764" s="581" t="s">
        <v>1009</v>
      </c>
      <c r="H764" s="427" t="s">
        <v>715</v>
      </c>
      <c r="I764" s="438" t="s">
        <v>915</v>
      </c>
      <c r="J764" s="447"/>
      <c r="K764" s="422"/>
      <c r="L764" s="25">
        <v>3697.6</v>
      </c>
      <c r="M764" s="25">
        <v>3160</v>
      </c>
      <c r="N764" s="25">
        <v>2532.6999999999998</v>
      </c>
      <c r="O764" s="25">
        <f>P764+Q764</f>
        <v>2746.9</v>
      </c>
      <c r="P764" s="25">
        <v>2746.9</v>
      </c>
      <c r="Q764" s="25"/>
      <c r="R764" s="25">
        <f>S764+T764</f>
        <v>2825.9</v>
      </c>
      <c r="S764" s="137">
        <v>2825.9</v>
      </c>
      <c r="T764" s="137"/>
      <c r="U764" s="137">
        <f>V764+W764</f>
        <v>2995.3</v>
      </c>
      <c r="V764" s="137">
        <v>2995.3</v>
      </c>
      <c r="W764" s="141"/>
    </row>
    <row r="765" spans="1:23" s="44" customFormat="1" ht="47.25" customHeight="1">
      <c r="A765" s="939"/>
      <c r="B765" s="940"/>
      <c r="C765" s="941" t="s">
        <v>924</v>
      </c>
      <c r="D765" s="942"/>
      <c r="E765" s="919" t="s">
        <v>530</v>
      </c>
      <c r="F765" s="919" t="s">
        <v>530</v>
      </c>
      <c r="G765" s="983" t="s">
        <v>1010</v>
      </c>
      <c r="H765" s="944" t="s">
        <v>715</v>
      </c>
      <c r="I765" s="142" t="s">
        <v>1545</v>
      </c>
      <c r="J765" s="447"/>
      <c r="K765" s="945"/>
      <c r="L765" s="973">
        <v>197.2</v>
      </c>
      <c r="M765" s="973">
        <v>154</v>
      </c>
      <c r="N765" s="912">
        <v>154</v>
      </c>
      <c r="O765" s="969"/>
      <c r="P765" s="969"/>
      <c r="Q765" s="969"/>
      <c r="R765" s="969"/>
      <c r="S765" s="971"/>
      <c r="T765" s="971"/>
      <c r="U765" s="971"/>
      <c r="V765" s="971"/>
      <c r="W765" s="967"/>
    </row>
    <row r="766" spans="1:23" s="44" customFormat="1" ht="83.25" customHeight="1">
      <c r="A766" s="939"/>
      <c r="B766" s="940"/>
      <c r="C766" s="941"/>
      <c r="D766" s="942"/>
      <c r="E766" s="919"/>
      <c r="F766" s="919"/>
      <c r="G766" s="984"/>
      <c r="H766" s="919"/>
      <c r="I766" s="139" t="s">
        <v>925</v>
      </c>
      <c r="J766" s="140" t="s">
        <v>926</v>
      </c>
      <c r="K766" s="942"/>
      <c r="L766" s="973"/>
      <c r="M766" s="973"/>
      <c r="N766" s="912"/>
      <c r="O766" s="970"/>
      <c r="P766" s="970"/>
      <c r="Q766" s="970"/>
      <c r="R766" s="970"/>
      <c r="S766" s="972"/>
      <c r="T766" s="972"/>
      <c r="U766" s="972"/>
      <c r="V766" s="972"/>
      <c r="W766" s="968"/>
    </row>
    <row r="767" spans="1:23" s="44" customFormat="1" ht="208.5" customHeight="1">
      <c r="A767" s="939" t="s">
        <v>1014</v>
      </c>
      <c r="B767" s="940" t="s">
        <v>1015</v>
      </c>
      <c r="C767" s="420" t="s">
        <v>1008</v>
      </c>
      <c r="D767" s="942"/>
      <c r="E767" s="124" t="s">
        <v>530</v>
      </c>
      <c r="F767" s="124" t="s">
        <v>467</v>
      </c>
      <c r="G767" s="581" t="s">
        <v>1009</v>
      </c>
      <c r="H767" s="427" t="s">
        <v>715</v>
      </c>
      <c r="I767" s="914" t="s">
        <v>915</v>
      </c>
      <c r="J767" s="985"/>
      <c r="K767" s="942"/>
      <c r="L767" s="25">
        <v>2986.2</v>
      </c>
      <c r="M767" s="25">
        <v>2625.1</v>
      </c>
      <c r="N767" s="137">
        <v>1818.1</v>
      </c>
      <c r="O767" s="25">
        <f>P767+Q767</f>
        <v>2182.4</v>
      </c>
      <c r="P767" s="25">
        <v>2182.4</v>
      </c>
      <c r="Q767" s="25"/>
      <c r="R767" s="25">
        <f>S767+T767</f>
        <v>2245.1999999999998</v>
      </c>
      <c r="S767" s="137">
        <v>2245.1999999999998</v>
      </c>
      <c r="T767" s="137"/>
      <c r="U767" s="137">
        <f>V767+W767</f>
        <v>2379.8000000000002</v>
      </c>
      <c r="V767" s="137">
        <v>2379.8000000000002</v>
      </c>
      <c r="W767" s="141"/>
    </row>
    <row r="768" spans="1:23" s="44" customFormat="1" ht="78.75">
      <c r="A768" s="939"/>
      <c r="B768" s="940"/>
      <c r="C768" s="420" t="s">
        <v>922</v>
      </c>
      <c r="D768" s="942"/>
      <c r="E768" s="124" t="s">
        <v>530</v>
      </c>
      <c r="F768" s="124" t="s">
        <v>530</v>
      </c>
      <c r="G768" s="581" t="s">
        <v>900</v>
      </c>
      <c r="H768" s="427" t="s">
        <v>715</v>
      </c>
      <c r="I768" s="914"/>
      <c r="J768" s="985"/>
      <c r="K768" s="942"/>
      <c r="L768" s="137"/>
      <c r="M768" s="137">
        <v>20</v>
      </c>
      <c r="N768" s="137">
        <v>20</v>
      </c>
      <c r="O768" s="25"/>
      <c r="P768" s="25"/>
      <c r="Q768" s="25"/>
      <c r="R768" s="25"/>
      <c r="S768" s="137"/>
      <c r="T768" s="137"/>
      <c r="U768" s="137"/>
      <c r="V768" s="137"/>
      <c r="W768" s="141"/>
    </row>
    <row r="769" spans="1:23" s="44" customFormat="1" ht="127.5" customHeight="1">
      <c r="A769" s="939"/>
      <c r="B769" s="940"/>
      <c r="C769" s="420" t="s">
        <v>1531</v>
      </c>
      <c r="D769" s="942"/>
      <c r="E769" s="124" t="s">
        <v>530</v>
      </c>
      <c r="F769" s="124" t="s">
        <v>131</v>
      </c>
      <c r="G769" s="581" t="s">
        <v>930</v>
      </c>
      <c r="H769" s="427" t="s">
        <v>715</v>
      </c>
      <c r="I769" s="957"/>
      <c r="J769" s="959"/>
      <c r="K769" s="942"/>
      <c r="L769" s="137">
        <v>18</v>
      </c>
      <c r="M769" s="137"/>
      <c r="N769" s="137"/>
      <c r="O769" s="25"/>
      <c r="P769" s="25"/>
      <c r="Q769" s="25"/>
      <c r="R769" s="25"/>
      <c r="S769" s="137"/>
      <c r="T769" s="137"/>
      <c r="U769" s="137"/>
      <c r="V769" s="137"/>
      <c r="W769" s="141"/>
    </row>
    <row r="770" spans="1:23" s="44" customFormat="1" ht="51" customHeight="1">
      <c r="A770" s="939"/>
      <c r="B770" s="940"/>
      <c r="C770" s="941" t="s">
        <v>1016</v>
      </c>
      <c r="D770" s="942"/>
      <c r="E770" s="919" t="s">
        <v>530</v>
      </c>
      <c r="F770" s="919" t="s">
        <v>530</v>
      </c>
      <c r="G770" s="983" t="s">
        <v>1010</v>
      </c>
      <c r="H770" s="944" t="s">
        <v>715</v>
      </c>
      <c r="I770" s="446" t="s">
        <v>1544</v>
      </c>
      <c r="J770" s="157"/>
      <c r="K770" s="945"/>
      <c r="L770" s="912">
        <v>157.80000000000001</v>
      </c>
      <c r="M770" s="912">
        <v>128.30000000000001</v>
      </c>
      <c r="N770" s="912">
        <v>128.30000000000001</v>
      </c>
      <c r="O770" s="969"/>
      <c r="P770" s="973"/>
      <c r="Q770" s="973"/>
      <c r="R770" s="973"/>
      <c r="S770" s="912"/>
      <c r="T770" s="912"/>
      <c r="U770" s="912"/>
      <c r="V770" s="912"/>
      <c r="W770" s="913"/>
    </row>
    <row r="771" spans="1:23" s="44" customFormat="1" ht="78.75" customHeight="1">
      <c r="A771" s="939"/>
      <c r="B771" s="940"/>
      <c r="C771" s="941"/>
      <c r="D771" s="942"/>
      <c r="E771" s="919"/>
      <c r="F771" s="919"/>
      <c r="G771" s="984"/>
      <c r="H771" s="919"/>
      <c r="I771" s="139" t="s">
        <v>925</v>
      </c>
      <c r="J771" s="140" t="s">
        <v>926</v>
      </c>
      <c r="K771" s="942"/>
      <c r="L771" s="912"/>
      <c r="M771" s="912"/>
      <c r="N771" s="912"/>
      <c r="O771" s="970"/>
      <c r="P771" s="973"/>
      <c r="Q771" s="973"/>
      <c r="R771" s="973"/>
      <c r="S771" s="912"/>
      <c r="T771" s="912"/>
      <c r="U771" s="912"/>
      <c r="V771" s="912"/>
      <c r="W771" s="913"/>
    </row>
    <row r="772" spans="1:23" s="44" customFormat="1" ht="207.75" customHeight="1">
      <c r="A772" s="946" t="s">
        <v>1017</v>
      </c>
      <c r="B772" s="949" t="s">
        <v>1018</v>
      </c>
      <c r="C772" s="420" t="s">
        <v>1008</v>
      </c>
      <c r="D772" s="422"/>
      <c r="E772" s="124" t="s">
        <v>530</v>
      </c>
      <c r="F772" s="124" t="s">
        <v>467</v>
      </c>
      <c r="G772" s="581" t="s">
        <v>1009</v>
      </c>
      <c r="H772" s="427" t="s">
        <v>715</v>
      </c>
      <c r="I772" s="438" t="s">
        <v>915</v>
      </c>
      <c r="J772" s="447"/>
      <c r="K772" s="422"/>
      <c r="L772" s="137">
        <v>4612.1000000000004</v>
      </c>
      <c r="M772" s="137">
        <v>4011.3</v>
      </c>
      <c r="N772" s="137">
        <v>2614.6</v>
      </c>
      <c r="O772" s="25">
        <f>P772+Q772</f>
        <v>3800.9</v>
      </c>
      <c r="P772" s="25">
        <v>3800.9</v>
      </c>
      <c r="Q772" s="25"/>
      <c r="R772" s="25">
        <f>S772+T772</f>
        <v>3910.2</v>
      </c>
      <c r="S772" s="137">
        <v>3910.2</v>
      </c>
      <c r="T772" s="137"/>
      <c r="U772" s="137">
        <f>V772+W772</f>
        <v>4144.7</v>
      </c>
      <c r="V772" s="137">
        <v>4144.7</v>
      </c>
      <c r="W772" s="141"/>
    </row>
    <row r="773" spans="1:23" s="44" customFormat="1" ht="54" customHeight="1">
      <c r="A773" s="947"/>
      <c r="B773" s="950"/>
      <c r="C773" s="941" t="s">
        <v>1016</v>
      </c>
      <c r="D773" s="942"/>
      <c r="E773" s="919" t="s">
        <v>530</v>
      </c>
      <c r="F773" s="919" t="s">
        <v>530</v>
      </c>
      <c r="G773" s="943" t="s">
        <v>1010</v>
      </c>
      <c r="H773" s="944" t="s">
        <v>715</v>
      </c>
      <c r="I773" s="142" t="s">
        <v>1544</v>
      </c>
      <c r="J773" s="447"/>
      <c r="K773" s="945"/>
      <c r="L773" s="912">
        <v>188.6</v>
      </c>
      <c r="M773" s="912">
        <v>154</v>
      </c>
      <c r="N773" s="912">
        <v>154</v>
      </c>
      <c r="O773" s="973"/>
      <c r="P773" s="973"/>
      <c r="Q773" s="973"/>
      <c r="R773" s="973"/>
      <c r="S773" s="912"/>
      <c r="T773" s="912"/>
      <c r="U773" s="912"/>
      <c r="V773" s="912"/>
      <c r="W773" s="913"/>
    </row>
    <row r="774" spans="1:23" s="44" customFormat="1" ht="80.25" customHeight="1">
      <c r="A774" s="948"/>
      <c r="B774" s="951"/>
      <c r="C774" s="941"/>
      <c r="D774" s="942"/>
      <c r="E774" s="919"/>
      <c r="F774" s="919"/>
      <c r="G774" s="943"/>
      <c r="H774" s="944"/>
      <c r="I774" s="397" t="s">
        <v>925</v>
      </c>
      <c r="J774" s="140" t="s">
        <v>926</v>
      </c>
      <c r="K774" s="945"/>
      <c r="L774" s="912"/>
      <c r="M774" s="912"/>
      <c r="N774" s="912"/>
      <c r="O774" s="973"/>
      <c r="P774" s="973"/>
      <c r="Q774" s="973"/>
      <c r="R774" s="973"/>
      <c r="S774" s="912"/>
      <c r="T774" s="912"/>
      <c r="U774" s="912"/>
      <c r="V774" s="912"/>
      <c r="W774" s="913"/>
    </row>
    <row r="775" spans="1:23" s="44" customFormat="1" ht="206.25" customHeight="1">
      <c r="A775" s="946" t="s">
        <v>1019</v>
      </c>
      <c r="B775" s="949" t="s">
        <v>1020</v>
      </c>
      <c r="C775" s="420" t="s">
        <v>1008</v>
      </c>
      <c r="D775" s="422"/>
      <c r="E775" s="124" t="s">
        <v>530</v>
      </c>
      <c r="F775" s="124" t="s">
        <v>467</v>
      </c>
      <c r="G775" s="581" t="s">
        <v>1009</v>
      </c>
      <c r="H775" s="427" t="s">
        <v>715</v>
      </c>
      <c r="I775" s="440" t="s">
        <v>915</v>
      </c>
      <c r="J775" s="466"/>
      <c r="K775" s="422"/>
      <c r="L775" s="137">
        <v>4340</v>
      </c>
      <c r="M775" s="137">
        <v>3674.8</v>
      </c>
      <c r="N775" s="137">
        <v>2815.7795799999999</v>
      </c>
      <c r="O775" s="25">
        <f>P775+Q775</f>
        <v>3185.7</v>
      </c>
      <c r="P775" s="25">
        <v>3185.7</v>
      </c>
      <c r="Q775" s="25"/>
      <c r="R775" s="25">
        <f>S775+T775</f>
        <v>3154.7</v>
      </c>
      <c r="S775" s="137">
        <v>3154.7</v>
      </c>
      <c r="T775" s="137"/>
      <c r="U775" s="137">
        <f>V775+W775</f>
        <v>3343.8</v>
      </c>
      <c r="V775" s="137">
        <v>3343.8</v>
      </c>
      <c r="W775" s="141"/>
    </row>
    <row r="776" spans="1:23" s="44" customFormat="1" ht="48.75" customHeight="1">
      <c r="A776" s="947"/>
      <c r="B776" s="950"/>
      <c r="C776" s="941" t="s">
        <v>1016</v>
      </c>
      <c r="D776" s="942"/>
      <c r="E776" s="919" t="s">
        <v>530</v>
      </c>
      <c r="F776" s="919" t="s">
        <v>530</v>
      </c>
      <c r="G776" s="943" t="s">
        <v>1010</v>
      </c>
      <c r="H776" s="944" t="s">
        <v>715</v>
      </c>
      <c r="I776" s="142" t="s">
        <v>1544</v>
      </c>
      <c r="J776" s="447"/>
      <c r="K776" s="945"/>
      <c r="L776" s="912">
        <v>103.3</v>
      </c>
      <c r="M776" s="912">
        <v>101.1</v>
      </c>
      <c r="N776" s="912">
        <v>101.1</v>
      </c>
      <c r="O776" s="973"/>
      <c r="P776" s="973"/>
      <c r="Q776" s="973"/>
      <c r="R776" s="973"/>
      <c r="S776" s="912"/>
      <c r="T776" s="912"/>
      <c r="U776" s="912"/>
      <c r="V776" s="912"/>
      <c r="W776" s="913"/>
    </row>
    <row r="777" spans="1:23" s="44" customFormat="1" ht="81.75" customHeight="1">
      <c r="A777" s="948"/>
      <c r="B777" s="951"/>
      <c r="C777" s="941"/>
      <c r="D777" s="942"/>
      <c r="E777" s="919"/>
      <c r="F777" s="919"/>
      <c r="G777" s="943"/>
      <c r="H777" s="919"/>
      <c r="I777" s="139" t="s">
        <v>925</v>
      </c>
      <c r="J777" s="140" t="s">
        <v>926</v>
      </c>
      <c r="K777" s="942"/>
      <c r="L777" s="912"/>
      <c r="M777" s="912"/>
      <c r="N777" s="912"/>
      <c r="O777" s="973"/>
      <c r="P777" s="973"/>
      <c r="Q777" s="973"/>
      <c r="R777" s="973"/>
      <c r="S777" s="912"/>
      <c r="T777" s="912"/>
      <c r="U777" s="912"/>
      <c r="V777" s="912"/>
      <c r="W777" s="913"/>
    </row>
    <row r="778" spans="1:23" s="44" customFormat="1" ht="205.5" customHeight="1">
      <c r="A778" s="946" t="s">
        <v>1021</v>
      </c>
      <c r="B778" s="949" t="s">
        <v>1022</v>
      </c>
      <c r="C778" s="420" t="s">
        <v>1008</v>
      </c>
      <c r="D778" s="422"/>
      <c r="E778" s="124" t="s">
        <v>530</v>
      </c>
      <c r="F778" s="124" t="s">
        <v>467</v>
      </c>
      <c r="G778" s="581" t="s">
        <v>1009</v>
      </c>
      <c r="H778" s="427" t="s">
        <v>715</v>
      </c>
      <c r="I778" s="438" t="s">
        <v>915</v>
      </c>
      <c r="J778" s="447"/>
      <c r="K778" s="422"/>
      <c r="L778" s="137">
        <v>2946.6</v>
      </c>
      <c r="M778" s="137">
        <v>2370.1999999999998</v>
      </c>
      <c r="N778" s="137">
        <v>1740.3271200000001</v>
      </c>
      <c r="O778" s="25">
        <f>P778+Q778</f>
        <v>2221.9</v>
      </c>
      <c r="P778" s="25">
        <v>2221.9</v>
      </c>
      <c r="Q778" s="25"/>
      <c r="R778" s="25">
        <f>S778+T778</f>
        <v>2285.8000000000002</v>
      </c>
      <c r="S778" s="137">
        <v>2285.8000000000002</v>
      </c>
      <c r="T778" s="137"/>
      <c r="U778" s="137">
        <f>V778+W778</f>
        <v>2422.9</v>
      </c>
      <c r="V778" s="137">
        <v>2422.9</v>
      </c>
      <c r="W778" s="141"/>
    </row>
    <row r="779" spans="1:23" s="44" customFormat="1" ht="48.75" customHeight="1">
      <c r="A779" s="947"/>
      <c r="B779" s="950"/>
      <c r="C779" s="941" t="s">
        <v>1016</v>
      </c>
      <c r="D779" s="942"/>
      <c r="E779" s="919" t="s">
        <v>530</v>
      </c>
      <c r="F779" s="919" t="s">
        <v>530</v>
      </c>
      <c r="G779" s="943" t="s">
        <v>1010</v>
      </c>
      <c r="H779" s="944" t="s">
        <v>715</v>
      </c>
      <c r="I779" s="142" t="s">
        <v>1544</v>
      </c>
      <c r="J779" s="447"/>
      <c r="K779" s="945"/>
      <c r="L779" s="912">
        <v>105.6</v>
      </c>
      <c r="M779" s="912">
        <v>128.30000000000001</v>
      </c>
      <c r="N779" s="912">
        <v>128.30000000000001</v>
      </c>
      <c r="O779" s="973"/>
      <c r="P779" s="973"/>
      <c r="Q779" s="973"/>
      <c r="R779" s="973"/>
      <c r="S779" s="912"/>
      <c r="T779" s="912"/>
      <c r="U779" s="912"/>
      <c r="V779" s="912"/>
      <c r="W779" s="913"/>
    </row>
    <row r="780" spans="1:23" s="44" customFormat="1" ht="81.75" customHeight="1">
      <c r="A780" s="948"/>
      <c r="B780" s="951"/>
      <c r="C780" s="941"/>
      <c r="D780" s="942"/>
      <c r="E780" s="919"/>
      <c r="F780" s="919"/>
      <c r="G780" s="943"/>
      <c r="H780" s="944"/>
      <c r="I780" s="397" t="s">
        <v>925</v>
      </c>
      <c r="J780" s="140" t="s">
        <v>926</v>
      </c>
      <c r="K780" s="945"/>
      <c r="L780" s="912"/>
      <c r="M780" s="912"/>
      <c r="N780" s="912"/>
      <c r="O780" s="973"/>
      <c r="P780" s="973"/>
      <c r="Q780" s="973"/>
      <c r="R780" s="973"/>
      <c r="S780" s="912"/>
      <c r="T780" s="912"/>
      <c r="U780" s="912"/>
      <c r="V780" s="912"/>
      <c r="W780" s="913"/>
    </row>
    <row r="781" spans="1:23" s="44" customFormat="1" ht="48" customHeight="1">
      <c r="A781" s="939" t="s">
        <v>1023</v>
      </c>
      <c r="B781" s="940" t="s">
        <v>1024</v>
      </c>
      <c r="C781" s="941" t="s">
        <v>1025</v>
      </c>
      <c r="D781" s="942"/>
      <c r="E781" s="124" t="s">
        <v>530</v>
      </c>
      <c r="F781" s="124" t="s">
        <v>530</v>
      </c>
      <c r="G781" s="581" t="s">
        <v>1026</v>
      </c>
      <c r="H781" s="427" t="s">
        <v>715</v>
      </c>
      <c r="I781" s="414" t="s">
        <v>1535</v>
      </c>
      <c r="J781" s="474"/>
      <c r="K781" s="942"/>
      <c r="L781" s="137">
        <v>1000.3</v>
      </c>
      <c r="M781" s="137">
        <v>1800</v>
      </c>
      <c r="N781" s="137">
        <v>1300.3863600000002</v>
      </c>
      <c r="O781" s="25">
        <f>P781+Q781</f>
        <v>2200</v>
      </c>
      <c r="P781" s="25">
        <v>2200</v>
      </c>
      <c r="Q781" s="25"/>
      <c r="R781" s="25">
        <f>S781+T781</f>
        <v>2200</v>
      </c>
      <c r="S781" s="137">
        <v>2200</v>
      </c>
      <c r="T781" s="137"/>
      <c r="U781" s="137">
        <f>V781+W781</f>
        <v>2200</v>
      </c>
      <c r="V781" s="137">
        <v>2200</v>
      </c>
      <c r="W781" s="141"/>
    </row>
    <row r="782" spans="1:23" s="44" customFormat="1" ht="38.25" customHeight="1">
      <c r="A782" s="939"/>
      <c r="B782" s="940"/>
      <c r="C782" s="941"/>
      <c r="D782" s="942"/>
      <c r="E782" s="124" t="s">
        <v>530</v>
      </c>
      <c r="F782" s="124" t="s">
        <v>530</v>
      </c>
      <c r="G782" s="581" t="s">
        <v>1027</v>
      </c>
      <c r="H782" s="427" t="s">
        <v>715</v>
      </c>
      <c r="I782" s="935" t="s">
        <v>925</v>
      </c>
      <c r="J782" s="952" t="s">
        <v>926</v>
      </c>
      <c r="K782" s="942"/>
      <c r="L782" s="137">
        <v>210.7</v>
      </c>
      <c r="M782" s="137"/>
      <c r="N782" s="137"/>
      <c r="O782" s="25"/>
      <c r="P782" s="25"/>
      <c r="Q782" s="25"/>
      <c r="R782" s="25"/>
      <c r="S782" s="137"/>
      <c r="T782" s="137"/>
      <c r="U782" s="137"/>
      <c r="V782" s="137"/>
      <c r="W782" s="141"/>
    </row>
    <row r="783" spans="1:23" s="44" customFormat="1" ht="45" customHeight="1">
      <c r="A783" s="939"/>
      <c r="B783" s="940"/>
      <c r="C783" s="941"/>
      <c r="D783" s="942"/>
      <c r="E783" s="124" t="s">
        <v>530</v>
      </c>
      <c r="F783" s="124" t="s">
        <v>131</v>
      </c>
      <c r="G783" s="581" t="s">
        <v>930</v>
      </c>
      <c r="H783" s="427" t="s">
        <v>715</v>
      </c>
      <c r="I783" s="935"/>
      <c r="J783" s="952"/>
      <c r="K783" s="942"/>
      <c r="L783" s="137">
        <v>186.1</v>
      </c>
      <c r="M783" s="137"/>
      <c r="N783" s="137"/>
      <c r="O783" s="25"/>
      <c r="P783" s="25"/>
      <c r="Q783" s="25"/>
      <c r="R783" s="25"/>
      <c r="S783" s="137"/>
      <c r="T783" s="137"/>
      <c r="U783" s="137"/>
      <c r="V783" s="137"/>
      <c r="W783" s="141"/>
    </row>
    <row r="784" spans="1:23" s="44" customFormat="1">
      <c r="A784" s="145" t="s">
        <v>41</v>
      </c>
      <c r="B784" s="986" t="s">
        <v>40</v>
      </c>
      <c r="C784" s="986"/>
      <c r="D784" s="422"/>
      <c r="E784" s="124"/>
      <c r="F784" s="124"/>
      <c r="G784" s="348"/>
      <c r="H784" s="427">
        <v>600</v>
      </c>
      <c r="I784" s="476"/>
      <c r="J784" s="421"/>
      <c r="K784" s="422"/>
      <c r="L784" s="137">
        <f t="shared" ref="L784:W784" si="224">L785+L788+L793+L798+L802+L810+L815+L819+L825+L828+L831+L832+L835</f>
        <v>10568.6</v>
      </c>
      <c r="M784" s="137">
        <f t="shared" si="224"/>
        <v>1696.3000000000002</v>
      </c>
      <c r="N784" s="137">
        <f t="shared" si="224"/>
        <v>1031.9000000000001</v>
      </c>
      <c r="O784" s="137">
        <f t="shared" si="224"/>
        <v>0</v>
      </c>
      <c r="P784" s="137">
        <f t="shared" si="224"/>
        <v>0</v>
      </c>
      <c r="Q784" s="137">
        <f t="shared" si="224"/>
        <v>0</v>
      </c>
      <c r="R784" s="137">
        <f t="shared" si="224"/>
        <v>0</v>
      </c>
      <c r="S784" s="137">
        <f t="shared" si="224"/>
        <v>0</v>
      </c>
      <c r="T784" s="137">
        <f t="shared" si="224"/>
        <v>0</v>
      </c>
      <c r="U784" s="137">
        <f t="shared" si="224"/>
        <v>0</v>
      </c>
      <c r="V784" s="137">
        <f t="shared" si="224"/>
        <v>0</v>
      </c>
      <c r="W784" s="141">
        <f t="shared" si="224"/>
        <v>0</v>
      </c>
    </row>
    <row r="785" spans="1:23" s="44" customFormat="1">
      <c r="A785" s="946" t="s">
        <v>47</v>
      </c>
      <c r="B785" s="987" t="s">
        <v>1007</v>
      </c>
      <c r="C785" s="420"/>
      <c r="D785" s="422"/>
      <c r="E785" s="124"/>
      <c r="F785" s="124"/>
      <c r="G785" s="348"/>
      <c r="H785" s="427"/>
      <c r="I785" s="941" t="s">
        <v>1546</v>
      </c>
      <c r="J785" s="421"/>
      <c r="K785" s="942"/>
      <c r="L785" s="135">
        <f t="shared" ref="L785:W785" si="225">L786+L787</f>
        <v>80.3</v>
      </c>
      <c r="M785" s="135">
        <f t="shared" si="225"/>
        <v>30.6</v>
      </c>
      <c r="N785" s="135">
        <f t="shared" si="225"/>
        <v>30.6</v>
      </c>
      <c r="O785" s="135">
        <f t="shared" si="225"/>
        <v>0</v>
      </c>
      <c r="P785" s="135">
        <f t="shared" si="225"/>
        <v>0</v>
      </c>
      <c r="Q785" s="135">
        <f t="shared" si="225"/>
        <v>0</v>
      </c>
      <c r="R785" s="135">
        <f t="shared" si="225"/>
        <v>0</v>
      </c>
      <c r="S785" s="135">
        <f t="shared" si="225"/>
        <v>0</v>
      </c>
      <c r="T785" s="135">
        <f t="shared" si="225"/>
        <v>0</v>
      </c>
      <c r="U785" s="135">
        <f t="shared" si="225"/>
        <v>0</v>
      </c>
      <c r="V785" s="135">
        <f t="shared" si="225"/>
        <v>0</v>
      </c>
      <c r="W785" s="154">
        <f t="shared" si="225"/>
        <v>0</v>
      </c>
    </row>
    <row r="786" spans="1:23" s="44" customFormat="1" ht="31.5">
      <c r="A786" s="947"/>
      <c r="B786" s="988"/>
      <c r="C786" s="903" t="s">
        <v>1008</v>
      </c>
      <c r="D786" s="422"/>
      <c r="E786" s="124" t="s">
        <v>119</v>
      </c>
      <c r="F786" s="124" t="s">
        <v>118</v>
      </c>
      <c r="G786" s="348" t="s">
        <v>1028</v>
      </c>
      <c r="H786" s="427" t="s">
        <v>735</v>
      </c>
      <c r="I786" s="941"/>
      <c r="J786" s="917" t="s">
        <v>904</v>
      </c>
      <c r="K786" s="942"/>
      <c r="L786" s="137">
        <v>53</v>
      </c>
      <c r="M786" s="137">
        <v>30.6</v>
      </c>
      <c r="N786" s="137">
        <v>30.6</v>
      </c>
      <c r="O786" s="137"/>
      <c r="P786" s="137"/>
      <c r="Q786" s="137"/>
      <c r="R786" s="137"/>
      <c r="S786" s="137"/>
      <c r="T786" s="137"/>
      <c r="U786" s="137"/>
      <c r="V786" s="137"/>
      <c r="W786" s="141"/>
    </row>
    <row r="787" spans="1:23" s="44" customFormat="1" ht="31.5">
      <c r="A787" s="948"/>
      <c r="B787" s="289" t="s">
        <v>1029</v>
      </c>
      <c r="C787" s="905"/>
      <c r="D787" s="422"/>
      <c r="E787" s="124" t="s">
        <v>530</v>
      </c>
      <c r="F787" s="124" t="s">
        <v>467</v>
      </c>
      <c r="G787" s="348" t="s">
        <v>365</v>
      </c>
      <c r="H787" s="427" t="s">
        <v>735</v>
      </c>
      <c r="I787" s="941"/>
      <c r="J787" s="917"/>
      <c r="K787" s="942"/>
      <c r="L787" s="158">
        <v>27.3</v>
      </c>
      <c r="M787" s="137"/>
      <c r="N787" s="137"/>
      <c r="O787" s="137"/>
      <c r="P787" s="137"/>
      <c r="Q787" s="137"/>
      <c r="R787" s="137"/>
      <c r="S787" s="137"/>
      <c r="T787" s="137"/>
      <c r="U787" s="137"/>
      <c r="V787" s="137"/>
      <c r="W787" s="141"/>
    </row>
    <row r="788" spans="1:23" s="44" customFormat="1">
      <c r="A788" s="939" t="s">
        <v>605</v>
      </c>
      <c r="B788" s="436" t="s">
        <v>1011</v>
      </c>
      <c r="C788" s="613"/>
      <c r="D788" s="422"/>
      <c r="E788" s="124"/>
      <c r="F788" s="124"/>
      <c r="G788" s="348"/>
      <c r="H788" s="427"/>
      <c r="I788" s="941"/>
      <c r="J788" s="917"/>
      <c r="K788" s="942"/>
      <c r="L788" s="159">
        <f t="shared" ref="L788:W788" si="226">L789+L790+L791+L792</f>
        <v>15</v>
      </c>
      <c r="M788" s="159">
        <f t="shared" si="226"/>
        <v>50.1</v>
      </c>
      <c r="N788" s="159">
        <f t="shared" si="226"/>
        <v>50.1</v>
      </c>
      <c r="O788" s="159">
        <f t="shared" si="226"/>
        <v>0</v>
      </c>
      <c r="P788" s="159">
        <f t="shared" si="226"/>
        <v>0</v>
      </c>
      <c r="Q788" s="159">
        <f t="shared" si="226"/>
        <v>0</v>
      </c>
      <c r="R788" s="159">
        <f t="shared" si="226"/>
        <v>0</v>
      </c>
      <c r="S788" s="159">
        <f t="shared" si="226"/>
        <v>0</v>
      </c>
      <c r="T788" s="159">
        <f t="shared" si="226"/>
        <v>0</v>
      </c>
      <c r="U788" s="159">
        <f t="shared" si="226"/>
        <v>0</v>
      </c>
      <c r="V788" s="159">
        <f t="shared" si="226"/>
        <v>0</v>
      </c>
      <c r="W788" s="614">
        <f t="shared" si="226"/>
        <v>0</v>
      </c>
    </row>
    <row r="789" spans="1:23" s="44" customFormat="1" ht="31.5">
      <c r="A789" s="939"/>
      <c r="B789" s="289" t="s">
        <v>1030</v>
      </c>
      <c r="C789" s="903" t="s">
        <v>1547</v>
      </c>
      <c r="D789" s="422"/>
      <c r="E789" s="124" t="s">
        <v>119</v>
      </c>
      <c r="F789" s="124" t="s">
        <v>118</v>
      </c>
      <c r="G789" s="348" t="s">
        <v>561</v>
      </c>
      <c r="H789" s="427" t="s">
        <v>735</v>
      </c>
      <c r="I789" s="941"/>
      <c r="J789" s="439"/>
      <c r="K789" s="942"/>
      <c r="L789" s="160"/>
      <c r="M789" s="137">
        <v>30.6</v>
      </c>
      <c r="N789" s="137">
        <v>30.6</v>
      </c>
      <c r="O789" s="137"/>
      <c r="P789" s="137"/>
      <c r="Q789" s="137"/>
      <c r="R789" s="137"/>
      <c r="S789" s="137"/>
      <c r="T789" s="137"/>
      <c r="U789" s="137"/>
      <c r="V789" s="137"/>
      <c r="W789" s="141"/>
    </row>
    <row r="790" spans="1:23" s="44" customFormat="1" ht="31.5">
      <c r="A790" s="939"/>
      <c r="B790" s="289" t="s">
        <v>1029</v>
      </c>
      <c r="C790" s="904"/>
      <c r="D790" s="422"/>
      <c r="E790" s="124" t="s">
        <v>530</v>
      </c>
      <c r="F790" s="124" t="s">
        <v>467</v>
      </c>
      <c r="G790" s="348" t="s">
        <v>1031</v>
      </c>
      <c r="H790" s="427" t="s">
        <v>735</v>
      </c>
      <c r="I790" s="941"/>
      <c r="J790" s="917" t="s">
        <v>946</v>
      </c>
      <c r="K790" s="942"/>
      <c r="L790" s="137"/>
      <c r="M790" s="137">
        <v>19.5</v>
      </c>
      <c r="N790" s="137">
        <v>19.5</v>
      </c>
      <c r="O790" s="137"/>
      <c r="P790" s="137"/>
      <c r="Q790" s="137"/>
      <c r="R790" s="137"/>
      <c r="S790" s="137"/>
      <c r="T790" s="137"/>
      <c r="U790" s="137"/>
      <c r="V790" s="137"/>
      <c r="W790" s="141"/>
    </row>
    <row r="791" spans="1:23" s="44" customFormat="1">
      <c r="A791" s="939"/>
      <c r="B791" s="289"/>
      <c r="C791" s="904"/>
      <c r="D791" s="422"/>
      <c r="E791" s="124" t="s">
        <v>530</v>
      </c>
      <c r="F791" s="124" t="s">
        <v>530</v>
      </c>
      <c r="G791" s="348" t="s">
        <v>1032</v>
      </c>
      <c r="H791" s="427" t="s">
        <v>735</v>
      </c>
      <c r="I791" s="941"/>
      <c r="J791" s="917"/>
      <c r="K791" s="942"/>
      <c r="L791" s="137">
        <v>10</v>
      </c>
      <c r="M791" s="137"/>
      <c r="N791" s="137"/>
      <c r="O791" s="137"/>
      <c r="P791" s="137"/>
      <c r="Q791" s="137"/>
      <c r="R791" s="137"/>
      <c r="S791" s="137"/>
      <c r="T791" s="137"/>
      <c r="U791" s="137"/>
      <c r="V791" s="137"/>
      <c r="W791" s="141"/>
    </row>
    <row r="792" spans="1:23" s="44" customFormat="1">
      <c r="A792" s="939"/>
      <c r="B792" s="437"/>
      <c r="C792" s="905"/>
      <c r="D792" s="422"/>
      <c r="E792" s="124" t="s">
        <v>530</v>
      </c>
      <c r="F792" s="124" t="s">
        <v>131</v>
      </c>
      <c r="G792" s="348" t="s">
        <v>930</v>
      </c>
      <c r="H792" s="427" t="s">
        <v>735</v>
      </c>
      <c r="I792" s="941"/>
      <c r="J792" s="917"/>
      <c r="K792" s="942"/>
      <c r="L792" s="137">
        <v>5</v>
      </c>
      <c r="M792" s="137"/>
      <c r="N792" s="137"/>
      <c r="O792" s="137"/>
      <c r="P792" s="137"/>
      <c r="Q792" s="137"/>
      <c r="R792" s="137"/>
      <c r="S792" s="137"/>
      <c r="T792" s="137"/>
      <c r="U792" s="137"/>
      <c r="V792" s="137"/>
      <c r="W792" s="141"/>
    </row>
    <row r="793" spans="1:23" s="44" customFormat="1">
      <c r="A793" s="939" t="s">
        <v>608</v>
      </c>
      <c r="B793" s="436" t="s">
        <v>1012</v>
      </c>
      <c r="C793" s="420"/>
      <c r="D793" s="422"/>
      <c r="E793" s="124"/>
      <c r="F793" s="124"/>
      <c r="G793" s="348"/>
      <c r="H793" s="427"/>
      <c r="I793" s="941"/>
      <c r="J793" s="917"/>
      <c r="K793" s="942"/>
      <c r="L793" s="135">
        <f t="shared" ref="L793:W793" si="227">L794+L795+L796+L797</f>
        <v>971.1</v>
      </c>
      <c r="M793" s="135">
        <f t="shared" si="227"/>
        <v>184.6</v>
      </c>
      <c r="N793" s="135">
        <f t="shared" si="227"/>
        <v>184.6</v>
      </c>
      <c r="O793" s="135">
        <f t="shared" si="227"/>
        <v>0</v>
      </c>
      <c r="P793" s="135">
        <f t="shared" si="227"/>
        <v>0</v>
      </c>
      <c r="Q793" s="135">
        <f t="shared" si="227"/>
        <v>0</v>
      </c>
      <c r="R793" s="135">
        <f t="shared" si="227"/>
        <v>0</v>
      </c>
      <c r="S793" s="135">
        <f t="shared" si="227"/>
        <v>0</v>
      </c>
      <c r="T793" s="135">
        <f t="shared" si="227"/>
        <v>0</v>
      </c>
      <c r="U793" s="135">
        <f t="shared" si="227"/>
        <v>0</v>
      </c>
      <c r="V793" s="135">
        <f t="shared" si="227"/>
        <v>0</v>
      </c>
      <c r="W793" s="154">
        <f t="shared" si="227"/>
        <v>0</v>
      </c>
    </row>
    <row r="794" spans="1:23" s="44" customFormat="1" ht="31.5">
      <c r="A794" s="939"/>
      <c r="B794" s="289" t="s">
        <v>1030</v>
      </c>
      <c r="C794" s="903" t="s">
        <v>1008</v>
      </c>
      <c r="D794" s="422"/>
      <c r="E794" s="124" t="s">
        <v>119</v>
      </c>
      <c r="F794" s="124" t="s">
        <v>118</v>
      </c>
      <c r="G794" s="348" t="s">
        <v>1028</v>
      </c>
      <c r="H794" s="427" t="s">
        <v>735</v>
      </c>
      <c r="I794" s="941"/>
      <c r="J794" s="917"/>
      <c r="K794" s="942"/>
      <c r="L794" s="137">
        <v>53</v>
      </c>
      <c r="M794" s="137">
        <v>129.19999999999999</v>
      </c>
      <c r="N794" s="137">
        <v>129.19999999999999</v>
      </c>
      <c r="O794" s="137"/>
      <c r="P794" s="137"/>
      <c r="Q794" s="137"/>
      <c r="R794" s="137"/>
      <c r="S794" s="137"/>
      <c r="T794" s="137"/>
      <c r="U794" s="137"/>
      <c r="V794" s="137"/>
      <c r="W794" s="141"/>
    </row>
    <row r="795" spans="1:23" s="44" customFormat="1" ht="31.5">
      <c r="A795" s="939"/>
      <c r="B795" s="289"/>
      <c r="C795" s="904"/>
      <c r="D795" s="422"/>
      <c r="E795" s="124" t="s">
        <v>530</v>
      </c>
      <c r="F795" s="124" t="s">
        <v>467</v>
      </c>
      <c r="G795" s="348" t="s">
        <v>1684</v>
      </c>
      <c r="H795" s="427" t="s">
        <v>735</v>
      </c>
      <c r="I795" s="941"/>
      <c r="J795" s="917"/>
      <c r="K795" s="942"/>
      <c r="L795" s="137">
        <v>68.099999999999994</v>
      </c>
      <c r="M795" s="137">
        <v>55.4</v>
      </c>
      <c r="N795" s="137">
        <v>55.4</v>
      </c>
      <c r="O795" s="137"/>
      <c r="P795" s="137"/>
      <c r="Q795" s="137"/>
      <c r="R795" s="137"/>
      <c r="S795" s="137"/>
      <c r="T795" s="137"/>
      <c r="U795" s="137"/>
      <c r="V795" s="137"/>
      <c r="W795" s="141"/>
    </row>
    <row r="796" spans="1:23" s="44" customFormat="1">
      <c r="A796" s="939"/>
      <c r="B796" s="289"/>
      <c r="C796" s="904"/>
      <c r="D796" s="422"/>
      <c r="E796" s="124" t="s">
        <v>530</v>
      </c>
      <c r="F796" s="124" t="s">
        <v>467</v>
      </c>
      <c r="G796" s="581" t="s">
        <v>1033</v>
      </c>
      <c r="H796" s="427" t="s">
        <v>735</v>
      </c>
      <c r="I796" s="941"/>
      <c r="J796" s="917"/>
      <c r="K796" s="942"/>
      <c r="L796" s="137">
        <v>700</v>
      </c>
      <c r="M796" s="137"/>
      <c r="N796" s="137"/>
      <c r="O796" s="137"/>
      <c r="P796" s="137"/>
      <c r="Q796" s="137"/>
      <c r="R796" s="137"/>
      <c r="S796" s="137"/>
      <c r="T796" s="137"/>
      <c r="U796" s="137"/>
      <c r="V796" s="137"/>
      <c r="W796" s="141"/>
    </row>
    <row r="797" spans="1:23" s="44" customFormat="1" ht="31.5">
      <c r="A797" s="939"/>
      <c r="B797" s="289" t="s">
        <v>1029</v>
      </c>
      <c r="C797" s="905"/>
      <c r="D797" s="422"/>
      <c r="E797" s="124" t="s">
        <v>530</v>
      </c>
      <c r="F797" s="124" t="s">
        <v>467</v>
      </c>
      <c r="G797" s="348" t="s">
        <v>365</v>
      </c>
      <c r="H797" s="427" t="s">
        <v>735</v>
      </c>
      <c r="I797" s="941"/>
      <c r="J797" s="917"/>
      <c r="K797" s="942"/>
      <c r="L797" s="137">
        <v>150</v>
      </c>
      <c r="M797" s="137"/>
      <c r="N797" s="137"/>
      <c r="O797" s="137"/>
      <c r="P797" s="137"/>
      <c r="Q797" s="137"/>
      <c r="R797" s="137"/>
      <c r="S797" s="137"/>
      <c r="T797" s="137"/>
      <c r="U797" s="137"/>
      <c r="V797" s="137"/>
      <c r="W797" s="141"/>
    </row>
    <row r="798" spans="1:23" s="44" customFormat="1">
      <c r="A798" s="939" t="s">
        <v>610</v>
      </c>
      <c r="B798" s="436" t="s">
        <v>1034</v>
      </c>
      <c r="C798" s="420"/>
      <c r="D798" s="422"/>
      <c r="E798" s="124"/>
      <c r="F798" s="124"/>
      <c r="G798" s="348"/>
      <c r="H798" s="427"/>
      <c r="I798" s="941"/>
      <c r="J798" s="917"/>
      <c r="K798" s="942"/>
      <c r="L798" s="135">
        <f t="shared" ref="L798:W798" si="228">L799+L800+L801</f>
        <v>88.199999999999989</v>
      </c>
      <c r="M798" s="135">
        <f t="shared" si="228"/>
        <v>150.4</v>
      </c>
      <c r="N798" s="135">
        <f t="shared" si="228"/>
        <v>150.4</v>
      </c>
      <c r="O798" s="135">
        <f t="shared" si="228"/>
        <v>0</v>
      </c>
      <c r="P798" s="135">
        <f t="shared" si="228"/>
        <v>0</v>
      </c>
      <c r="Q798" s="135">
        <f t="shared" si="228"/>
        <v>0</v>
      </c>
      <c r="R798" s="135">
        <f t="shared" si="228"/>
        <v>0</v>
      </c>
      <c r="S798" s="135">
        <f t="shared" si="228"/>
        <v>0</v>
      </c>
      <c r="T798" s="135">
        <f t="shared" si="228"/>
        <v>0</v>
      </c>
      <c r="U798" s="135">
        <f t="shared" si="228"/>
        <v>0</v>
      </c>
      <c r="V798" s="135">
        <f t="shared" si="228"/>
        <v>0</v>
      </c>
      <c r="W798" s="154">
        <f t="shared" si="228"/>
        <v>0</v>
      </c>
    </row>
    <row r="799" spans="1:23" s="44" customFormat="1" ht="31.5">
      <c r="A799" s="939"/>
      <c r="B799" s="289"/>
      <c r="C799" s="903" t="s">
        <v>1008</v>
      </c>
      <c r="D799" s="422"/>
      <c r="E799" s="124" t="s">
        <v>119</v>
      </c>
      <c r="F799" s="124" t="s">
        <v>118</v>
      </c>
      <c r="G799" s="348" t="s">
        <v>1028</v>
      </c>
      <c r="H799" s="427" t="s">
        <v>735</v>
      </c>
      <c r="I799" s="941"/>
      <c r="J799" s="917"/>
      <c r="K799" s="942"/>
      <c r="L799" s="137">
        <v>35.4</v>
      </c>
      <c r="M799" s="137">
        <v>43.6</v>
      </c>
      <c r="N799" s="137">
        <v>43.6</v>
      </c>
      <c r="O799" s="137"/>
      <c r="P799" s="137"/>
      <c r="Q799" s="137"/>
      <c r="R799" s="137"/>
      <c r="S799" s="137"/>
      <c r="T799" s="137"/>
      <c r="U799" s="137"/>
      <c r="V799" s="137"/>
      <c r="W799" s="141"/>
    </row>
    <row r="800" spans="1:23" s="44" customFormat="1" ht="31.5">
      <c r="A800" s="939"/>
      <c r="B800" s="289" t="s">
        <v>1548</v>
      </c>
      <c r="C800" s="904"/>
      <c r="D800" s="422"/>
      <c r="E800" s="124" t="s">
        <v>530</v>
      </c>
      <c r="F800" s="124" t="s">
        <v>467</v>
      </c>
      <c r="G800" s="348" t="s">
        <v>283</v>
      </c>
      <c r="H800" s="427" t="s">
        <v>735</v>
      </c>
      <c r="I800" s="941"/>
      <c r="J800" s="917"/>
      <c r="K800" s="942"/>
      <c r="L800" s="137"/>
      <c r="M800" s="137">
        <v>106.8</v>
      </c>
      <c r="N800" s="137">
        <v>106.8</v>
      </c>
      <c r="O800" s="137"/>
      <c r="P800" s="137"/>
      <c r="Q800" s="137"/>
      <c r="R800" s="137"/>
      <c r="S800" s="137"/>
      <c r="T800" s="137"/>
      <c r="U800" s="137"/>
      <c r="V800" s="137"/>
      <c r="W800" s="141"/>
    </row>
    <row r="801" spans="1:23" s="44" customFormat="1" ht="31.5">
      <c r="A801" s="939"/>
      <c r="B801" s="289" t="s">
        <v>1029</v>
      </c>
      <c r="C801" s="905"/>
      <c r="D801" s="422"/>
      <c r="E801" s="124" t="s">
        <v>530</v>
      </c>
      <c r="F801" s="124" t="s">
        <v>467</v>
      </c>
      <c r="G801" s="348" t="s">
        <v>365</v>
      </c>
      <c r="H801" s="427" t="s">
        <v>735</v>
      </c>
      <c r="I801" s="941"/>
      <c r="J801" s="917"/>
      <c r="K801" s="942"/>
      <c r="L801" s="137">
        <v>52.8</v>
      </c>
      <c r="M801" s="137"/>
      <c r="N801" s="137"/>
      <c r="O801" s="137"/>
      <c r="P801" s="137"/>
      <c r="Q801" s="137"/>
      <c r="R801" s="137"/>
      <c r="S801" s="137"/>
      <c r="T801" s="137"/>
      <c r="U801" s="137"/>
      <c r="V801" s="137"/>
      <c r="W801" s="141"/>
    </row>
    <row r="802" spans="1:23" s="44" customFormat="1">
      <c r="A802" s="939" t="s">
        <v>618</v>
      </c>
      <c r="B802" s="436" t="s">
        <v>1018</v>
      </c>
      <c r="C802" s="420"/>
      <c r="D802" s="422"/>
      <c r="E802" s="124"/>
      <c r="F802" s="124"/>
      <c r="G802" s="348"/>
      <c r="H802" s="427"/>
      <c r="I802" s="941"/>
      <c r="J802" s="917"/>
      <c r="K802" s="942"/>
      <c r="L802" s="135">
        <f t="shared" ref="L802:W802" si="229">L803+L804+L805+L806+L807+L808+L809</f>
        <v>1437.4</v>
      </c>
      <c r="M802" s="135">
        <f t="shared" si="229"/>
        <v>266.8</v>
      </c>
      <c r="N802" s="135">
        <f t="shared" si="229"/>
        <v>236.8</v>
      </c>
      <c r="O802" s="135">
        <f t="shared" si="229"/>
        <v>0</v>
      </c>
      <c r="P802" s="135">
        <f t="shared" si="229"/>
        <v>0</v>
      </c>
      <c r="Q802" s="135">
        <f t="shared" si="229"/>
        <v>0</v>
      </c>
      <c r="R802" s="135">
        <f t="shared" si="229"/>
        <v>0</v>
      </c>
      <c r="S802" s="135">
        <f t="shared" si="229"/>
        <v>0</v>
      </c>
      <c r="T802" s="135">
        <f t="shared" si="229"/>
        <v>0</v>
      </c>
      <c r="U802" s="135">
        <f t="shared" si="229"/>
        <v>0</v>
      </c>
      <c r="V802" s="135">
        <f t="shared" si="229"/>
        <v>0</v>
      </c>
      <c r="W802" s="154">
        <f t="shared" si="229"/>
        <v>0</v>
      </c>
    </row>
    <row r="803" spans="1:23" s="44" customFormat="1" ht="31.5">
      <c r="A803" s="939"/>
      <c r="B803" s="289" t="s">
        <v>1030</v>
      </c>
      <c r="C803" s="903" t="s">
        <v>1008</v>
      </c>
      <c r="D803" s="422"/>
      <c r="E803" s="124" t="s">
        <v>119</v>
      </c>
      <c r="F803" s="124" t="s">
        <v>118</v>
      </c>
      <c r="G803" s="348" t="s">
        <v>1028</v>
      </c>
      <c r="H803" s="427" t="s">
        <v>735</v>
      </c>
      <c r="I803" s="941"/>
      <c r="J803" s="917"/>
      <c r="K803" s="942"/>
      <c r="L803" s="137">
        <v>70.7</v>
      </c>
      <c r="M803" s="137">
        <v>56.8</v>
      </c>
      <c r="N803" s="137">
        <v>56.8</v>
      </c>
      <c r="O803" s="137"/>
      <c r="P803" s="137"/>
      <c r="Q803" s="137"/>
      <c r="R803" s="137"/>
      <c r="S803" s="137"/>
      <c r="T803" s="137"/>
      <c r="U803" s="137"/>
      <c r="V803" s="137"/>
      <c r="W803" s="141"/>
    </row>
    <row r="804" spans="1:23" s="44" customFormat="1" ht="31.5">
      <c r="A804" s="939"/>
      <c r="B804" s="289"/>
      <c r="C804" s="904"/>
      <c r="D804" s="422"/>
      <c r="E804" s="124" t="s">
        <v>530</v>
      </c>
      <c r="F804" s="124" t="s">
        <v>467</v>
      </c>
      <c r="G804" s="348" t="s">
        <v>1683</v>
      </c>
      <c r="H804" s="427" t="s">
        <v>735</v>
      </c>
      <c r="I804" s="941"/>
      <c r="J804" s="917"/>
      <c r="K804" s="942"/>
      <c r="L804" s="137">
        <v>57</v>
      </c>
      <c r="M804" s="137">
        <v>80</v>
      </c>
      <c r="N804" s="137">
        <v>80</v>
      </c>
      <c r="O804" s="137"/>
      <c r="P804" s="137"/>
      <c r="Q804" s="137"/>
      <c r="R804" s="137"/>
      <c r="S804" s="137"/>
      <c r="T804" s="137"/>
      <c r="U804" s="137"/>
      <c r="V804" s="137"/>
      <c r="W804" s="141"/>
    </row>
    <row r="805" spans="1:23" s="44" customFormat="1">
      <c r="A805" s="939"/>
      <c r="B805" s="289"/>
      <c r="C805" s="904"/>
      <c r="D805" s="422"/>
      <c r="E805" s="124" t="s">
        <v>530</v>
      </c>
      <c r="F805" s="124" t="s">
        <v>530</v>
      </c>
      <c r="G805" s="348" t="s">
        <v>900</v>
      </c>
      <c r="H805" s="427" t="s">
        <v>735</v>
      </c>
      <c r="I805" s="941"/>
      <c r="J805" s="917"/>
      <c r="K805" s="942"/>
      <c r="L805" s="137"/>
      <c r="M805" s="137">
        <v>130</v>
      </c>
      <c r="N805" s="137">
        <v>100</v>
      </c>
      <c r="O805" s="137"/>
      <c r="P805" s="137"/>
      <c r="Q805" s="137"/>
      <c r="R805" s="137"/>
      <c r="S805" s="137"/>
      <c r="T805" s="137"/>
      <c r="U805" s="137"/>
      <c r="V805" s="137"/>
      <c r="W805" s="141"/>
    </row>
    <row r="806" spans="1:23" s="44" customFormat="1" ht="31.5">
      <c r="A806" s="939"/>
      <c r="B806" s="289" t="s">
        <v>1548</v>
      </c>
      <c r="C806" s="904"/>
      <c r="D806" s="422"/>
      <c r="E806" s="124" t="s">
        <v>530</v>
      </c>
      <c r="F806" s="124" t="s">
        <v>467</v>
      </c>
      <c r="G806" s="581" t="s">
        <v>419</v>
      </c>
      <c r="H806" s="427" t="s">
        <v>735</v>
      </c>
      <c r="I806" s="941"/>
      <c r="J806" s="917"/>
      <c r="K806" s="942"/>
      <c r="L806" s="137">
        <v>79.900000000000006</v>
      </c>
      <c r="M806" s="137"/>
      <c r="N806" s="137"/>
      <c r="O806" s="137"/>
      <c r="P806" s="137"/>
      <c r="Q806" s="137"/>
      <c r="R806" s="137"/>
      <c r="S806" s="137"/>
      <c r="T806" s="137"/>
      <c r="U806" s="137"/>
      <c r="V806" s="137"/>
      <c r="W806" s="141"/>
    </row>
    <row r="807" spans="1:23" s="44" customFormat="1">
      <c r="A807" s="939"/>
      <c r="B807" s="289"/>
      <c r="C807" s="904"/>
      <c r="D807" s="422"/>
      <c r="E807" s="124" t="s">
        <v>530</v>
      </c>
      <c r="F807" s="124" t="s">
        <v>467</v>
      </c>
      <c r="G807" s="348" t="s">
        <v>984</v>
      </c>
      <c r="H807" s="427" t="s">
        <v>735</v>
      </c>
      <c r="I807" s="941"/>
      <c r="J807" s="917"/>
      <c r="K807" s="942"/>
      <c r="L807" s="137">
        <v>834.8</v>
      </c>
      <c r="M807" s="137"/>
      <c r="N807" s="137"/>
      <c r="O807" s="137"/>
      <c r="P807" s="137"/>
      <c r="Q807" s="137"/>
      <c r="R807" s="137"/>
      <c r="S807" s="137"/>
      <c r="T807" s="137"/>
      <c r="U807" s="137"/>
      <c r="V807" s="137"/>
      <c r="W807" s="141"/>
    </row>
    <row r="808" spans="1:23" s="44" customFormat="1" ht="31.5">
      <c r="A808" s="939"/>
      <c r="B808" s="289" t="s">
        <v>1029</v>
      </c>
      <c r="C808" s="904"/>
      <c r="D808" s="422"/>
      <c r="E808" s="124" t="s">
        <v>530</v>
      </c>
      <c r="F808" s="124" t="s">
        <v>467</v>
      </c>
      <c r="G808" s="348" t="s">
        <v>365</v>
      </c>
      <c r="H808" s="427" t="s">
        <v>735</v>
      </c>
      <c r="I808" s="941"/>
      <c r="J808" s="917"/>
      <c r="K808" s="942"/>
      <c r="L808" s="137">
        <v>35</v>
      </c>
      <c r="M808" s="137"/>
      <c r="N808" s="137"/>
      <c r="O808" s="137"/>
      <c r="P808" s="137"/>
      <c r="Q808" s="137"/>
      <c r="R808" s="137"/>
      <c r="S808" s="137"/>
      <c r="T808" s="137"/>
      <c r="U808" s="137"/>
      <c r="V808" s="137"/>
      <c r="W808" s="141"/>
    </row>
    <row r="809" spans="1:23" s="44" customFormat="1">
      <c r="A809" s="939"/>
      <c r="B809" s="437"/>
      <c r="C809" s="905"/>
      <c r="D809" s="422"/>
      <c r="E809" s="124" t="s">
        <v>91</v>
      </c>
      <c r="F809" s="124" t="s">
        <v>492</v>
      </c>
      <c r="G809" s="348" t="s">
        <v>613</v>
      </c>
      <c r="H809" s="427" t="s">
        <v>735</v>
      </c>
      <c r="I809" s="941"/>
      <c r="J809" s="917"/>
      <c r="K809" s="942"/>
      <c r="L809" s="137">
        <v>360</v>
      </c>
      <c r="M809" s="137"/>
      <c r="N809" s="137"/>
      <c r="O809" s="137"/>
      <c r="P809" s="137"/>
      <c r="Q809" s="137"/>
      <c r="R809" s="137"/>
      <c r="S809" s="137"/>
      <c r="T809" s="137"/>
      <c r="U809" s="137"/>
      <c r="V809" s="137"/>
      <c r="W809" s="141"/>
    </row>
    <row r="810" spans="1:23" s="44" customFormat="1">
      <c r="A810" s="939" t="s">
        <v>620</v>
      </c>
      <c r="B810" s="436" t="s">
        <v>1035</v>
      </c>
      <c r="C810" s="420"/>
      <c r="D810" s="422"/>
      <c r="E810" s="124"/>
      <c r="F810" s="124"/>
      <c r="G810" s="348"/>
      <c r="H810" s="427"/>
      <c r="I810" s="941"/>
      <c r="J810" s="917"/>
      <c r="K810" s="942"/>
      <c r="L810" s="135">
        <f t="shared" ref="L810:W810" si="230">L811+L812+L813+L814</f>
        <v>1290.0999999999999</v>
      </c>
      <c r="M810" s="135">
        <f t="shared" si="230"/>
        <v>26.2</v>
      </c>
      <c r="N810" s="135">
        <f t="shared" si="230"/>
        <v>26.2</v>
      </c>
      <c r="O810" s="135">
        <f t="shared" si="230"/>
        <v>0</v>
      </c>
      <c r="P810" s="135">
        <f t="shared" si="230"/>
        <v>0</v>
      </c>
      <c r="Q810" s="135">
        <f t="shared" si="230"/>
        <v>0</v>
      </c>
      <c r="R810" s="135">
        <f t="shared" si="230"/>
        <v>0</v>
      </c>
      <c r="S810" s="135">
        <f t="shared" si="230"/>
        <v>0</v>
      </c>
      <c r="T810" s="135">
        <f t="shared" si="230"/>
        <v>0</v>
      </c>
      <c r="U810" s="135">
        <f t="shared" si="230"/>
        <v>0</v>
      </c>
      <c r="V810" s="135">
        <f t="shared" si="230"/>
        <v>0</v>
      </c>
      <c r="W810" s="154">
        <f t="shared" si="230"/>
        <v>0</v>
      </c>
    </row>
    <row r="811" spans="1:23" s="44" customFormat="1" ht="31.5">
      <c r="A811" s="939"/>
      <c r="B811" s="289" t="s">
        <v>1030</v>
      </c>
      <c r="C811" s="903" t="s">
        <v>1008</v>
      </c>
      <c r="D811" s="422"/>
      <c r="E811" s="124" t="s">
        <v>119</v>
      </c>
      <c r="F811" s="124" t="s">
        <v>118</v>
      </c>
      <c r="G811" s="348" t="s">
        <v>1028</v>
      </c>
      <c r="H811" s="427" t="s">
        <v>735</v>
      </c>
      <c r="I811" s="941"/>
      <c r="J811" s="917"/>
      <c r="K811" s="942"/>
      <c r="L811" s="137">
        <v>35.299999999999997</v>
      </c>
      <c r="M811" s="137">
        <v>26.2</v>
      </c>
      <c r="N811" s="137">
        <v>26.2</v>
      </c>
      <c r="O811" s="137"/>
      <c r="P811" s="137"/>
      <c r="Q811" s="137"/>
      <c r="R811" s="137"/>
      <c r="S811" s="137"/>
      <c r="T811" s="137"/>
      <c r="U811" s="137"/>
      <c r="V811" s="137"/>
      <c r="W811" s="141"/>
    </row>
    <row r="812" spans="1:23" s="44" customFormat="1">
      <c r="A812" s="939"/>
      <c r="B812" s="289"/>
      <c r="C812" s="904"/>
      <c r="D812" s="422"/>
      <c r="E812" s="124" t="s">
        <v>530</v>
      </c>
      <c r="F812" s="124" t="s">
        <v>467</v>
      </c>
      <c r="G812" s="348" t="s">
        <v>914</v>
      </c>
      <c r="H812" s="427" t="s">
        <v>735</v>
      </c>
      <c r="I812" s="941"/>
      <c r="J812" s="917"/>
      <c r="K812" s="942"/>
      <c r="L812" s="137">
        <v>60</v>
      </c>
      <c r="M812" s="137"/>
      <c r="N812" s="137"/>
      <c r="O812" s="137"/>
      <c r="P812" s="137"/>
      <c r="Q812" s="137"/>
      <c r="R812" s="137"/>
      <c r="S812" s="137"/>
      <c r="T812" s="137"/>
      <c r="U812" s="137"/>
      <c r="V812" s="137"/>
      <c r="W812" s="141"/>
    </row>
    <row r="813" spans="1:23" s="44" customFormat="1">
      <c r="A813" s="939"/>
      <c r="B813" s="289"/>
      <c r="C813" s="904"/>
      <c r="D813" s="422"/>
      <c r="E813" s="124" t="s">
        <v>530</v>
      </c>
      <c r="F813" s="124" t="s">
        <v>467</v>
      </c>
      <c r="G813" s="348" t="s">
        <v>984</v>
      </c>
      <c r="H813" s="427" t="s">
        <v>735</v>
      </c>
      <c r="I813" s="941"/>
      <c r="J813" s="917"/>
      <c r="K813" s="942"/>
      <c r="L813" s="137">
        <v>834.8</v>
      </c>
      <c r="M813" s="137"/>
      <c r="N813" s="137"/>
      <c r="O813" s="137"/>
      <c r="P813" s="137"/>
      <c r="Q813" s="137"/>
      <c r="R813" s="137"/>
      <c r="S813" s="137"/>
      <c r="T813" s="137"/>
      <c r="U813" s="137"/>
      <c r="V813" s="137"/>
      <c r="W813" s="141"/>
    </row>
    <row r="814" spans="1:23" s="44" customFormat="1">
      <c r="A814" s="939"/>
      <c r="B814" s="437"/>
      <c r="C814" s="905"/>
      <c r="D814" s="422"/>
      <c r="E814" s="124" t="s">
        <v>91</v>
      </c>
      <c r="F814" s="124" t="s">
        <v>492</v>
      </c>
      <c r="G814" s="348" t="s">
        <v>613</v>
      </c>
      <c r="H814" s="427" t="s">
        <v>735</v>
      </c>
      <c r="I814" s="941"/>
      <c r="J814" s="917"/>
      <c r="K814" s="942"/>
      <c r="L814" s="137">
        <v>360</v>
      </c>
      <c r="M814" s="137"/>
      <c r="N814" s="137"/>
      <c r="O814" s="137"/>
      <c r="P814" s="137"/>
      <c r="Q814" s="137"/>
      <c r="R814" s="137"/>
      <c r="S814" s="137"/>
      <c r="T814" s="137"/>
      <c r="U814" s="137"/>
      <c r="V814" s="137"/>
      <c r="W814" s="141"/>
    </row>
    <row r="815" spans="1:23" s="44" customFormat="1">
      <c r="A815" s="939" t="s">
        <v>623</v>
      </c>
      <c r="B815" s="436" t="s">
        <v>1036</v>
      </c>
      <c r="C815" s="420"/>
      <c r="D815" s="422"/>
      <c r="E815" s="124"/>
      <c r="F815" s="124"/>
      <c r="G815" s="348"/>
      <c r="H815" s="427"/>
      <c r="I815" s="941"/>
      <c r="J815" s="917"/>
      <c r="K815" s="942"/>
      <c r="L815" s="135">
        <f t="shared" ref="L815:W815" si="231">L816+L817+L818</f>
        <v>316.60000000000002</v>
      </c>
      <c r="M815" s="135">
        <f t="shared" si="231"/>
        <v>48</v>
      </c>
      <c r="N815" s="135">
        <f t="shared" si="231"/>
        <v>48</v>
      </c>
      <c r="O815" s="135">
        <f t="shared" si="231"/>
        <v>0</v>
      </c>
      <c r="P815" s="135">
        <f t="shared" si="231"/>
        <v>0</v>
      </c>
      <c r="Q815" s="135">
        <f t="shared" si="231"/>
        <v>0</v>
      </c>
      <c r="R815" s="135">
        <f t="shared" si="231"/>
        <v>0</v>
      </c>
      <c r="S815" s="135">
        <f t="shared" si="231"/>
        <v>0</v>
      </c>
      <c r="T815" s="135">
        <f t="shared" si="231"/>
        <v>0</v>
      </c>
      <c r="U815" s="135">
        <f t="shared" si="231"/>
        <v>0</v>
      </c>
      <c r="V815" s="135">
        <f t="shared" si="231"/>
        <v>0</v>
      </c>
      <c r="W815" s="154">
        <f t="shared" si="231"/>
        <v>0</v>
      </c>
    </row>
    <row r="816" spans="1:23" s="44" customFormat="1" ht="31.5">
      <c r="A816" s="939"/>
      <c r="B816" s="289" t="s">
        <v>1030</v>
      </c>
      <c r="C816" s="903" t="s">
        <v>1008</v>
      </c>
      <c r="D816" s="422"/>
      <c r="E816" s="124" t="s">
        <v>119</v>
      </c>
      <c r="F816" s="124" t="s">
        <v>118</v>
      </c>
      <c r="G816" s="348" t="s">
        <v>1028</v>
      </c>
      <c r="H816" s="427" t="s">
        <v>735</v>
      </c>
      <c r="I816" s="941"/>
      <c r="J816" s="917"/>
      <c r="K816" s="942"/>
      <c r="L816" s="137">
        <v>46.6</v>
      </c>
      <c r="M816" s="137">
        <v>48</v>
      </c>
      <c r="N816" s="137">
        <v>48</v>
      </c>
      <c r="O816" s="137"/>
      <c r="P816" s="137"/>
      <c r="Q816" s="137"/>
      <c r="R816" s="137"/>
      <c r="S816" s="137"/>
      <c r="T816" s="137"/>
      <c r="U816" s="137"/>
      <c r="V816" s="137"/>
      <c r="W816" s="141"/>
    </row>
    <row r="817" spans="1:23" s="44" customFormat="1" ht="31.5">
      <c r="A817" s="939"/>
      <c r="B817" s="289" t="s">
        <v>1548</v>
      </c>
      <c r="C817" s="904"/>
      <c r="D817" s="422"/>
      <c r="E817" s="124" t="s">
        <v>530</v>
      </c>
      <c r="F817" s="124" t="s">
        <v>467</v>
      </c>
      <c r="G817" s="581" t="s">
        <v>419</v>
      </c>
      <c r="H817" s="427" t="s">
        <v>735</v>
      </c>
      <c r="I817" s="941"/>
      <c r="J817" s="917"/>
      <c r="K817" s="942"/>
      <c r="L817" s="137">
        <v>260</v>
      </c>
      <c r="M817" s="137"/>
      <c r="N817" s="137"/>
      <c r="O817" s="137"/>
      <c r="P817" s="137"/>
      <c r="Q817" s="137"/>
      <c r="R817" s="137"/>
      <c r="S817" s="137"/>
      <c r="T817" s="137"/>
      <c r="U817" s="137"/>
      <c r="V817" s="137"/>
      <c r="W817" s="141"/>
    </row>
    <row r="818" spans="1:23" s="44" customFormat="1">
      <c r="A818" s="939"/>
      <c r="B818" s="437"/>
      <c r="C818" s="905"/>
      <c r="D818" s="422"/>
      <c r="E818" s="124" t="s">
        <v>530</v>
      </c>
      <c r="F818" s="124" t="s">
        <v>131</v>
      </c>
      <c r="G818" s="348" t="s">
        <v>930</v>
      </c>
      <c r="H818" s="427" t="s">
        <v>735</v>
      </c>
      <c r="I818" s="941"/>
      <c r="J818" s="917"/>
      <c r="K818" s="942"/>
      <c r="L818" s="137">
        <v>10</v>
      </c>
      <c r="M818" s="137"/>
      <c r="N818" s="137"/>
      <c r="O818" s="137"/>
      <c r="P818" s="137"/>
      <c r="Q818" s="137"/>
      <c r="R818" s="137"/>
      <c r="S818" s="137"/>
      <c r="T818" s="137"/>
      <c r="U818" s="137"/>
      <c r="V818" s="137"/>
      <c r="W818" s="141"/>
    </row>
    <row r="819" spans="1:23" s="44" customFormat="1">
      <c r="A819" s="939" t="s">
        <v>625</v>
      </c>
      <c r="B819" s="423" t="s">
        <v>1013</v>
      </c>
      <c r="C819" s="420"/>
      <c r="D819" s="422"/>
      <c r="E819" s="124"/>
      <c r="F819" s="124"/>
      <c r="G819" s="348"/>
      <c r="H819" s="427"/>
      <c r="I819" s="941"/>
      <c r="J819" s="917"/>
      <c r="K819" s="942"/>
      <c r="L819" s="135">
        <f t="shared" ref="L819:W819" si="232">L820+L821+L822+L823+L824</f>
        <v>60</v>
      </c>
      <c r="M819" s="135">
        <f t="shared" si="232"/>
        <v>646</v>
      </c>
      <c r="N819" s="135">
        <f t="shared" si="232"/>
        <v>30</v>
      </c>
      <c r="O819" s="135">
        <f t="shared" si="232"/>
        <v>0</v>
      </c>
      <c r="P819" s="135">
        <f t="shared" si="232"/>
        <v>0</v>
      </c>
      <c r="Q819" s="135">
        <f t="shared" si="232"/>
        <v>0</v>
      </c>
      <c r="R819" s="135">
        <f t="shared" si="232"/>
        <v>0</v>
      </c>
      <c r="S819" s="135">
        <f t="shared" si="232"/>
        <v>0</v>
      </c>
      <c r="T819" s="135">
        <f t="shared" si="232"/>
        <v>0</v>
      </c>
      <c r="U819" s="135">
        <f t="shared" si="232"/>
        <v>0</v>
      </c>
      <c r="V819" s="135">
        <f t="shared" si="232"/>
        <v>0</v>
      </c>
      <c r="W819" s="154">
        <f t="shared" si="232"/>
        <v>0</v>
      </c>
    </row>
    <row r="820" spans="1:23" s="44" customFormat="1">
      <c r="A820" s="939"/>
      <c r="B820" s="424"/>
      <c r="C820" s="903" t="s">
        <v>1008</v>
      </c>
      <c r="D820" s="422"/>
      <c r="E820" s="124" t="s">
        <v>530</v>
      </c>
      <c r="F820" s="124" t="s">
        <v>467</v>
      </c>
      <c r="G820" s="348" t="s">
        <v>1037</v>
      </c>
      <c r="H820" s="427" t="s">
        <v>735</v>
      </c>
      <c r="I820" s="941"/>
      <c r="J820" s="917"/>
      <c r="K820" s="942"/>
      <c r="L820" s="137"/>
      <c r="M820" s="137">
        <v>616</v>
      </c>
      <c r="N820" s="137">
        <v>0</v>
      </c>
      <c r="O820" s="137"/>
      <c r="P820" s="137"/>
      <c r="Q820" s="137"/>
      <c r="R820" s="137"/>
      <c r="S820" s="137"/>
      <c r="T820" s="137"/>
      <c r="U820" s="137"/>
      <c r="V820" s="137"/>
      <c r="W820" s="141"/>
    </row>
    <row r="821" spans="1:23" s="44" customFormat="1" ht="31.5">
      <c r="A821" s="939"/>
      <c r="B821" s="289" t="s">
        <v>1029</v>
      </c>
      <c r="C821" s="904"/>
      <c r="D821" s="422"/>
      <c r="E821" s="124" t="s">
        <v>530</v>
      </c>
      <c r="F821" s="124" t="s">
        <v>467</v>
      </c>
      <c r="G821" s="348" t="s">
        <v>1038</v>
      </c>
      <c r="H821" s="427" t="s">
        <v>735</v>
      </c>
      <c r="I821" s="941"/>
      <c r="J821" s="917"/>
      <c r="K821" s="942"/>
      <c r="L821" s="137">
        <v>10</v>
      </c>
      <c r="M821" s="137">
        <v>30</v>
      </c>
      <c r="N821" s="137">
        <v>30</v>
      </c>
      <c r="O821" s="137"/>
      <c r="P821" s="137"/>
      <c r="Q821" s="137"/>
      <c r="R821" s="137"/>
      <c r="S821" s="137"/>
      <c r="T821" s="137"/>
      <c r="U821" s="137"/>
      <c r="V821" s="137"/>
      <c r="W821" s="141"/>
    </row>
    <row r="822" spans="1:23" s="44" customFormat="1">
      <c r="A822" s="939"/>
      <c r="B822" s="424"/>
      <c r="C822" s="904"/>
      <c r="D822" s="422"/>
      <c r="E822" s="124" t="s">
        <v>530</v>
      </c>
      <c r="F822" s="124" t="s">
        <v>530</v>
      </c>
      <c r="G822" s="348" t="s">
        <v>1032</v>
      </c>
      <c r="H822" s="427" t="s">
        <v>735</v>
      </c>
      <c r="I822" s="941"/>
      <c r="J822" s="917"/>
      <c r="K822" s="942"/>
      <c r="L822" s="137">
        <v>10</v>
      </c>
      <c r="M822" s="137"/>
      <c r="N822" s="137"/>
      <c r="O822" s="137"/>
      <c r="P822" s="137"/>
      <c r="Q822" s="137"/>
      <c r="R822" s="137"/>
      <c r="S822" s="137"/>
      <c r="T822" s="137"/>
      <c r="U822" s="137"/>
      <c r="V822" s="137"/>
      <c r="W822" s="141"/>
    </row>
    <row r="823" spans="1:23" s="44" customFormat="1">
      <c r="A823" s="939"/>
      <c r="B823" s="424"/>
      <c r="C823" s="904"/>
      <c r="D823" s="422"/>
      <c r="E823" s="124" t="s">
        <v>530</v>
      </c>
      <c r="F823" s="124" t="s">
        <v>131</v>
      </c>
      <c r="G823" s="348" t="s">
        <v>930</v>
      </c>
      <c r="H823" s="427" t="s">
        <v>735</v>
      </c>
      <c r="I823" s="941"/>
      <c r="J823" s="917"/>
      <c r="K823" s="942"/>
      <c r="L823" s="137">
        <v>5</v>
      </c>
      <c r="M823" s="137"/>
      <c r="N823" s="137"/>
      <c r="O823" s="137"/>
      <c r="P823" s="137"/>
      <c r="Q823" s="137"/>
      <c r="R823" s="137"/>
      <c r="S823" s="137"/>
      <c r="T823" s="137"/>
      <c r="U823" s="137"/>
      <c r="V823" s="137"/>
      <c r="W823" s="141"/>
    </row>
    <row r="824" spans="1:23" s="44" customFormat="1">
      <c r="A824" s="939"/>
      <c r="B824" s="425"/>
      <c r="C824" s="905"/>
      <c r="D824" s="426"/>
      <c r="E824" s="484" t="s">
        <v>336</v>
      </c>
      <c r="F824" s="484" t="s">
        <v>119</v>
      </c>
      <c r="G824" s="585" t="s">
        <v>786</v>
      </c>
      <c r="H824" s="161" t="s">
        <v>735</v>
      </c>
      <c r="I824" s="903"/>
      <c r="J824" s="953"/>
      <c r="K824" s="989"/>
      <c r="L824" s="162">
        <v>35</v>
      </c>
      <c r="M824" s="162"/>
      <c r="N824" s="162"/>
      <c r="O824" s="162"/>
      <c r="P824" s="162"/>
      <c r="Q824" s="162"/>
      <c r="R824" s="162"/>
      <c r="S824" s="162"/>
      <c r="T824" s="137"/>
      <c r="U824" s="137"/>
      <c r="V824" s="137"/>
      <c r="W824" s="141"/>
    </row>
    <row r="825" spans="1:23" s="44" customFormat="1">
      <c r="A825" s="939" t="s">
        <v>628</v>
      </c>
      <c r="B825" s="423" t="s">
        <v>1024</v>
      </c>
      <c r="C825" s="383"/>
      <c r="D825" s="942"/>
      <c r="E825" s="45"/>
      <c r="F825" s="45"/>
      <c r="G825" s="383"/>
      <c r="H825" s="45"/>
      <c r="I825" s="957" t="s">
        <v>1535</v>
      </c>
      <c r="J825" s="959"/>
      <c r="K825" s="942"/>
      <c r="L825" s="163">
        <f t="shared" ref="L825:W825" si="233">L826+L827</f>
        <v>105.8</v>
      </c>
      <c r="M825" s="163">
        <f t="shared" si="233"/>
        <v>266.2</v>
      </c>
      <c r="N825" s="163">
        <f t="shared" si="233"/>
        <v>266.2</v>
      </c>
      <c r="O825" s="163">
        <f t="shared" si="233"/>
        <v>0</v>
      </c>
      <c r="P825" s="163">
        <f t="shared" si="233"/>
        <v>0</v>
      </c>
      <c r="Q825" s="163">
        <f t="shared" si="233"/>
        <v>0</v>
      </c>
      <c r="R825" s="163">
        <f t="shared" si="233"/>
        <v>0</v>
      </c>
      <c r="S825" s="163">
        <f t="shared" si="233"/>
        <v>0</v>
      </c>
      <c r="T825" s="163">
        <f t="shared" si="233"/>
        <v>0</v>
      </c>
      <c r="U825" s="163">
        <f t="shared" si="233"/>
        <v>0</v>
      </c>
      <c r="V825" s="163">
        <f t="shared" si="233"/>
        <v>0</v>
      </c>
      <c r="W825" s="615">
        <f t="shared" si="233"/>
        <v>0</v>
      </c>
    </row>
    <row r="826" spans="1:23" s="44" customFormat="1" ht="31.5">
      <c r="A826" s="939"/>
      <c r="B826" s="424"/>
      <c r="C826" s="903" t="s">
        <v>1025</v>
      </c>
      <c r="D826" s="942"/>
      <c r="E826" s="124" t="s">
        <v>530</v>
      </c>
      <c r="F826" s="124" t="s">
        <v>530</v>
      </c>
      <c r="G826" s="348" t="s">
        <v>1026</v>
      </c>
      <c r="H826" s="428" t="s">
        <v>735</v>
      </c>
      <c r="I826" s="958"/>
      <c r="J826" s="960"/>
      <c r="K826" s="945"/>
      <c r="L826" s="137">
        <v>105.8</v>
      </c>
      <c r="M826" s="137">
        <v>249</v>
      </c>
      <c r="N826" s="137">
        <v>249</v>
      </c>
      <c r="O826" s="137"/>
      <c r="P826" s="137"/>
      <c r="Q826" s="137"/>
      <c r="R826" s="137"/>
      <c r="S826" s="137"/>
      <c r="T826" s="137"/>
      <c r="U826" s="137"/>
      <c r="V826" s="137"/>
      <c r="W826" s="141"/>
    </row>
    <row r="827" spans="1:23" s="44" customFormat="1" ht="102" customHeight="1">
      <c r="A827" s="939"/>
      <c r="B827" s="425"/>
      <c r="C827" s="905"/>
      <c r="D827" s="942"/>
      <c r="E827" s="427"/>
      <c r="F827" s="427"/>
      <c r="G827" s="348"/>
      <c r="H827" s="427"/>
      <c r="I827" s="139" t="s">
        <v>1549</v>
      </c>
      <c r="J827" s="498" t="s">
        <v>946</v>
      </c>
      <c r="K827" s="942"/>
      <c r="L827" s="137"/>
      <c r="M827" s="137">
        <v>17.2</v>
      </c>
      <c r="N827" s="137">
        <v>17.2</v>
      </c>
      <c r="O827" s="137">
        <f>SUM(P827:Q827)</f>
        <v>0</v>
      </c>
      <c r="P827" s="137"/>
      <c r="Q827" s="137"/>
      <c r="R827" s="137">
        <f>SUM(S827:T827)</f>
        <v>0</v>
      </c>
      <c r="S827" s="137"/>
      <c r="T827" s="137"/>
      <c r="U827" s="137">
        <f>SUM(V827:W827)</f>
        <v>0</v>
      </c>
      <c r="V827" s="137"/>
      <c r="W827" s="141"/>
    </row>
    <row r="828" spans="1:23" s="44" customFormat="1">
      <c r="A828" s="939" t="s">
        <v>1039</v>
      </c>
      <c r="B828" s="436" t="s">
        <v>1040</v>
      </c>
      <c r="C828" s="613"/>
      <c r="D828" s="616"/>
      <c r="E828" s="616"/>
      <c r="F828" s="616"/>
      <c r="G828" s="613"/>
      <c r="H828" s="616"/>
      <c r="I828" s="914" t="s">
        <v>1550</v>
      </c>
      <c r="J828" s="952"/>
      <c r="K828" s="942"/>
      <c r="L828" s="135">
        <f t="shared" ref="L828:W828" si="234">L829+L830</f>
        <v>5985</v>
      </c>
      <c r="M828" s="135">
        <f t="shared" si="234"/>
        <v>9</v>
      </c>
      <c r="N828" s="135">
        <f t="shared" si="234"/>
        <v>9</v>
      </c>
      <c r="O828" s="135">
        <f t="shared" si="234"/>
        <v>0</v>
      </c>
      <c r="P828" s="135">
        <f t="shared" si="234"/>
        <v>0</v>
      </c>
      <c r="Q828" s="135">
        <f t="shared" si="234"/>
        <v>0</v>
      </c>
      <c r="R828" s="135">
        <f t="shared" si="234"/>
        <v>0</v>
      </c>
      <c r="S828" s="135">
        <f t="shared" si="234"/>
        <v>0</v>
      </c>
      <c r="T828" s="135">
        <f t="shared" si="234"/>
        <v>0</v>
      </c>
      <c r="U828" s="135">
        <f t="shared" si="234"/>
        <v>0</v>
      </c>
      <c r="V828" s="135">
        <f t="shared" si="234"/>
        <v>0</v>
      </c>
      <c r="W828" s="154">
        <f t="shared" si="234"/>
        <v>0</v>
      </c>
    </row>
    <row r="829" spans="1:23" s="44" customFormat="1">
      <c r="A829" s="939"/>
      <c r="B829" s="289"/>
      <c r="C829" s="871" t="s">
        <v>942</v>
      </c>
      <c r="D829" s="422"/>
      <c r="E829" s="124" t="s">
        <v>530</v>
      </c>
      <c r="F829" s="124" t="s">
        <v>131</v>
      </c>
      <c r="G829" s="348" t="s">
        <v>1041</v>
      </c>
      <c r="H829" s="427" t="s">
        <v>735</v>
      </c>
      <c r="I829" s="914"/>
      <c r="J829" s="952"/>
      <c r="K829" s="942"/>
      <c r="L829" s="137"/>
      <c r="M829" s="137">
        <v>9</v>
      </c>
      <c r="N829" s="137">
        <v>9</v>
      </c>
      <c r="O829" s="137"/>
      <c r="P829" s="137"/>
      <c r="Q829" s="137"/>
      <c r="R829" s="137"/>
      <c r="S829" s="137"/>
      <c r="T829" s="137"/>
      <c r="U829" s="137"/>
      <c r="V829" s="137"/>
      <c r="W829" s="141"/>
    </row>
    <row r="830" spans="1:23" s="44" customFormat="1" ht="31.5">
      <c r="A830" s="939"/>
      <c r="B830" s="289" t="s">
        <v>1029</v>
      </c>
      <c r="C830" s="872"/>
      <c r="D830" s="422"/>
      <c r="E830" s="124" t="s">
        <v>530</v>
      </c>
      <c r="F830" s="124" t="s">
        <v>118</v>
      </c>
      <c r="G830" s="348" t="s">
        <v>491</v>
      </c>
      <c r="H830" s="427" t="s">
        <v>735</v>
      </c>
      <c r="I830" s="914"/>
      <c r="J830" s="952"/>
      <c r="K830" s="942"/>
      <c r="L830" s="137">
        <v>5985</v>
      </c>
      <c r="M830" s="137"/>
      <c r="N830" s="137"/>
      <c r="O830" s="137"/>
      <c r="P830" s="137"/>
      <c r="Q830" s="137"/>
      <c r="R830" s="137"/>
      <c r="S830" s="137"/>
      <c r="T830" s="137"/>
      <c r="U830" s="137"/>
      <c r="V830" s="137"/>
      <c r="W830" s="141"/>
    </row>
    <row r="831" spans="1:23" s="44" customFormat="1" ht="94.5">
      <c r="A831" s="145" t="s">
        <v>1042</v>
      </c>
      <c r="B831" s="302" t="s">
        <v>1043</v>
      </c>
      <c r="C831" s="452" t="s">
        <v>942</v>
      </c>
      <c r="D831" s="422"/>
      <c r="E831" s="124" t="s">
        <v>119</v>
      </c>
      <c r="F831" s="124" t="s">
        <v>131</v>
      </c>
      <c r="G831" s="348" t="s">
        <v>185</v>
      </c>
      <c r="H831" s="427" t="s">
        <v>735</v>
      </c>
      <c r="I831" s="914"/>
      <c r="J831" s="952"/>
      <c r="K831" s="942"/>
      <c r="L831" s="135">
        <v>10</v>
      </c>
      <c r="M831" s="135"/>
      <c r="N831" s="135"/>
      <c r="O831" s="135"/>
      <c r="P831" s="135"/>
      <c r="Q831" s="135"/>
      <c r="R831" s="135"/>
      <c r="S831" s="135"/>
      <c r="T831" s="135"/>
      <c r="U831" s="135"/>
      <c r="V831" s="135"/>
      <c r="W831" s="154"/>
    </row>
    <row r="832" spans="1:23" s="44" customFormat="1">
      <c r="A832" s="939" t="s">
        <v>1044</v>
      </c>
      <c r="B832" s="290" t="s">
        <v>1005</v>
      </c>
      <c r="C832" s="452"/>
      <c r="D832" s="422"/>
      <c r="E832" s="124"/>
      <c r="F832" s="124"/>
      <c r="G832" s="348"/>
      <c r="H832" s="427"/>
      <c r="I832" s="914"/>
      <c r="J832" s="616"/>
      <c r="K832" s="942"/>
      <c r="L832" s="135">
        <f t="shared" ref="L832:W832" si="235">L833+L834</f>
        <v>209.1</v>
      </c>
      <c r="M832" s="135">
        <f t="shared" si="235"/>
        <v>0</v>
      </c>
      <c r="N832" s="135">
        <f t="shared" si="235"/>
        <v>0</v>
      </c>
      <c r="O832" s="135">
        <f t="shared" si="235"/>
        <v>0</v>
      </c>
      <c r="P832" s="135">
        <f t="shared" si="235"/>
        <v>0</v>
      </c>
      <c r="Q832" s="135">
        <f t="shared" si="235"/>
        <v>0</v>
      </c>
      <c r="R832" s="135">
        <f t="shared" si="235"/>
        <v>0</v>
      </c>
      <c r="S832" s="135">
        <f t="shared" si="235"/>
        <v>0</v>
      </c>
      <c r="T832" s="135">
        <f t="shared" si="235"/>
        <v>0</v>
      </c>
      <c r="U832" s="135">
        <f t="shared" si="235"/>
        <v>0</v>
      </c>
      <c r="V832" s="135">
        <f t="shared" si="235"/>
        <v>0</v>
      </c>
      <c r="W832" s="154">
        <f t="shared" si="235"/>
        <v>0</v>
      </c>
    </row>
    <row r="833" spans="1:23" s="44" customFormat="1" ht="47.25">
      <c r="A833" s="939"/>
      <c r="B833" s="291" t="s">
        <v>970</v>
      </c>
      <c r="C833" s="871" t="s">
        <v>942</v>
      </c>
      <c r="D833" s="422"/>
      <c r="E833" s="124" t="s">
        <v>119</v>
      </c>
      <c r="F833" s="124" t="s">
        <v>131</v>
      </c>
      <c r="G833" s="348" t="s">
        <v>185</v>
      </c>
      <c r="H833" s="427" t="s">
        <v>735</v>
      </c>
      <c r="I833" s="914"/>
      <c r="J833" s="164" t="s">
        <v>904</v>
      </c>
      <c r="K833" s="942"/>
      <c r="L833" s="137">
        <v>10</v>
      </c>
      <c r="M833" s="137"/>
      <c r="N833" s="137"/>
      <c r="O833" s="137"/>
      <c r="P833" s="137"/>
      <c r="Q833" s="137"/>
      <c r="R833" s="137"/>
      <c r="S833" s="137"/>
      <c r="T833" s="137"/>
      <c r="U833" s="137"/>
      <c r="V833" s="137"/>
      <c r="W833" s="141"/>
    </row>
    <row r="834" spans="1:23" s="44" customFormat="1" ht="31.5">
      <c r="A834" s="939"/>
      <c r="B834" s="289" t="s">
        <v>1045</v>
      </c>
      <c r="C834" s="872"/>
      <c r="D834" s="422"/>
      <c r="E834" s="124" t="s">
        <v>530</v>
      </c>
      <c r="F834" s="124" t="s">
        <v>118</v>
      </c>
      <c r="G834" s="581" t="s">
        <v>419</v>
      </c>
      <c r="H834" s="427" t="s">
        <v>735</v>
      </c>
      <c r="I834" s="914"/>
      <c r="J834" s="165"/>
      <c r="K834" s="942"/>
      <c r="L834" s="137">
        <v>199.1</v>
      </c>
      <c r="M834" s="137"/>
      <c r="N834" s="137"/>
      <c r="O834" s="137"/>
      <c r="P834" s="137"/>
      <c r="Q834" s="137"/>
      <c r="R834" s="137"/>
      <c r="S834" s="137"/>
      <c r="T834" s="137"/>
      <c r="U834" s="137"/>
      <c r="V834" s="137"/>
      <c r="W834" s="141"/>
    </row>
    <row r="835" spans="1:23" s="44" customFormat="1" ht="96" customHeight="1">
      <c r="A835" s="435" t="s">
        <v>1046</v>
      </c>
      <c r="B835" s="302" t="s">
        <v>1047</v>
      </c>
      <c r="C835" s="452" t="s">
        <v>942</v>
      </c>
      <c r="D835" s="422"/>
      <c r="E835" s="124" t="s">
        <v>530</v>
      </c>
      <c r="F835" s="124" t="s">
        <v>118</v>
      </c>
      <c r="G835" s="581" t="s">
        <v>1031</v>
      </c>
      <c r="H835" s="427" t="s">
        <v>735</v>
      </c>
      <c r="I835" s="914"/>
      <c r="J835" s="439" t="s">
        <v>946</v>
      </c>
      <c r="K835" s="942"/>
      <c r="L835" s="135"/>
      <c r="M835" s="135">
        <v>18.399999999999999</v>
      </c>
      <c r="N835" s="135">
        <v>0</v>
      </c>
      <c r="O835" s="135"/>
      <c r="P835" s="135"/>
      <c r="Q835" s="135"/>
      <c r="R835" s="135"/>
      <c r="S835" s="135"/>
      <c r="T835" s="135"/>
      <c r="U835" s="135"/>
      <c r="V835" s="135"/>
      <c r="W835" s="154"/>
    </row>
    <row r="836" spans="1:23">
      <c r="A836" s="847" t="s">
        <v>1048</v>
      </c>
      <c r="B836" s="848"/>
      <c r="C836" s="848"/>
      <c r="D836" s="848"/>
      <c r="E836" s="848"/>
      <c r="F836" s="848"/>
      <c r="G836" s="848"/>
      <c r="H836" s="848"/>
      <c r="I836" s="848"/>
      <c r="J836" s="848"/>
      <c r="K836" s="848"/>
      <c r="L836" s="12">
        <f t="shared" ref="L836:W836" si="236">SUM(L837:L837)</f>
        <v>0</v>
      </c>
      <c r="M836" s="12">
        <f t="shared" si="236"/>
        <v>1417.3</v>
      </c>
      <c r="N836" s="12">
        <f t="shared" si="236"/>
        <v>648.29999999999995</v>
      </c>
      <c r="O836" s="12">
        <f t="shared" si="236"/>
        <v>1403.2</v>
      </c>
      <c r="P836" s="12">
        <f t="shared" si="236"/>
        <v>1403.2</v>
      </c>
      <c r="Q836" s="12">
        <f t="shared" si="236"/>
        <v>0</v>
      </c>
      <c r="R836" s="12">
        <f t="shared" si="236"/>
        <v>1470.6</v>
      </c>
      <c r="S836" s="12">
        <f t="shared" si="236"/>
        <v>1470.6</v>
      </c>
      <c r="T836" s="12">
        <f t="shared" si="236"/>
        <v>0</v>
      </c>
      <c r="U836" s="12">
        <f t="shared" si="236"/>
        <v>1533.8</v>
      </c>
      <c r="V836" s="12">
        <f t="shared" si="236"/>
        <v>1533.8</v>
      </c>
      <c r="W836" s="74">
        <f t="shared" si="236"/>
        <v>0</v>
      </c>
    </row>
    <row r="837" spans="1:23" s="40" customFormat="1" ht="82.5" customHeight="1">
      <c r="A837" s="119" t="s">
        <v>840</v>
      </c>
      <c r="B837" s="451" t="s">
        <v>1049</v>
      </c>
      <c r="C837" s="103" t="s">
        <v>1050</v>
      </c>
      <c r="D837" s="418"/>
      <c r="E837" s="493" t="s">
        <v>530</v>
      </c>
      <c r="F837" s="493" t="s">
        <v>467</v>
      </c>
      <c r="G837" s="103" t="s">
        <v>1051</v>
      </c>
      <c r="H837" s="417">
        <v>630</v>
      </c>
      <c r="I837" s="345" t="s">
        <v>1052</v>
      </c>
      <c r="J837" s="536"/>
      <c r="K837" s="418"/>
      <c r="L837" s="25"/>
      <c r="M837" s="25">
        <v>1417.3</v>
      </c>
      <c r="N837" s="25">
        <v>648.29999999999995</v>
      </c>
      <c r="O837" s="137">
        <f>P837+Q837</f>
        <v>1403.2</v>
      </c>
      <c r="P837" s="25">
        <v>1403.2</v>
      </c>
      <c r="Q837" s="25"/>
      <c r="R837" s="137">
        <f>S837+T837</f>
        <v>1470.6</v>
      </c>
      <c r="S837" s="25">
        <v>1470.6</v>
      </c>
      <c r="T837" s="25"/>
      <c r="U837" s="137">
        <f>V837+W837</f>
        <v>1533.8</v>
      </c>
      <c r="V837" s="25">
        <v>1533.8</v>
      </c>
      <c r="W837" s="15"/>
    </row>
    <row r="838" spans="1:23" s="251" customFormat="1">
      <c r="A838" s="240" t="s">
        <v>15</v>
      </c>
      <c r="B838" s="300" t="s">
        <v>16</v>
      </c>
      <c r="C838" s="362"/>
      <c r="D838" s="248"/>
      <c r="E838" s="246"/>
      <c r="F838" s="246"/>
      <c r="G838" s="300"/>
      <c r="H838" s="246">
        <v>300</v>
      </c>
      <c r="I838" s="329"/>
      <c r="J838" s="247"/>
      <c r="K838" s="248"/>
      <c r="L838" s="241">
        <f t="shared" ref="L838:W838" si="237">SUM(L839)</f>
        <v>7151.5</v>
      </c>
      <c r="M838" s="241">
        <f t="shared" si="237"/>
        <v>6987.9</v>
      </c>
      <c r="N838" s="241">
        <f t="shared" si="237"/>
        <v>5213.8</v>
      </c>
      <c r="O838" s="241">
        <f t="shared" si="237"/>
        <v>6460</v>
      </c>
      <c r="P838" s="241">
        <f t="shared" si="237"/>
        <v>6460</v>
      </c>
      <c r="Q838" s="241">
        <f t="shared" si="237"/>
        <v>0</v>
      </c>
      <c r="R838" s="241">
        <f t="shared" si="237"/>
        <v>6460</v>
      </c>
      <c r="S838" s="241">
        <f t="shared" si="237"/>
        <v>6460</v>
      </c>
      <c r="T838" s="241">
        <f t="shared" si="237"/>
        <v>0</v>
      </c>
      <c r="U838" s="241">
        <f t="shared" si="237"/>
        <v>6460</v>
      </c>
      <c r="V838" s="241">
        <f t="shared" si="237"/>
        <v>6460</v>
      </c>
      <c r="W838" s="254">
        <f t="shared" si="237"/>
        <v>0</v>
      </c>
    </row>
    <row r="839" spans="1:23" s="272" customFormat="1">
      <c r="A839" s="266" t="s">
        <v>841</v>
      </c>
      <c r="B839" s="301" t="s">
        <v>1053</v>
      </c>
      <c r="C839" s="363"/>
      <c r="D839" s="269"/>
      <c r="E839" s="415"/>
      <c r="F839" s="415"/>
      <c r="G839" s="572"/>
      <c r="H839" s="270">
        <v>360</v>
      </c>
      <c r="I839" s="352"/>
      <c r="J839" s="281"/>
      <c r="K839" s="269"/>
      <c r="L839" s="261">
        <f t="shared" ref="L839:W839" si="238">SUM(L840:L840)</f>
        <v>7151.5</v>
      </c>
      <c r="M839" s="261">
        <f t="shared" si="238"/>
        <v>6987.9</v>
      </c>
      <c r="N839" s="261">
        <f t="shared" si="238"/>
        <v>5213.8</v>
      </c>
      <c r="O839" s="261">
        <f t="shared" si="238"/>
        <v>6460</v>
      </c>
      <c r="P839" s="261">
        <f t="shared" si="238"/>
        <v>6460</v>
      </c>
      <c r="Q839" s="261">
        <f t="shared" si="238"/>
        <v>0</v>
      </c>
      <c r="R839" s="261">
        <f t="shared" si="238"/>
        <v>6460</v>
      </c>
      <c r="S839" s="261">
        <f t="shared" si="238"/>
        <v>6460</v>
      </c>
      <c r="T839" s="261">
        <f t="shared" si="238"/>
        <v>0</v>
      </c>
      <c r="U839" s="261">
        <f t="shared" si="238"/>
        <v>6460</v>
      </c>
      <c r="V839" s="261">
        <f t="shared" si="238"/>
        <v>6460</v>
      </c>
      <c r="W839" s="262">
        <f t="shared" si="238"/>
        <v>0</v>
      </c>
    </row>
    <row r="840" spans="1:23" s="40" customFormat="1" ht="51" customHeight="1">
      <c r="A840" s="937" t="s">
        <v>842</v>
      </c>
      <c r="B840" s="979" t="s">
        <v>1054</v>
      </c>
      <c r="C840" s="990"/>
      <c r="D840" s="934"/>
      <c r="E840" s="891" t="s">
        <v>530</v>
      </c>
      <c r="F840" s="891" t="s">
        <v>530</v>
      </c>
      <c r="G840" s="938" t="s">
        <v>1010</v>
      </c>
      <c r="H840" s="998">
        <v>360</v>
      </c>
      <c r="I840" s="446" t="s">
        <v>1535</v>
      </c>
      <c r="J840" s="146"/>
      <c r="K840" s="977"/>
      <c r="L840" s="973">
        <v>7151.5</v>
      </c>
      <c r="M840" s="973">
        <v>6987.9</v>
      </c>
      <c r="N840" s="973">
        <v>5213.8</v>
      </c>
      <c r="O840" s="973">
        <f>P840+Q840</f>
        <v>6460</v>
      </c>
      <c r="P840" s="973">
        <v>6460</v>
      </c>
      <c r="Q840" s="973"/>
      <c r="R840" s="973">
        <f>S840+T840</f>
        <v>6460</v>
      </c>
      <c r="S840" s="973">
        <v>6460</v>
      </c>
      <c r="T840" s="973"/>
      <c r="U840" s="973">
        <f>V840+W840</f>
        <v>6460</v>
      </c>
      <c r="V840" s="973">
        <v>6460</v>
      </c>
      <c r="W840" s="974"/>
    </row>
    <row r="841" spans="1:23" s="40" customFormat="1" ht="78.75" customHeight="1">
      <c r="A841" s="937"/>
      <c r="B841" s="979"/>
      <c r="C841" s="990"/>
      <c r="D841" s="934"/>
      <c r="E841" s="891"/>
      <c r="F841" s="891"/>
      <c r="G841" s="938"/>
      <c r="H841" s="999"/>
      <c r="I841" s="139" t="s">
        <v>925</v>
      </c>
      <c r="J841" s="498" t="s">
        <v>926</v>
      </c>
      <c r="K841" s="934"/>
      <c r="L841" s="973"/>
      <c r="M841" s="973"/>
      <c r="N841" s="973"/>
      <c r="O841" s="973"/>
      <c r="P841" s="973"/>
      <c r="Q841" s="973"/>
      <c r="R841" s="973"/>
      <c r="S841" s="973"/>
      <c r="T841" s="973"/>
      <c r="U841" s="973"/>
      <c r="V841" s="973"/>
      <c r="W841" s="974"/>
    </row>
    <row r="842" spans="1:23" s="242" customFormat="1">
      <c r="A842" s="240" t="s">
        <v>20</v>
      </c>
      <c r="B842" s="710" t="s">
        <v>1490</v>
      </c>
      <c r="C842" s="710"/>
      <c r="D842" s="710"/>
      <c r="E842" s="710"/>
      <c r="F842" s="710"/>
      <c r="G842" s="710"/>
      <c r="H842" s="710"/>
      <c r="I842" s="710"/>
      <c r="J842" s="710"/>
      <c r="K842" s="710"/>
      <c r="L842" s="244">
        <f t="shared" ref="L842:W842" si="239">SUM(L843:L843)</f>
        <v>1470.1</v>
      </c>
      <c r="M842" s="244">
        <f t="shared" si="239"/>
        <v>1047.2</v>
      </c>
      <c r="N842" s="244">
        <f t="shared" si="239"/>
        <v>110.2</v>
      </c>
      <c r="O842" s="244">
        <f t="shared" si="239"/>
        <v>1575.1</v>
      </c>
      <c r="P842" s="244">
        <f t="shared" si="239"/>
        <v>1575.1</v>
      </c>
      <c r="Q842" s="244">
        <f t="shared" si="239"/>
        <v>0</v>
      </c>
      <c r="R842" s="244">
        <f t="shared" si="239"/>
        <v>1575.1</v>
      </c>
      <c r="S842" s="244">
        <f t="shared" si="239"/>
        <v>1575.1</v>
      </c>
      <c r="T842" s="244">
        <f t="shared" si="239"/>
        <v>0</v>
      </c>
      <c r="U842" s="244">
        <f t="shared" si="239"/>
        <v>1575.1</v>
      </c>
      <c r="V842" s="244">
        <f t="shared" si="239"/>
        <v>1575.1</v>
      </c>
      <c r="W842" s="245">
        <f t="shared" si="239"/>
        <v>0</v>
      </c>
    </row>
    <row r="843" spans="1:23" s="35" customFormat="1" ht="132.75" customHeight="1">
      <c r="A843" s="533" t="s">
        <v>26</v>
      </c>
      <c r="B843" s="442" t="s">
        <v>1054</v>
      </c>
      <c r="C843" s="377"/>
      <c r="D843" s="535"/>
      <c r="E843" s="121" t="s">
        <v>530</v>
      </c>
      <c r="F843" s="121" t="s">
        <v>530</v>
      </c>
      <c r="G843" s="577" t="s">
        <v>1010</v>
      </c>
      <c r="H843" s="22">
        <v>810</v>
      </c>
      <c r="I843" s="452" t="s">
        <v>1551</v>
      </c>
      <c r="J843" s="461" t="s">
        <v>1428</v>
      </c>
      <c r="K843" s="535"/>
      <c r="L843" s="25">
        <v>1470.1</v>
      </c>
      <c r="M843" s="25">
        <v>1047.2</v>
      </c>
      <c r="N843" s="25">
        <v>110.2</v>
      </c>
      <c r="O843" s="25">
        <f>SUM(P843:Q843)</f>
        <v>1575.1</v>
      </c>
      <c r="P843" s="25">
        <v>1575.1</v>
      </c>
      <c r="Q843" s="25"/>
      <c r="R843" s="25">
        <f>SUM(S843:T843)</f>
        <v>1575.1</v>
      </c>
      <c r="S843" s="25">
        <v>1575.1</v>
      </c>
      <c r="T843" s="25"/>
      <c r="U843" s="25">
        <f>SUM(V843:W843)</f>
        <v>1575.1</v>
      </c>
      <c r="V843" s="25">
        <v>1575.1</v>
      </c>
      <c r="W843" s="15"/>
    </row>
    <row r="844" spans="1:23" s="37" customFormat="1" ht="31.5">
      <c r="A844" s="97" t="s">
        <v>1098</v>
      </c>
      <c r="B844" s="308" t="s">
        <v>1146</v>
      </c>
      <c r="C844" s="336"/>
      <c r="D844" s="99"/>
      <c r="E844" s="99"/>
      <c r="F844" s="99"/>
      <c r="G844" s="336"/>
      <c r="H844" s="99"/>
      <c r="I844" s="336"/>
      <c r="J844" s="99"/>
      <c r="K844" s="99" t="s">
        <v>66</v>
      </c>
      <c r="L844" s="100">
        <f t="shared" ref="L844:W844" si="240">SUM(L845,L853)</f>
        <v>3217.2999999999997</v>
      </c>
      <c r="M844" s="100">
        <f t="shared" si="240"/>
        <v>7866.5</v>
      </c>
      <c r="N844" s="100">
        <f t="shared" si="240"/>
        <v>3593.2</v>
      </c>
      <c r="O844" s="100">
        <f t="shared" si="240"/>
        <v>2860</v>
      </c>
      <c r="P844" s="100">
        <f t="shared" si="240"/>
        <v>2860</v>
      </c>
      <c r="Q844" s="100">
        <f t="shared" si="240"/>
        <v>0</v>
      </c>
      <c r="R844" s="100">
        <f t="shared" si="240"/>
        <v>2860</v>
      </c>
      <c r="S844" s="100">
        <f t="shared" si="240"/>
        <v>2860</v>
      </c>
      <c r="T844" s="100">
        <f t="shared" si="240"/>
        <v>0</v>
      </c>
      <c r="U844" s="100">
        <f t="shared" si="240"/>
        <v>2860</v>
      </c>
      <c r="V844" s="100">
        <f t="shared" si="240"/>
        <v>2860</v>
      </c>
      <c r="W844" s="602">
        <f t="shared" si="240"/>
        <v>0</v>
      </c>
    </row>
    <row r="845" spans="1:23" s="242" customFormat="1">
      <c r="A845" s="240" t="s">
        <v>9</v>
      </c>
      <c r="B845" s="710" t="s">
        <v>72</v>
      </c>
      <c r="C845" s="710"/>
      <c r="D845" s="710"/>
      <c r="E845" s="710"/>
      <c r="F845" s="710"/>
      <c r="G845" s="710"/>
      <c r="H845" s="710"/>
      <c r="I845" s="710"/>
      <c r="J845" s="710"/>
      <c r="K845" s="710"/>
      <c r="L845" s="241">
        <f t="shared" ref="L845:W845" si="241">L846+L848</f>
        <v>377.6</v>
      </c>
      <c r="M845" s="241">
        <f t="shared" si="241"/>
        <v>361.8</v>
      </c>
      <c r="N845" s="241">
        <f t="shared" si="241"/>
        <v>142.6</v>
      </c>
      <c r="O845" s="241">
        <f t="shared" si="241"/>
        <v>299.2</v>
      </c>
      <c r="P845" s="241">
        <f t="shared" si="241"/>
        <v>299.2</v>
      </c>
      <c r="Q845" s="241">
        <f t="shared" si="241"/>
        <v>0</v>
      </c>
      <c r="R845" s="241">
        <f t="shared" si="241"/>
        <v>299.2</v>
      </c>
      <c r="S845" s="241">
        <f t="shared" si="241"/>
        <v>299.2</v>
      </c>
      <c r="T845" s="241">
        <f t="shared" si="241"/>
        <v>0</v>
      </c>
      <c r="U845" s="241">
        <f t="shared" si="241"/>
        <v>299.2</v>
      </c>
      <c r="V845" s="241">
        <f t="shared" si="241"/>
        <v>299.2</v>
      </c>
      <c r="W845" s="254">
        <f t="shared" si="241"/>
        <v>0</v>
      </c>
    </row>
    <row r="846" spans="1:23" s="263" customFormat="1">
      <c r="A846" s="266" t="s">
        <v>58</v>
      </c>
      <c r="B846" s="298"/>
      <c r="C846" s="361"/>
      <c r="D846" s="259"/>
      <c r="E846" s="257"/>
      <c r="F846" s="257"/>
      <c r="G846" s="571"/>
      <c r="H846" s="257"/>
      <c r="I846" s="326"/>
      <c r="J846" s="258"/>
      <c r="K846" s="259"/>
      <c r="L846" s="261">
        <f t="shared" ref="L846:W846" si="242">SUM(L847:L847)</f>
        <v>88.4</v>
      </c>
      <c r="M846" s="261">
        <f t="shared" si="242"/>
        <v>92.5</v>
      </c>
      <c r="N846" s="261">
        <f t="shared" si="242"/>
        <v>19.399999999999999</v>
      </c>
      <c r="O846" s="261">
        <f t="shared" si="242"/>
        <v>0</v>
      </c>
      <c r="P846" s="261">
        <f t="shared" si="242"/>
        <v>0</v>
      </c>
      <c r="Q846" s="261">
        <f t="shared" si="242"/>
        <v>0</v>
      </c>
      <c r="R846" s="261">
        <f t="shared" si="242"/>
        <v>0</v>
      </c>
      <c r="S846" s="261">
        <f t="shared" si="242"/>
        <v>0</v>
      </c>
      <c r="T846" s="261">
        <f t="shared" si="242"/>
        <v>0</v>
      </c>
      <c r="U846" s="261">
        <f t="shared" si="242"/>
        <v>0</v>
      </c>
      <c r="V846" s="261">
        <f t="shared" si="242"/>
        <v>0</v>
      </c>
      <c r="W846" s="262">
        <f t="shared" si="242"/>
        <v>0</v>
      </c>
    </row>
    <row r="847" spans="1:23" ht="63">
      <c r="A847" s="533" t="s">
        <v>11</v>
      </c>
      <c r="B847" s="451" t="s">
        <v>74</v>
      </c>
      <c r="C847" s="328"/>
      <c r="D847" s="478"/>
      <c r="E847" s="493" t="s">
        <v>118</v>
      </c>
      <c r="F847" s="493" t="s">
        <v>94</v>
      </c>
      <c r="G847" s="103" t="s">
        <v>1138</v>
      </c>
      <c r="H847" s="417">
        <v>200</v>
      </c>
      <c r="I847" s="454" t="s">
        <v>1552</v>
      </c>
      <c r="J847" s="541"/>
      <c r="K847" s="478"/>
      <c r="L847" s="25">
        <v>88.4</v>
      </c>
      <c r="M847" s="25">
        <v>92.5</v>
      </c>
      <c r="N847" s="25">
        <v>19.399999999999999</v>
      </c>
      <c r="O847" s="25">
        <f>SUM(P847:Q847)</f>
        <v>0</v>
      </c>
      <c r="P847" s="25"/>
      <c r="Q847" s="25"/>
      <c r="R847" s="25">
        <f>SUM(S847:T847)</f>
        <v>0</v>
      </c>
      <c r="S847" s="25"/>
      <c r="T847" s="25"/>
      <c r="U847" s="25">
        <f>SUM(V847:W847)</f>
        <v>0</v>
      </c>
      <c r="V847" s="25"/>
      <c r="W847" s="15"/>
    </row>
    <row r="848" spans="1:23" s="263" customFormat="1">
      <c r="A848" s="762" t="s">
        <v>78</v>
      </c>
      <c r="B848" s="763"/>
      <c r="C848" s="763"/>
      <c r="D848" s="763"/>
      <c r="E848" s="763"/>
      <c r="F848" s="763"/>
      <c r="G848" s="763"/>
      <c r="H848" s="763"/>
      <c r="I848" s="763"/>
      <c r="J848" s="763"/>
      <c r="K848" s="763"/>
      <c r="L848" s="264">
        <f>L849</f>
        <v>289.2</v>
      </c>
      <c r="M848" s="264">
        <f t="shared" ref="M848:W848" si="243">SUM(M849)</f>
        <v>269.3</v>
      </c>
      <c r="N848" s="264">
        <f t="shared" si="243"/>
        <v>123.2</v>
      </c>
      <c r="O848" s="264">
        <f t="shared" si="243"/>
        <v>299.2</v>
      </c>
      <c r="P848" s="264">
        <f t="shared" si="243"/>
        <v>299.2</v>
      </c>
      <c r="Q848" s="264">
        <f t="shared" si="243"/>
        <v>0</v>
      </c>
      <c r="R848" s="264">
        <f t="shared" si="243"/>
        <v>299.2</v>
      </c>
      <c r="S848" s="264">
        <f t="shared" si="243"/>
        <v>299.2</v>
      </c>
      <c r="T848" s="264">
        <f t="shared" si="243"/>
        <v>0</v>
      </c>
      <c r="U848" s="264">
        <f t="shared" si="243"/>
        <v>299.2</v>
      </c>
      <c r="V848" s="264">
        <f t="shared" si="243"/>
        <v>299.2</v>
      </c>
      <c r="W848" s="265">
        <f t="shared" si="243"/>
        <v>0</v>
      </c>
    </row>
    <row r="849" spans="1:23" ht="31.5">
      <c r="A849" s="533" t="s">
        <v>22</v>
      </c>
      <c r="B849" s="451" t="s">
        <v>106</v>
      </c>
      <c r="C849" s="328"/>
      <c r="D849" s="478"/>
      <c r="E849" s="534"/>
      <c r="F849" s="534"/>
      <c r="G849" s="452"/>
      <c r="H849" s="417">
        <v>200</v>
      </c>
      <c r="I849" s="328"/>
      <c r="J849" s="541"/>
      <c r="K849" s="478"/>
      <c r="L849" s="25">
        <f>L850+L851+L852</f>
        <v>289.2</v>
      </c>
      <c r="M849" s="25">
        <f t="shared" ref="M849:W849" si="244">SUM(M850:M852)</f>
        <v>269.3</v>
      </c>
      <c r="N849" s="25">
        <f t="shared" si="244"/>
        <v>123.2</v>
      </c>
      <c r="O849" s="25">
        <f t="shared" si="244"/>
        <v>299.2</v>
      </c>
      <c r="P849" s="25">
        <f t="shared" si="244"/>
        <v>299.2</v>
      </c>
      <c r="Q849" s="25">
        <f t="shared" si="244"/>
        <v>0</v>
      </c>
      <c r="R849" s="25">
        <f t="shared" si="244"/>
        <v>299.2</v>
      </c>
      <c r="S849" s="25">
        <f t="shared" si="244"/>
        <v>299.2</v>
      </c>
      <c r="T849" s="25">
        <f t="shared" si="244"/>
        <v>0</v>
      </c>
      <c r="U849" s="25">
        <f t="shared" si="244"/>
        <v>299.2</v>
      </c>
      <c r="V849" s="25">
        <f t="shared" si="244"/>
        <v>299.2</v>
      </c>
      <c r="W849" s="15">
        <f t="shared" si="244"/>
        <v>0</v>
      </c>
    </row>
    <row r="850" spans="1:23" ht="126">
      <c r="A850" s="533" t="s">
        <v>43</v>
      </c>
      <c r="B850" s="451" t="s">
        <v>1139</v>
      </c>
      <c r="C850" s="328"/>
      <c r="D850" s="478"/>
      <c r="E850" s="493" t="s">
        <v>119</v>
      </c>
      <c r="F850" s="493" t="s">
        <v>141</v>
      </c>
      <c r="G850" s="452">
        <v>1310600130</v>
      </c>
      <c r="H850" s="417">
        <v>200</v>
      </c>
      <c r="I850" s="328"/>
      <c r="J850" s="541"/>
      <c r="K850" s="478"/>
      <c r="L850" s="25">
        <v>179.2</v>
      </c>
      <c r="M850" s="25">
        <v>269.3</v>
      </c>
      <c r="N850" s="25">
        <v>123.2</v>
      </c>
      <c r="O850" s="25">
        <f>SUM(P850:Q850)</f>
        <v>299.2</v>
      </c>
      <c r="P850" s="25">
        <v>299.2</v>
      </c>
      <c r="Q850" s="25"/>
      <c r="R850" s="25">
        <f>SUM(S850:T850)</f>
        <v>299.2</v>
      </c>
      <c r="S850" s="25">
        <v>299.2</v>
      </c>
      <c r="T850" s="25"/>
      <c r="U850" s="25">
        <f>SUM(V850:W850)</f>
        <v>299.2</v>
      </c>
      <c r="V850" s="25">
        <v>299.2</v>
      </c>
      <c r="W850" s="15"/>
    </row>
    <row r="851" spans="1:23">
      <c r="A851" s="533" t="s">
        <v>79</v>
      </c>
      <c r="B851" s="451" t="s">
        <v>417</v>
      </c>
      <c r="C851" s="328"/>
      <c r="D851" s="478"/>
      <c r="E851" s="493" t="s">
        <v>119</v>
      </c>
      <c r="F851" s="493" t="s">
        <v>141</v>
      </c>
      <c r="G851" s="452">
        <v>1322600</v>
      </c>
      <c r="H851" s="417">
        <v>200</v>
      </c>
      <c r="I851" s="328"/>
      <c r="J851" s="541"/>
      <c r="K851" s="478"/>
      <c r="L851" s="25">
        <v>35</v>
      </c>
      <c r="M851" s="25"/>
      <c r="N851" s="25"/>
      <c r="O851" s="25">
        <f>SUM(P851:Q851)</f>
        <v>0</v>
      </c>
      <c r="P851" s="25"/>
      <c r="Q851" s="25"/>
      <c r="R851" s="25">
        <f>SUM(S851:T851)</f>
        <v>0</v>
      </c>
      <c r="S851" s="25"/>
      <c r="T851" s="25"/>
      <c r="U851" s="25">
        <f>SUM(V851:W851)</f>
        <v>0</v>
      </c>
      <c r="V851" s="25"/>
      <c r="W851" s="15"/>
    </row>
    <row r="852" spans="1:23">
      <c r="A852" s="533" t="s">
        <v>881</v>
      </c>
      <c r="B852" s="451" t="s">
        <v>1140</v>
      </c>
      <c r="C852" s="328"/>
      <c r="D852" s="478"/>
      <c r="E852" s="493" t="s">
        <v>119</v>
      </c>
      <c r="F852" s="493" t="s">
        <v>141</v>
      </c>
      <c r="G852" s="452">
        <v>1310013</v>
      </c>
      <c r="H852" s="417">
        <v>800</v>
      </c>
      <c r="I852" s="328"/>
      <c r="J852" s="541"/>
      <c r="K852" s="478"/>
      <c r="L852" s="25">
        <v>75</v>
      </c>
      <c r="M852" s="25"/>
      <c r="N852" s="25"/>
      <c r="O852" s="25">
        <v>0</v>
      </c>
      <c r="P852" s="25"/>
      <c r="Q852" s="25"/>
      <c r="R852" s="25"/>
      <c r="S852" s="25"/>
      <c r="T852" s="25"/>
      <c r="U852" s="25"/>
      <c r="V852" s="25"/>
      <c r="W852" s="15"/>
    </row>
    <row r="853" spans="1:23" s="242" customFormat="1">
      <c r="A853" s="240" t="s">
        <v>20</v>
      </c>
      <c r="B853" s="710" t="s">
        <v>1490</v>
      </c>
      <c r="C853" s="710"/>
      <c r="D853" s="710"/>
      <c r="E853" s="710"/>
      <c r="F853" s="710"/>
      <c r="G853" s="710"/>
      <c r="H853" s="710"/>
      <c r="I853" s="710"/>
      <c r="J853" s="710"/>
      <c r="K853" s="710"/>
      <c r="L853" s="244">
        <f t="shared" ref="L853:W853" si="245">SUM(L854:L856)</f>
        <v>2839.7</v>
      </c>
      <c r="M853" s="244">
        <f t="shared" si="245"/>
        <v>7504.7</v>
      </c>
      <c r="N853" s="244">
        <f t="shared" si="245"/>
        <v>3450.6</v>
      </c>
      <c r="O853" s="244">
        <f t="shared" si="245"/>
        <v>2560.8000000000002</v>
      </c>
      <c r="P853" s="244">
        <f t="shared" si="245"/>
        <v>2560.8000000000002</v>
      </c>
      <c r="Q853" s="244">
        <f t="shared" si="245"/>
        <v>0</v>
      </c>
      <c r="R853" s="244">
        <f t="shared" si="245"/>
        <v>2560.8000000000002</v>
      </c>
      <c r="S853" s="244">
        <f t="shared" si="245"/>
        <v>2560.8000000000002</v>
      </c>
      <c r="T853" s="244">
        <f t="shared" si="245"/>
        <v>0</v>
      </c>
      <c r="U853" s="244">
        <f t="shared" si="245"/>
        <v>2560.8000000000002</v>
      </c>
      <c r="V853" s="244">
        <f t="shared" si="245"/>
        <v>2560.8000000000002</v>
      </c>
      <c r="W853" s="245">
        <f t="shared" si="245"/>
        <v>0</v>
      </c>
    </row>
    <row r="854" spans="1:23" s="35" customFormat="1" ht="47.25">
      <c r="A854" s="533" t="s">
        <v>17</v>
      </c>
      <c r="B854" s="311" t="s">
        <v>1141</v>
      </c>
      <c r="C854" s="377"/>
      <c r="D854" s="535"/>
      <c r="E854" s="121" t="s">
        <v>119</v>
      </c>
      <c r="F854" s="121" t="s">
        <v>141</v>
      </c>
      <c r="G854" s="578" t="s">
        <v>1142</v>
      </c>
      <c r="H854" s="22">
        <v>810</v>
      </c>
      <c r="I854" s="643" t="s">
        <v>1706</v>
      </c>
      <c r="J854" s="535"/>
      <c r="K854" s="535"/>
      <c r="L854" s="25">
        <v>2694.7</v>
      </c>
      <c r="M854" s="25">
        <v>2304.6999999999998</v>
      </c>
      <c r="N854" s="25">
        <v>850.6</v>
      </c>
      <c r="O854" s="25">
        <f>SUM(P854:Q854)</f>
        <v>2560.8000000000002</v>
      </c>
      <c r="P854" s="25">
        <v>2560.8000000000002</v>
      </c>
      <c r="Q854" s="25"/>
      <c r="R854" s="25">
        <f>SUM(S854:T854)</f>
        <v>2560.8000000000002</v>
      </c>
      <c r="S854" s="25">
        <v>2560.8000000000002</v>
      </c>
      <c r="T854" s="25"/>
      <c r="U854" s="25">
        <f>SUM(V854:W854)</f>
        <v>2560.8000000000002</v>
      </c>
      <c r="V854" s="25">
        <v>2560.8000000000002</v>
      </c>
      <c r="W854" s="15"/>
    </row>
    <row r="855" spans="1:23" s="35" customFormat="1" ht="47.25">
      <c r="A855" s="533" t="s">
        <v>18</v>
      </c>
      <c r="B855" s="311" t="s">
        <v>1143</v>
      </c>
      <c r="C855" s="377"/>
      <c r="D855" s="535"/>
      <c r="E855" s="121" t="s">
        <v>119</v>
      </c>
      <c r="F855" s="121" t="s">
        <v>141</v>
      </c>
      <c r="G855" s="578">
        <v>1712105</v>
      </c>
      <c r="H855" s="22">
        <v>810</v>
      </c>
      <c r="I855" s="454" t="s">
        <v>1144</v>
      </c>
      <c r="J855" s="535"/>
      <c r="K855" s="535"/>
      <c r="L855" s="25">
        <v>145</v>
      </c>
      <c r="M855" s="25"/>
      <c r="N855" s="25"/>
      <c r="O855" s="25"/>
      <c r="P855" s="25"/>
      <c r="Q855" s="25"/>
      <c r="R855" s="25"/>
      <c r="S855" s="25"/>
      <c r="T855" s="25"/>
      <c r="U855" s="25"/>
      <c r="V855" s="25"/>
      <c r="W855" s="15"/>
    </row>
    <row r="856" spans="1:23" s="35" customFormat="1" ht="47.25">
      <c r="A856" s="533" t="s">
        <v>18</v>
      </c>
      <c r="B856" s="311" t="s">
        <v>1145</v>
      </c>
      <c r="C856" s="377"/>
      <c r="D856" s="535"/>
      <c r="E856" s="121" t="s">
        <v>119</v>
      </c>
      <c r="F856" s="121" t="s">
        <v>141</v>
      </c>
      <c r="G856" s="578">
        <v>1310200130</v>
      </c>
      <c r="H856" s="22">
        <v>810</v>
      </c>
      <c r="I856" s="643" t="s">
        <v>1707</v>
      </c>
      <c r="J856" s="535"/>
      <c r="K856" s="535"/>
      <c r="L856" s="25"/>
      <c r="M856" s="25">
        <v>5200</v>
      </c>
      <c r="N856" s="25">
        <v>2600</v>
      </c>
      <c r="O856" s="25">
        <f>SUM(P856:Q856)</f>
        <v>0</v>
      </c>
      <c r="P856" s="25"/>
      <c r="Q856" s="25"/>
      <c r="R856" s="25">
        <f>SUM(S856:T856)</f>
        <v>0</v>
      </c>
      <c r="S856" s="25"/>
      <c r="T856" s="25"/>
      <c r="U856" s="25">
        <f>SUM(V856:W856)</f>
        <v>0</v>
      </c>
      <c r="V856" s="25"/>
      <c r="W856" s="15"/>
    </row>
    <row r="857" spans="1:23" s="37" customFormat="1" ht="31.5">
      <c r="A857" s="58" t="s">
        <v>1151</v>
      </c>
      <c r="B857" s="306" t="s">
        <v>1152</v>
      </c>
      <c r="C857" s="324"/>
      <c r="D857" s="60"/>
      <c r="E857" s="60"/>
      <c r="F857" s="60"/>
      <c r="G857" s="324"/>
      <c r="H857" s="60"/>
      <c r="I857" s="324"/>
      <c r="J857" s="60"/>
      <c r="K857" s="60" t="s">
        <v>66</v>
      </c>
      <c r="L857" s="16">
        <f t="shared" ref="L857:W857" si="246">SUM(L858,L967,L988,L993,L995)</f>
        <v>475924.6</v>
      </c>
      <c r="M857" s="16">
        <f t="shared" si="246"/>
        <v>730280.3</v>
      </c>
      <c r="N857" s="16">
        <f t="shared" si="246"/>
        <v>350510</v>
      </c>
      <c r="O857" s="16">
        <f t="shared" si="246"/>
        <v>317984.09999999998</v>
      </c>
      <c r="P857" s="16">
        <f t="shared" si="246"/>
        <v>284074.7</v>
      </c>
      <c r="Q857" s="16">
        <f t="shared" si="246"/>
        <v>33909.4</v>
      </c>
      <c r="R857" s="16">
        <f t="shared" si="246"/>
        <v>368192.20000000007</v>
      </c>
      <c r="S857" s="16">
        <f t="shared" si="246"/>
        <v>358708.20000000007</v>
      </c>
      <c r="T857" s="16">
        <f t="shared" si="246"/>
        <v>9484</v>
      </c>
      <c r="U857" s="16">
        <f t="shared" si="246"/>
        <v>160693.6</v>
      </c>
      <c r="V857" s="16">
        <f t="shared" si="246"/>
        <v>160693.6</v>
      </c>
      <c r="W857" s="593">
        <f t="shared" si="246"/>
        <v>0</v>
      </c>
    </row>
    <row r="858" spans="1:23" s="242" customFormat="1" ht="32.25" customHeight="1">
      <c r="A858" s="240" t="s">
        <v>9</v>
      </c>
      <c r="B858" s="710" t="s">
        <v>72</v>
      </c>
      <c r="C858" s="710"/>
      <c r="D858" s="710"/>
      <c r="E858" s="710"/>
      <c r="F858" s="710"/>
      <c r="G858" s="710"/>
      <c r="H858" s="710"/>
      <c r="I858" s="710"/>
      <c r="J858" s="710"/>
      <c r="K858" s="710"/>
      <c r="L858" s="241">
        <f t="shared" ref="L858:W858" si="247">SUM(L859,L866,L894,L911,L928,L940)</f>
        <v>450121.19999999995</v>
      </c>
      <c r="M858" s="241">
        <f t="shared" si="247"/>
        <v>696288.8</v>
      </c>
      <c r="N858" s="241">
        <f t="shared" si="247"/>
        <v>331401.5</v>
      </c>
      <c r="O858" s="241">
        <f t="shared" si="247"/>
        <v>291104.59999999998</v>
      </c>
      <c r="P858" s="241">
        <f t="shared" si="247"/>
        <v>257395.20000000001</v>
      </c>
      <c r="Q858" s="241">
        <f t="shared" si="247"/>
        <v>33709.4</v>
      </c>
      <c r="R858" s="241">
        <f t="shared" si="247"/>
        <v>341146.70000000007</v>
      </c>
      <c r="S858" s="241">
        <f t="shared" si="247"/>
        <v>331662.70000000007</v>
      </c>
      <c r="T858" s="241">
        <f t="shared" si="247"/>
        <v>9484</v>
      </c>
      <c r="U858" s="241">
        <f t="shared" si="247"/>
        <v>133204.5</v>
      </c>
      <c r="V858" s="241">
        <f t="shared" si="247"/>
        <v>133204.5</v>
      </c>
      <c r="W858" s="254">
        <f t="shared" si="247"/>
        <v>0</v>
      </c>
    </row>
    <row r="859" spans="1:23" s="263" customFormat="1" ht="19.5" customHeight="1">
      <c r="A859" s="266" t="s">
        <v>58</v>
      </c>
      <c r="B859" s="298"/>
      <c r="C859" s="361"/>
      <c r="D859" s="259"/>
      <c r="E859" s="257"/>
      <c r="F859" s="257"/>
      <c r="G859" s="571"/>
      <c r="H859" s="257"/>
      <c r="I859" s="353"/>
      <c r="J859" s="283"/>
      <c r="K859" s="284"/>
      <c r="L859" s="261">
        <f t="shared" ref="L859:W859" si="248">L860+L863+L865</f>
        <v>48509.599999999991</v>
      </c>
      <c r="M859" s="261">
        <f t="shared" si="248"/>
        <v>47301.100000000006</v>
      </c>
      <c r="N859" s="261">
        <f t="shared" si="248"/>
        <v>30276.7</v>
      </c>
      <c r="O859" s="261">
        <f t="shared" si="248"/>
        <v>50635.3</v>
      </c>
      <c r="P859" s="261">
        <f t="shared" si="248"/>
        <v>50635.3</v>
      </c>
      <c r="Q859" s="261">
        <f t="shared" si="248"/>
        <v>0</v>
      </c>
      <c r="R859" s="261">
        <f t="shared" si="248"/>
        <v>52253.9</v>
      </c>
      <c r="S859" s="261">
        <f t="shared" si="248"/>
        <v>52253.9</v>
      </c>
      <c r="T859" s="261">
        <f t="shared" si="248"/>
        <v>0</v>
      </c>
      <c r="U859" s="261">
        <f t="shared" si="248"/>
        <v>53021.4</v>
      </c>
      <c r="V859" s="261">
        <f t="shared" si="248"/>
        <v>53021.4</v>
      </c>
      <c r="W859" s="262">
        <f t="shared" si="248"/>
        <v>0</v>
      </c>
    </row>
    <row r="860" spans="1:23" s="40" customFormat="1" ht="58.5" customHeight="1">
      <c r="A860" s="711" t="s">
        <v>10</v>
      </c>
      <c r="B860" s="503" t="s">
        <v>1153</v>
      </c>
      <c r="C860" s="752" t="s">
        <v>1154</v>
      </c>
      <c r="D860" s="680"/>
      <c r="E860" s="432" t="s">
        <v>118</v>
      </c>
      <c r="F860" s="432" t="s">
        <v>119</v>
      </c>
      <c r="G860" s="617"/>
      <c r="H860" s="537">
        <v>100</v>
      </c>
      <c r="I860" s="166" t="s">
        <v>1155</v>
      </c>
      <c r="J860" s="167" t="s">
        <v>1156</v>
      </c>
      <c r="K860" s="456"/>
      <c r="L860" s="526">
        <f t="shared" ref="L860:W860" si="249">L861+L862</f>
        <v>46806.2</v>
      </c>
      <c r="M860" s="526">
        <f t="shared" si="249"/>
        <v>45748.4</v>
      </c>
      <c r="N860" s="526">
        <f t="shared" si="249"/>
        <v>29310</v>
      </c>
      <c r="O860" s="526">
        <f t="shared" si="249"/>
        <v>49082.6</v>
      </c>
      <c r="P860" s="526">
        <f t="shared" si="249"/>
        <v>49082.6</v>
      </c>
      <c r="Q860" s="526">
        <f t="shared" si="249"/>
        <v>0</v>
      </c>
      <c r="R860" s="526">
        <f t="shared" si="249"/>
        <v>50701.2</v>
      </c>
      <c r="S860" s="526">
        <f t="shared" si="249"/>
        <v>50701.2</v>
      </c>
      <c r="T860" s="526">
        <f t="shared" si="249"/>
        <v>0</v>
      </c>
      <c r="U860" s="526">
        <f t="shared" si="249"/>
        <v>51313.5</v>
      </c>
      <c r="V860" s="526">
        <f t="shared" si="249"/>
        <v>51313.5</v>
      </c>
      <c r="W860" s="528">
        <f t="shared" si="249"/>
        <v>0</v>
      </c>
    </row>
    <row r="861" spans="1:23" s="40" customFormat="1" ht="31.5">
      <c r="A861" s="712"/>
      <c r="B861" s="503" t="s">
        <v>1157</v>
      </c>
      <c r="C861" s="753"/>
      <c r="D861" s="681"/>
      <c r="E861" s="434" t="s">
        <v>118</v>
      </c>
      <c r="F861" s="434" t="s">
        <v>119</v>
      </c>
      <c r="G861" s="586" t="s">
        <v>389</v>
      </c>
      <c r="H861" s="537"/>
      <c r="I861" s="690" t="s">
        <v>1158</v>
      </c>
      <c r="J861" s="511" t="s">
        <v>1159</v>
      </c>
      <c r="K861" s="168"/>
      <c r="L861" s="526">
        <v>44813.5</v>
      </c>
      <c r="M861" s="149">
        <v>43506.8</v>
      </c>
      <c r="N861" s="148">
        <v>28011.3</v>
      </c>
      <c r="O861" s="148">
        <f>P861+Q861</f>
        <v>46841</v>
      </c>
      <c r="P861" s="148">
        <v>46841</v>
      </c>
      <c r="Q861" s="148"/>
      <c r="R861" s="148">
        <f>S861+T861</f>
        <v>48459.6</v>
      </c>
      <c r="S861" s="148">
        <v>48459.6</v>
      </c>
      <c r="T861" s="148"/>
      <c r="U861" s="148">
        <f>V861+W861</f>
        <v>49071.9</v>
      </c>
      <c r="V861" s="148">
        <v>49071.9</v>
      </c>
      <c r="W861" s="528"/>
    </row>
    <row r="862" spans="1:23" s="40" customFormat="1" ht="31.5">
      <c r="A862" s="713"/>
      <c r="B862" s="503" t="s">
        <v>1553</v>
      </c>
      <c r="C862" s="753"/>
      <c r="D862" s="682"/>
      <c r="E862" s="434" t="s">
        <v>118</v>
      </c>
      <c r="F862" s="434" t="s">
        <v>119</v>
      </c>
      <c r="G862" s="503" t="s">
        <v>1160</v>
      </c>
      <c r="H862" s="537"/>
      <c r="I862" s="690"/>
      <c r="J862" s="169"/>
      <c r="K862" s="168"/>
      <c r="L862" s="526">
        <v>1992.7</v>
      </c>
      <c r="M862" s="149">
        <v>2241.6</v>
      </c>
      <c r="N862" s="148">
        <v>1298.7</v>
      </c>
      <c r="O862" s="148">
        <f>P862</f>
        <v>2241.6</v>
      </c>
      <c r="P862" s="148">
        <v>2241.6</v>
      </c>
      <c r="Q862" s="148"/>
      <c r="R862" s="148">
        <f>S862</f>
        <v>2241.6</v>
      </c>
      <c r="S862" s="148">
        <v>2241.6</v>
      </c>
      <c r="T862" s="148"/>
      <c r="U862" s="148">
        <f>V862</f>
        <v>2241.6</v>
      </c>
      <c r="V862" s="148">
        <v>2241.6</v>
      </c>
      <c r="W862" s="15"/>
    </row>
    <row r="863" spans="1:23" s="40" customFormat="1" ht="47.25" customHeight="1">
      <c r="A863" s="618" t="s">
        <v>11</v>
      </c>
      <c r="B863" s="503" t="s">
        <v>74</v>
      </c>
      <c r="C863" s="753"/>
      <c r="D863" s="170"/>
      <c r="E863" s="434" t="s">
        <v>118</v>
      </c>
      <c r="F863" s="434" t="s">
        <v>119</v>
      </c>
      <c r="G863" s="587" t="s">
        <v>389</v>
      </c>
      <c r="H863" s="537">
        <v>200</v>
      </c>
      <c r="I863" s="413" t="s">
        <v>1161</v>
      </c>
      <c r="J863" s="511" t="s">
        <v>1162</v>
      </c>
      <c r="K863" s="171"/>
      <c r="L863" s="526">
        <v>1602.2</v>
      </c>
      <c r="M863" s="149">
        <v>1456.4</v>
      </c>
      <c r="N863" s="148">
        <v>889.9</v>
      </c>
      <c r="O863" s="148">
        <f>SUM(P863:Q863)</f>
        <v>1456.4</v>
      </c>
      <c r="P863" s="148">
        <v>1456.4</v>
      </c>
      <c r="Q863" s="148"/>
      <c r="R863" s="148">
        <f>SUM(S863:T863)</f>
        <v>1456.4</v>
      </c>
      <c r="S863" s="148">
        <v>1456.4</v>
      </c>
      <c r="T863" s="148"/>
      <c r="U863" s="148">
        <f>SUM(V863:W863)</f>
        <v>1602</v>
      </c>
      <c r="V863" s="148">
        <v>1602</v>
      </c>
      <c r="W863" s="528"/>
    </row>
    <row r="864" spans="1:23" s="40" customFormat="1" ht="62.25" customHeight="1">
      <c r="A864" s="619"/>
      <c r="B864" s="513"/>
      <c r="C864" s="753"/>
      <c r="D864" s="172"/>
      <c r="E864" s="173"/>
      <c r="F864" s="173"/>
      <c r="G864" s="588"/>
      <c r="H864" s="538"/>
      <c r="I864" s="522" t="s">
        <v>1163</v>
      </c>
      <c r="J864" s="511" t="s">
        <v>1164</v>
      </c>
      <c r="K864" s="174"/>
      <c r="L864" s="527"/>
      <c r="M864" s="151"/>
      <c r="N864" s="150"/>
      <c r="O864" s="150"/>
      <c r="P864" s="150"/>
      <c r="Q864" s="150"/>
      <c r="R864" s="150"/>
      <c r="S864" s="150"/>
      <c r="T864" s="150"/>
      <c r="U864" s="150"/>
      <c r="V864" s="150"/>
      <c r="W864" s="529"/>
    </row>
    <row r="865" spans="1:23" s="40" customFormat="1" ht="162.75" customHeight="1">
      <c r="A865" s="512" t="s">
        <v>21</v>
      </c>
      <c r="B865" s="513" t="s">
        <v>32</v>
      </c>
      <c r="C865" s="754"/>
      <c r="D865" s="521"/>
      <c r="E865" s="433" t="s">
        <v>118</v>
      </c>
      <c r="F865" s="433" t="s">
        <v>119</v>
      </c>
      <c r="G865" s="460" t="s">
        <v>389</v>
      </c>
      <c r="H865" s="538">
        <v>800</v>
      </c>
      <c r="I865" s="354" t="s">
        <v>1554</v>
      </c>
      <c r="J865" s="499" t="s">
        <v>1165</v>
      </c>
      <c r="K865" s="543"/>
      <c r="L865" s="152">
        <v>101.2</v>
      </c>
      <c r="M865" s="527">
        <v>96.3</v>
      </c>
      <c r="N865" s="527">
        <v>76.8</v>
      </c>
      <c r="O865" s="527">
        <f>SUM(P865:Q865)</f>
        <v>96.3</v>
      </c>
      <c r="P865" s="527">
        <v>96.3</v>
      </c>
      <c r="Q865" s="527"/>
      <c r="R865" s="527">
        <f>SUM(S865:T865)</f>
        <v>96.3</v>
      </c>
      <c r="S865" s="527">
        <v>96.3</v>
      </c>
      <c r="T865" s="527"/>
      <c r="U865" s="527">
        <f>SUM(V865:W865)</f>
        <v>105.9</v>
      </c>
      <c r="V865" s="527">
        <v>105.9</v>
      </c>
      <c r="W865" s="529"/>
    </row>
    <row r="866" spans="1:23" s="263" customFormat="1" ht="21.75" customHeight="1">
      <c r="A866" s="747" t="s">
        <v>105</v>
      </c>
      <c r="B866" s="748"/>
      <c r="C866" s="748"/>
      <c r="D866" s="748"/>
      <c r="E866" s="748"/>
      <c r="F866" s="748"/>
      <c r="G866" s="748"/>
      <c r="H866" s="748"/>
      <c r="I866" s="768"/>
      <c r="J866" s="768"/>
      <c r="K866" s="768"/>
      <c r="L866" s="261">
        <f t="shared" ref="L866:W866" si="250">SUM(L867,L871,L890)</f>
        <v>41517.299999999996</v>
      </c>
      <c r="M866" s="261">
        <f t="shared" si="250"/>
        <v>40878.699999999997</v>
      </c>
      <c r="N866" s="261">
        <f t="shared" si="250"/>
        <v>24508.100000000006</v>
      </c>
      <c r="O866" s="261">
        <f t="shared" si="250"/>
        <v>49280.3</v>
      </c>
      <c r="P866" s="261">
        <f t="shared" si="250"/>
        <v>40550.300000000003</v>
      </c>
      <c r="Q866" s="261">
        <f t="shared" si="250"/>
        <v>8730</v>
      </c>
      <c r="R866" s="261">
        <f t="shared" si="250"/>
        <v>43390.000000000007</v>
      </c>
      <c r="S866" s="261">
        <f t="shared" si="250"/>
        <v>43390.000000000007</v>
      </c>
      <c r="T866" s="261">
        <f t="shared" si="250"/>
        <v>0</v>
      </c>
      <c r="U866" s="261">
        <f t="shared" si="250"/>
        <v>43308.4</v>
      </c>
      <c r="V866" s="261">
        <f t="shared" si="250"/>
        <v>43308.4</v>
      </c>
      <c r="W866" s="262">
        <f t="shared" si="250"/>
        <v>0</v>
      </c>
    </row>
    <row r="867" spans="1:23" s="40" customFormat="1" ht="21" customHeight="1">
      <c r="A867" s="533" t="s">
        <v>12</v>
      </c>
      <c r="B867" s="451" t="s">
        <v>59</v>
      </c>
      <c r="C867" s="9"/>
      <c r="D867" s="455"/>
      <c r="E867" s="534"/>
      <c r="F867" s="534"/>
      <c r="G867" s="452"/>
      <c r="H867" s="417">
        <v>100</v>
      </c>
      <c r="I867" s="344"/>
      <c r="J867" s="455"/>
      <c r="K867" s="455"/>
      <c r="L867" s="25">
        <f t="shared" ref="L867:W867" si="251">SUM(L868:L870)</f>
        <v>23852.6</v>
      </c>
      <c r="M867" s="25">
        <f t="shared" si="251"/>
        <v>22633.5</v>
      </c>
      <c r="N867" s="25">
        <f t="shared" si="251"/>
        <v>14405.800000000001</v>
      </c>
      <c r="O867" s="25">
        <f t="shared" si="251"/>
        <v>24439.9</v>
      </c>
      <c r="P867" s="25">
        <f t="shared" si="251"/>
        <v>24439.9</v>
      </c>
      <c r="Q867" s="25">
        <f>SUM(Q868:Q870)</f>
        <v>0</v>
      </c>
      <c r="R867" s="25">
        <f t="shared" si="251"/>
        <v>24439.9</v>
      </c>
      <c r="S867" s="25">
        <f t="shared" si="251"/>
        <v>24439.9</v>
      </c>
      <c r="T867" s="25">
        <f t="shared" si="251"/>
        <v>0</v>
      </c>
      <c r="U867" s="25">
        <f t="shared" si="251"/>
        <v>24011.9</v>
      </c>
      <c r="V867" s="25">
        <f t="shared" si="251"/>
        <v>24011.9</v>
      </c>
      <c r="W867" s="15">
        <f t="shared" si="251"/>
        <v>0</v>
      </c>
    </row>
    <row r="868" spans="1:23" s="40" customFormat="1" ht="86.25" customHeight="1">
      <c r="A868" s="533" t="s">
        <v>49</v>
      </c>
      <c r="B868" s="451" t="s">
        <v>1166</v>
      </c>
      <c r="C868" s="9" t="s">
        <v>1555</v>
      </c>
      <c r="D868" s="455"/>
      <c r="E868" s="419" t="s">
        <v>118</v>
      </c>
      <c r="F868" s="419" t="s">
        <v>94</v>
      </c>
      <c r="G868" s="452" t="s">
        <v>1167</v>
      </c>
      <c r="H868" s="416">
        <v>100</v>
      </c>
      <c r="I868" s="166" t="s">
        <v>1168</v>
      </c>
      <c r="J868" s="167" t="s">
        <v>1156</v>
      </c>
      <c r="K868" s="455"/>
      <c r="L868" s="24">
        <v>7519.5</v>
      </c>
      <c r="M868" s="25">
        <v>6713.7</v>
      </c>
      <c r="N868" s="25">
        <v>4224.1000000000004</v>
      </c>
      <c r="O868" s="25">
        <f>SUM(P868:Q868)</f>
        <v>7256.5</v>
      </c>
      <c r="P868" s="25">
        <v>7256.5</v>
      </c>
      <c r="Q868" s="25"/>
      <c r="R868" s="25">
        <f>SUM(S868:T868)</f>
        <v>7256.5</v>
      </c>
      <c r="S868" s="25">
        <v>7256.5</v>
      </c>
      <c r="T868" s="25"/>
      <c r="U868" s="25">
        <f>SUM(V868:W868)</f>
        <v>7257.6</v>
      </c>
      <c r="V868" s="25">
        <v>7257.6</v>
      </c>
      <c r="W868" s="15"/>
    </row>
    <row r="869" spans="1:23" s="40" customFormat="1" ht="88.5" customHeight="1">
      <c r="A869" s="533" t="s">
        <v>70</v>
      </c>
      <c r="B869" s="451" t="s">
        <v>1169</v>
      </c>
      <c r="C869" s="9" t="s">
        <v>1170</v>
      </c>
      <c r="D869" s="455"/>
      <c r="E869" s="419" t="s">
        <v>124</v>
      </c>
      <c r="F869" s="419" t="s">
        <v>131</v>
      </c>
      <c r="G869" s="103" t="s">
        <v>1171</v>
      </c>
      <c r="H869" s="416">
        <v>100</v>
      </c>
      <c r="I869" s="522" t="s">
        <v>1172</v>
      </c>
      <c r="J869" s="178" t="s">
        <v>1173</v>
      </c>
      <c r="K869" s="455"/>
      <c r="L869" s="24">
        <v>7047.2</v>
      </c>
      <c r="M869" s="25">
        <v>6918.9</v>
      </c>
      <c r="N869" s="25">
        <v>4289.6000000000004</v>
      </c>
      <c r="O869" s="25">
        <f>SUM(P869:Q869)</f>
        <v>7861.1</v>
      </c>
      <c r="P869" s="25">
        <v>7861.1</v>
      </c>
      <c r="Q869" s="25"/>
      <c r="R869" s="25">
        <f>SUM(S869:T869)</f>
        <v>7861.1</v>
      </c>
      <c r="S869" s="25">
        <v>7861.1</v>
      </c>
      <c r="T869" s="25"/>
      <c r="U869" s="25">
        <f>SUM(V869:W869)</f>
        <v>7664.5</v>
      </c>
      <c r="V869" s="25">
        <v>7664.5</v>
      </c>
      <c r="W869" s="15"/>
    </row>
    <row r="870" spans="1:23" s="40" customFormat="1" ht="131.25" customHeight="1">
      <c r="A870" s="533" t="s">
        <v>71</v>
      </c>
      <c r="B870" s="451" t="s">
        <v>1174</v>
      </c>
      <c r="C870" s="9" t="s">
        <v>1556</v>
      </c>
      <c r="D870" s="455"/>
      <c r="E870" s="419" t="s">
        <v>119</v>
      </c>
      <c r="F870" s="419" t="s">
        <v>93</v>
      </c>
      <c r="G870" s="103" t="s">
        <v>1175</v>
      </c>
      <c r="H870" s="416">
        <v>100</v>
      </c>
      <c r="I870" s="354" t="s">
        <v>1176</v>
      </c>
      <c r="J870" s="179" t="s">
        <v>1177</v>
      </c>
      <c r="K870" s="455"/>
      <c r="L870" s="24">
        <v>9285.9</v>
      </c>
      <c r="M870" s="25">
        <v>9000.9</v>
      </c>
      <c r="N870" s="25">
        <v>5892.1</v>
      </c>
      <c r="O870" s="25">
        <f>SUM(P870:Q870)</f>
        <v>9322.2999999999993</v>
      </c>
      <c r="P870" s="25">
        <v>9322.2999999999993</v>
      </c>
      <c r="Q870" s="25"/>
      <c r="R870" s="25">
        <f>SUM(S870:T870)</f>
        <v>9322.2999999999993</v>
      </c>
      <c r="S870" s="25">
        <v>9322.2999999999993</v>
      </c>
      <c r="T870" s="25"/>
      <c r="U870" s="25">
        <f>SUM(V870:W870)</f>
        <v>9089.7999999999993</v>
      </c>
      <c r="V870" s="25">
        <v>9089.7999999999993</v>
      </c>
      <c r="W870" s="15"/>
    </row>
    <row r="871" spans="1:23" s="40" customFormat="1" ht="39.75" customHeight="1">
      <c r="A871" s="491" t="s">
        <v>13</v>
      </c>
      <c r="B871" s="451" t="s">
        <v>33</v>
      </c>
      <c r="C871" s="328"/>
      <c r="D871" s="478"/>
      <c r="E871" s="534"/>
      <c r="F871" s="534"/>
      <c r="G871" s="452"/>
      <c r="H871" s="417">
        <v>200</v>
      </c>
      <c r="I871" s="328"/>
      <c r="J871" s="541"/>
      <c r="K871" s="478"/>
      <c r="L871" s="25">
        <f t="shared" ref="L871:W871" si="252">L872+L875+L884</f>
        <v>17268.100000000002</v>
      </c>
      <c r="M871" s="25">
        <f t="shared" si="252"/>
        <v>15750.099999999999</v>
      </c>
      <c r="N871" s="25">
        <f t="shared" si="252"/>
        <v>8233.4000000000015</v>
      </c>
      <c r="O871" s="25">
        <f t="shared" si="252"/>
        <v>23845.5</v>
      </c>
      <c r="P871" s="25">
        <f t="shared" si="252"/>
        <v>15115.5</v>
      </c>
      <c r="Q871" s="25">
        <f t="shared" si="252"/>
        <v>8730</v>
      </c>
      <c r="R871" s="25">
        <f t="shared" si="252"/>
        <v>15315.2</v>
      </c>
      <c r="S871" s="25">
        <f t="shared" si="252"/>
        <v>15315.2</v>
      </c>
      <c r="T871" s="25">
        <f t="shared" si="252"/>
        <v>0</v>
      </c>
      <c r="U871" s="25">
        <f t="shared" si="252"/>
        <v>16598.099999999999</v>
      </c>
      <c r="V871" s="25">
        <f t="shared" si="252"/>
        <v>16598.099999999999</v>
      </c>
      <c r="W871" s="15">
        <f t="shared" si="252"/>
        <v>0</v>
      </c>
    </row>
    <row r="872" spans="1:23" s="40" customFormat="1" ht="30" customHeight="1">
      <c r="A872" s="491" t="s">
        <v>50</v>
      </c>
      <c r="B872" s="313" t="s">
        <v>1178</v>
      </c>
      <c r="C872" s="769"/>
      <c r="D872" s="757"/>
      <c r="E872" s="534"/>
      <c r="F872" s="534"/>
      <c r="G872" s="452"/>
      <c r="H872" s="101">
        <v>200</v>
      </c>
      <c r="I872" s="166" t="s">
        <v>1557</v>
      </c>
      <c r="J872" s="523" t="s">
        <v>1179</v>
      </c>
      <c r="K872" s="542"/>
      <c r="L872" s="24">
        <f>L873+L874</f>
        <v>9721.7000000000007</v>
      </c>
      <c r="M872" s="25">
        <f t="shared" ref="M872:W872" si="253">M873</f>
        <v>9725.7999999999993</v>
      </c>
      <c r="N872" s="25">
        <f t="shared" si="253"/>
        <v>4582</v>
      </c>
      <c r="O872" s="25">
        <f t="shared" si="253"/>
        <v>10115.5</v>
      </c>
      <c r="P872" s="25">
        <f>P873</f>
        <v>10115.5</v>
      </c>
      <c r="Q872" s="25">
        <f t="shared" si="253"/>
        <v>0</v>
      </c>
      <c r="R872" s="25">
        <f t="shared" si="253"/>
        <v>10298.799999999999</v>
      </c>
      <c r="S872" s="25">
        <f t="shared" si="253"/>
        <v>10298.799999999999</v>
      </c>
      <c r="T872" s="25">
        <f t="shared" si="253"/>
        <v>0</v>
      </c>
      <c r="U872" s="25">
        <f t="shared" si="253"/>
        <v>11100.5</v>
      </c>
      <c r="V872" s="25">
        <f t="shared" si="253"/>
        <v>11100.5</v>
      </c>
      <c r="W872" s="15">
        <f t="shared" si="253"/>
        <v>0</v>
      </c>
    </row>
    <row r="873" spans="1:23" s="40" customFormat="1" ht="31.5">
      <c r="A873" s="524"/>
      <c r="B873" s="313" t="s">
        <v>1180</v>
      </c>
      <c r="C873" s="770"/>
      <c r="D873" s="758"/>
      <c r="E873" s="501" t="s">
        <v>118</v>
      </c>
      <c r="F873" s="501" t="s">
        <v>94</v>
      </c>
      <c r="G873" s="451" t="s">
        <v>1167</v>
      </c>
      <c r="H873" s="507">
        <v>200</v>
      </c>
      <c r="I873" s="767" t="s">
        <v>1181</v>
      </c>
      <c r="J873" s="745" t="s">
        <v>1182</v>
      </c>
      <c r="K873" s="180"/>
      <c r="L873" s="24">
        <v>9661.1</v>
      </c>
      <c r="M873" s="25">
        <v>9725.7999999999993</v>
      </c>
      <c r="N873" s="25">
        <v>4582</v>
      </c>
      <c r="O873" s="25">
        <f>P873+Q873</f>
        <v>10115.5</v>
      </c>
      <c r="P873" s="25">
        <v>10115.5</v>
      </c>
      <c r="Q873" s="25"/>
      <c r="R873" s="25">
        <f>S873</f>
        <v>10298.799999999999</v>
      </c>
      <c r="S873" s="25">
        <v>10298.799999999999</v>
      </c>
      <c r="T873" s="25"/>
      <c r="U873" s="25">
        <f>V873</f>
        <v>11100.5</v>
      </c>
      <c r="V873" s="25">
        <v>11100.5</v>
      </c>
      <c r="W873" s="15"/>
    </row>
    <row r="874" spans="1:23" s="40" customFormat="1" ht="48.75" customHeight="1">
      <c r="A874" s="524"/>
      <c r="B874" s="313" t="s">
        <v>1415</v>
      </c>
      <c r="C874" s="771"/>
      <c r="D874" s="759"/>
      <c r="E874" s="501" t="s">
        <v>118</v>
      </c>
      <c r="F874" s="501" t="s">
        <v>94</v>
      </c>
      <c r="G874" s="451">
        <v>1712105</v>
      </c>
      <c r="H874" s="181"/>
      <c r="I874" s="767"/>
      <c r="J874" s="745"/>
      <c r="K874" s="180"/>
      <c r="L874" s="24">
        <v>60.6</v>
      </c>
      <c r="M874" s="25"/>
      <c r="N874" s="25"/>
      <c r="O874" s="25"/>
      <c r="P874" s="25"/>
      <c r="Q874" s="25"/>
      <c r="R874" s="25"/>
      <c r="S874" s="25"/>
      <c r="T874" s="25"/>
      <c r="U874" s="25"/>
      <c r="V874" s="25"/>
      <c r="W874" s="15"/>
    </row>
    <row r="875" spans="1:23" s="40" customFormat="1" ht="38.25" customHeight="1">
      <c r="A875" s="491" t="s">
        <v>75</v>
      </c>
      <c r="B875" s="313" t="s">
        <v>1183</v>
      </c>
      <c r="C875" s="686"/>
      <c r="D875" s="680"/>
      <c r="E875" s="419"/>
      <c r="F875" s="419"/>
      <c r="G875" s="589"/>
      <c r="H875" s="417">
        <v>200</v>
      </c>
      <c r="I875" s="767" t="s">
        <v>1184</v>
      </c>
      <c r="J875" s="745" t="s">
        <v>1185</v>
      </c>
      <c r="K875" s="182"/>
      <c r="L875" s="24">
        <f>SUM(L876:L883)</f>
        <v>1365.1999999999998</v>
      </c>
      <c r="M875" s="24">
        <f t="shared" ref="M875:W875" si="254">SUM(M876:M883)</f>
        <v>3316</v>
      </c>
      <c r="N875" s="24">
        <f t="shared" si="254"/>
        <v>1904.6</v>
      </c>
      <c r="O875" s="24">
        <f t="shared" si="254"/>
        <v>10937.7</v>
      </c>
      <c r="P875" s="24">
        <f t="shared" si="254"/>
        <v>2207.6999999999998</v>
      </c>
      <c r="Q875" s="24">
        <f t="shared" si="254"/>
        <v>8730</v>
      </c>
      <c r="R875" s="24">
        <f t="shared" si="254"/>
        <v>2224.1</v>
      </c>
      <c r="S875" s="24">
        <f t="shared" si="254"/>
        <v>2224.1</v>
      </c>
      <c r="T875" s="24">
        <f t="shared" si="254"/>
        <v>0</v>
      </c>
      <c r="U875" s="24">
        <f t="shared" si="254"/>
        <v>2426.1000000000004</v>
      </c>
      <c r="V875" s="24">
        <f t="shared" si="254"/>
        <v>2426.1000000000004</v>
      </c>
      <c r="W875" s="24">
        <f t="shared" si="254"/>
        <v>0</v>
      </c>
    </row>
    <row r="876" spans="1:23" s="40" customFormat="1" ht="47.25" customHeight="1">
      <c r="A876" s="524"/>
      <c r="B876" s="313" t="s">
        <v>1416</v>
      </c>
      <c r="C876" s="755"/>
      <c r="D876" s="681"/>
      <c r="E876" s="419" t="s">
        <v>124</v>
      </c>
      <c r="F876" s="419" t="s">
        <v>131</v>
      </c>
      <c r="G876" s="589" t="s">
        <v>419</v>
      </c>
      <c r="H876" s="417"/>
      <c r="I876" s="767"/>
      <c r="J876" s="745"/>
      <c r="K876" s="182"/>
      <c r="L876" s="24">
        <v>161.4</v>
      </c>
      <c r="M876" s="25">
        <v>29</v>
      </c>
      <c r="N876" s="25">
        <v>29</v>
      </c>
      <c r="O876" s="25"/>
      <c r="P876" s="25"/>
      <c r="Q876" s="25"/>
      <c r="R876" s="25"/>
      <c r="S876" s="25"/>
      <c r="T876" s="25"/>
      <c r="U876" s="25"/>
      <c r="V876" s="25"/>
      <c r="W876" s="15"/>
    </row>
    <row r="877" spans="1:23" s="40" customFormat="1" ht="31.5">
      <c r="A877" s="524"/>
      <c r="B877" s="313" t="s">
        <v>1186</v>
      </c>
      <c r="C877" s="755"/>
      <c r="D877" s="681"/>
      <c r="E877" s="419" t="s">
        <v>124</v>
      </c>
      <c r="F877" s="419" t="s">
        <v>131</v>
      </c>
      <c r="G877" s="589" t="s">
        <v>1187</v>
      </c>
      <c r="H877" s="417"/>
      <c r="I877" s="690" t="s">
        <v>1188</v>
      </c>
      <c r="J877" s="766" t="s">
        <v>1189</v>
      </c>
      <c r="K877" s="182"/>
      <c r="L877" s="24">
        <v>111.1</v>
      </c>
      <c r="M877" s="25">
        <v>328.3</v>
      </c>
      <c r="N877" s="25">
        <v>199.7</v>
      </c>
      <c r="O877" s="25">
        <f>P877+Q877</f>
        <v>886.6</v>
      </c>
      <c r="P877" s="25">
        <v>886.6</v>
      </c>
      <c r="Q877" s="25"/>
      <c r="R877" s="25">
        <f>S877+T877</f>
        <v>886.6</v>
      </c>
      <c r="S877" s="25">
        <v>886.6</v>
      </c>
      <c r="T877" s="25"/>
      <c r="U877" s="25">
        <f>V877+W877</f>
        <v>975.2</v>
      </c>
      <c r="V877" s="25">
        <v>975.2</v>
      </c>
      <c r="W877" s="15"/>
    </row>
    <row r="878" spans="1:23" s="40" customFormat="1" ht="47.25">
      <c r="A878" s="645"/>
      <c r="B878" s="313" t="s">
        <v>1704</v>
      </c>
      <c r="C878" s="755"/>
      <c r="D878" s="681"/>
      <c r="E878" s="639" t="s">
        <v>124</v>
      </c>
      <c r="F878" s="639" t="s">
        <v>131</v>
      </c>
      <c r="G878" s="589" t="s">
        <v>1705</v>
      </c>
      <c r="H878" s="641">
        <v>200</v>
      </c>
      <c r="I878" s="690"/>
      <c r="J878" s="766"/>
      <c r="K878" s="182"/>
      <c r="L878" s="24"/>
      <c r="M878" s="25"/>
      <c r="N878" s="25"/>
      <c r="O878" s="25">
        <f>SUM(P878:Q878)</f>
        <v>8730</v>
      </c>
      <c r="P878" s="25"/>
      <c r="Q878" s="25">
        <v>8730</v>
      </c>
      <c r="R878" s="25"/>
      <c r="S878" s="25"/>
      <c r="T878" s="25"/>
      <c r="U878" s="25"/>
      <c r="V878" s="25"/>
      <c r="W878" s="15"/>
    </row>
    <row r="879" spans="1:23" s="40" customFormat="1" ht="46.5" customHeight="1">
      <c r="A879" s="524"/>
      <c r="B879" s="313" t="s">
        <v>1190</v>
      </c>
      <c r="C879" s="755"/>
      <c r="D879" s="681"/>
      <c r="E879" s="419" t="s">
        <v>124</v>
      </c>
      <c r="F879" s="419" t="s">
        <v>131</v>
      </c>
      <c r="G879" s="589" t="s">
        <v>1191</v>
      </c>
      <c r="H879" s="417"/>
      <c r="I879" s="690"/>
      <c r="J879" s="766"/>
      <c r="K879" s="182"/>
      <c r="L879" s="24"/>
      <c r="M879" s="25">
        <v>45</v>
      </c>
      <c r="N879" s="25">
        <v>28.1</v>
      </c>
      <c r="O879" s="25">
        <f>P879</f>
        <v>45</v>
      </c>
      <c r="P879" s="25">
        <v>45</v>
      </c>
      <c r="Q879" s="25"/>
      <c r="R879" s="25">
        <f>S879</f>
        <v>45</v>
      </c>
      <c r="S879" s="25">
        <v>45</v>
      </c>
      <c r="T879" s="25"/>
      <c r="U879" s="25">
        <f>V879</f>
        <v>49.5</v>
      </c>
      <c r="V879" s="25">
        <v>49.5</v>
      </c>
      <c r="W879" s="15"/>
    </row>
    <row r="880" spans="1:23" s="40" customFormat="1" ht="33" customHeight="1">
      <c r="A880" s="524"/>
      <c r="B880" s="313" t="s">
        <v>1192</v>
      </c>
      <c r="C880" s="755"/>
      <c r="D880" s="681"/>
      <c r="E880" s="419" t="s">
        <v>124</v>
      </c>
      <c r="F880" s="419" t="s">
        <v>131</v>
      </c>
      <c r="G880" s="589" t="s">
        <v>1171</v>
      </c>
      <c r="H880" s="417">
        <v>200</v>
      </c>
      <c r="I880" s="690"/>
      <c r="J880" s="766"/>
      <c r="K880" s="182"/>
      <c r="L880" s="24">
        <v>1008.6</v>
      </c>
      <c r="M880" s="25">
        <v>1861</v>
      </c>
      <c r="N880" s="25">
        <v>607.9</v>
      </c>
      <c r="O880" s="25">
        <f>P880+Q880</f>
        <v>1168.0999999999999</v>
      </c>
      <c r="P880" s="25">
        <v>1168.0999999999999</v>
      </c>
      <c r="Q880" s="25">
        <v>0</v>
      </c>
      <c r="R880" s="25">
        <f>S880</f>
        <v>1184.5</v>
      </c>
      <c r="S880" s="25">
        <v>1184.5</v>
      </c>
      <c r="T880" s="25"/>
      <c r="U880" s="25">
        <f>V880</f>
        <v>1282.5999999999999</v>
      </c>
      <c r="V880" s="25">
        <v>1282.5999999999999</v>
      </c>
      <c r="W880" s="15"/>
    </row>
    <row r="881" spans="1:23" s="40" customFormat="1" ht="33" customHeight="1">
      <c r="A881" s="524"/>
      <c r="B881" s="313" t="s">
        <v>1193</v>
      </c>
      <c r="C881" s="755"/>
      <c r="D881" s="681"/>
      <c r="E881" s="419" t="s">
        <v>124</v>
      </c>
      <c r="F881" s="419" t="s">
        <v>91</v>
      </c>
      <c r="G881" s="589" t="s">
        <v>225</v>
      </c>
      <c r="H881" s="417"/>
      <c r="I881" s="690"/>
      <c r="J881" s="766"/>
      <c r="K881" s="182"/>
      <c r="L881" s="24">
        <v>84.1</v>
      </c>
      <c r="M881" s="25">
        <v>100.2</v>
      </c>
      <c r="N881" s="25">
        <v>89.9</v>
      </c>
      <c r="O881" s="25">
        <f>P881+Q881</f>
        <v>108</v>
      </c>
      <c r="P881" s="25">
        <v>108</v>
      </c>
      <c r="Q881" s="25"/>
      <c r="R881" s="25">
        <f>S881</f>
        <v>108</v>
      </c>
      <c r="S881" s="25">
        <v>108</v>
      </c>
      <c r="T881" s="25"/>
      <c r="U881" s="25">
        <f>V881</f>
        <v>118.8</v>
      </c>
      <c r="V881" s="25">
        <v>118.8</v>
      </c>
      <c r="W881" s="15"/>
    </row>
    <row r="882" spans="1:23" s="40" customFormat="1" ht="48.75" customHeight="1">
      <c r="A882" s="524"/>
      <c r="B882" s="313" t="s">
        <v>1194</v>
      </c>
      <c r="C882" s="755"/>
      <c r="D882" s="681"/>
      <c r="E882" s="419" t="s">
        <v>119</v>
      </c>
      <c r="F882" s="419" t="s">
        <v>91</v>
      </c>
      <c r="G882" s="589" t="s">
        <v>1195</v>
      </c>
      <c r="H882" s="417"/>
      <c r="I882" s="413" t="s">
        <v>1196</v>
      </c>
      <c r="J882" s="511" t="s">
        <v>1197</v>
      </c>
      <c r="K882" s="182"/>
      <c r="L882" s="24"/>
      <c r="M882" s="25">
        <v>475</v>
      </c>
      <c r="N882" s="25">
        <v>475</v>
      </c>
      <c r="O882" s="25"/>
      <c r="P882" s="25"/>
      <c r="Q882" s="25"/>
      <c r="R882" s="25"/>
      <c r="S882" s="25"/>
      <c r="T882" s="25"/>
      <c r="U882" s="25"/>
      <c r="V882" s="25"/>
      <c r="W882" s="15"/>
    </row>
    <row r="883" spans="1:23" s="40" customFormat="1" ht="41.25" customHeight="1">
      <c r="A883" s="524"/>
      <c r="B883" s="313" t="s">
        <v>1198</v>
      </c>
      <c r="C883" s="756"/>
      <c r="D883" s="682"/>
      <c r="E883" s="419" t="s">
        <v>119</v>
      </c>
      <c r="F883" s="419" t="s">
        <v>91</v>
      </c>
      <c r="G883" s="589" t="s">
        <v>1199</v>
      </c>
      <c r="H883" s="417"/>
      <c r="I883" s="690" t="s">
        <v>1558</v>
      </c>
      <c r="J883" s="766" t="s">
        <v>1200</v>
      </c>
      <c r="K883" s="497"/>
      <c r="L883" s="24"/>
      <c r="M883" s="25">
        <v>477.5</v>
      </c>
      <c r="N883" s="25">
        <v>475</v>
      </c>
      <c r="O883" s="25"/>
      <c r="P883" s="25"/>
      <c r="Q883" s="25"/>
      <c r="R883" s="25"/>
      <c r="S883" s="25"/>
      <c r="T883" s="25"/>
      <c r="U883" s="25"/>
      <c r="V883" s="25"/>
      <c r="W883" s="15"/>
    </row>
    <row r="884" spans="1:23" s="40" customFormat="1" ht="30" customHeight="1">
      <c r="A884" s="491" t="s">
        <v>76</v>
      </c>
      <c r="B884" s="313" t="s">
        <v>1201</v>
      </c>
      <c r="C884" s="9"/>
      <c r="D884" s="455"/>
      <c r="E884" s="419"/>
      <c r="F884" s="419"/>
      <c r="G884" s="589"/>
      <c r="H884" s="417">
        <v>200</v>
      </c>
      <c r="I884" s="690"/>
      <c r="J884" s="766"/>
      <c r="K884" s="497"/>
      <c r="L884" s="24">
        <f>L885+L886+L887+L888+L889</f>
        <v>6181.2</v>
      </c>
      <c r="M884" s="25">
        <f t="shared" ref="M884:W884" si="255">M887+M888</f>
        <v>2708.3</v>
      </c>
      <c r="N884" s="25">
        <f t="shared" si="255"/>
        <v>1746.8000000000002</v>
      </c>
      <c r="O884" s="25">
        <f t="shared" si="255"/>
        <v>2792.3</v>
      </c>
      <c r="P884" s="25">
        <f t="shared" si="255"/>
        <v>2792.3</v>
      </c>
      <c r="Q884" s="25">
        <f t="shared" si="255"/>
        <v>0</v>
      </c>
      <c r="R884" s="25">
        <f t="shared" si="255"/>
        <v>2792.3</v>
      </c>
      <c r="S884" s="25">
        <f t="shared" si="255"/>
        <v>2792.3</v>
      </c>
      <c r="T884" s="25">
        <f t="shared" si="255"/>
        <v>0</v>
      </c>
      <c r="U884" s="25">
        <f t="shared" si="255"/>
        <v>3071.5</v>
      </c>
      <c r="V884" s="25">
        <f t="shared" si="255"/>
        <v>3071.5</v>
      </c>
      <c r="W884" s="15">
        <f t="shared" si="255"/>
        <v>0</v>
      </c>
    </row>
    <row r="885" spans="1:23" s="40" customFormat="1" ht="31.5" customHeight="1">
      <c r="A885" s="524"/>
      <c r="B885" s="313" t="s">
        <v>1559</v>
      </c>
      <c r="C885" s="9"/>
      <c r="D885" s="455"/>
      <c r="E885" s="419" t="s">
        <v>119</v>
      </c>
      <c r="F885" s="419" t="s">
        <v>492</v>
      </c>
      <c r="G885" s="589" t="s">
        <v>1202</v>
      </c>
      <c r="H885" s="417"/>
      <c r="I885" s="690"/>
      <c r="J885" s="766"/>
      <c r="K885" s="497"/>
      <c r="L885" s="24">
        <v>118.9</v>
      </c>
      <c r="M885" s="25"/>
      <c r="N885" s="25"/>
      <c r="O885" s="25"/>
      <c r="P885" s="25"/>
      <c r="Q885" s="25"/>
      <c r="R885" s="25"/>
      <c r="S885" s="25"/>
      <c r="T885" s="25"/>
      <c r="U885" s="25"/>
      <c r="V885" s="25"/>
      <c r="W885" s="15"/>
    </row>
    <row r="886" spans="1:23" s="40" customFormat="1" ht="62.25" customHeight="1">
      <c r="A886" s="524"/>
      <c r="B886" s="313" t="s">
        <v>1560</v>
      </c>
      <c r="C886" s="9"/>
      <c r="D886" s="455"/>
      <c r="E886" s="419" t="s">
        <v>119</v>
      </c>
      <c r="F886" s="419" t="s">
        <v>492</v>
      </c>
      <c r="G886" s="589" t="s">
        <v>1203</v>
      </c>
      <c r="H886" s="417"/>
      <c r="I886" s="690"/>
      <c r="J886" s="766"/>
      <c r="K886" s="497"/>
      <c r="L886" s="24">
        <v>2949</v>
      </c>
      <c r="M886" s="25"/>
      <c r="N886" s="25"/>
      <c r="O886" s="25"/>
      <c r="P886" s="25"/>
      <c r="Q886" s="25"/>
      <c r="R886" s="25"/>
      <c r="S886" s="25"/>
      <c r="T886" s="25"/>
      <c r="U886" s="25"/>
      <c r="V886" s="25"/>
      <c r="W886" s="15"/>
    </row>
    <row r="887" spans="1:23" s="40" customFormat="1" ht="36.75" customHeight="1">
      <c r="A887" s="524"/>
      <c r="B887" s="313" t="s">
        <v>1204</v>
      </c>
      <c r="C887" s="9"/>
      <c r="D887" s="455"/>
      <c r="E887" s="419" t="s">
        <v>119</v>
      </c>
      <c r="F887" s="419" t="s">
        <v>93</v>
      </c>
      <c r="G887" s="589" t="s">
        <v>1205</v>
      </c>
      <c r="H887" s="417"/>
      <c r="I887" s="690" t="s">
        <v>1561</v>
      </c>
      <c r="J887" s="178" t="s">
        <v>1206</v>
      </c>
      <c r="K887" s="497"/>
      <c r="L887" s="24">
        <v>1302.2</v>
      </c>
      <c r="M887" s="25">
        <v>1716</v>
      </c>
      <c r="N887" s="25">
        <v>1209.2</v>
      </c>
      <c r="O887" s="25">
        <f>P887</f>
        <v>1800</v>
      </c>
      <c r="P887" s="25">
        <v>1800</v>
      </c>
      <c r="Q887" s="25"/>
      <c r="R887" s="25">
        <f>S887</f>
        <v>1800</v>
      </c>
      <c r="S887" s="25">
        <v>1800</v>
      </c>
      <c r="T887" s="25"/>
      <c r="U887" s="25">
        <f>V887</f>
        <v>1980</v>
      </c>
      <c r="V887" s="25">
        <v>1980</v>
      </c>
      <c r="W887" s="15"/>
    </row>
    <row r="888" spans="1:23" s="40" customFormat="1" ht="43.5" customHeight="1">
      <c r="A888" s="524"/>
      <c r="B888" s="313" t="s">
        <v>204</v>
      </c>
      <c r="C888" s="9"/>
      <c r="D888" s="455"/>
      <c r="E888" s="419" t="s">
        <v>119</v>
      </c>
      <c r="F888" s="419" t="s">
        <v>93</v>
      </c>
      <c r="G888" s="589" t="s">
        <v>1175</v>
      </c>
      <c r="H888" s="417">
        <v>200</v>
      </c>
      <c r="I888" s="690"/>
      <c r="J888" s="178"/>
      <c r="K888" s="497"/>
      <c r="L888" s="24">
        <v>1715.9</v>
      </c>
      <c r="M888" s="25">
        <v>992.3</v>
      </c>
      <c r="N888" s="25">
        <v>537.6</v>
      </c>
      <c r="O888" s="25">
        <f>P888</f>
        <v>992.3</v>
      </c>
      <c r="P888" s="25">
        <v>992.3</v>
      </c>
      <c r="Q888" s="25"/>
      <c r="R888" s="25">
        <f>S888</f>
        <v>992.3</v>
      </c>
      <c r="S888" s="25">
        <v>992.3</v>
      </c>
      <c r="T888" s="25"/>
      <c r="U888" s="25">
        <f>V888</f>
        <v>1091.5</v>
      </c>
      <c r="V888" s="25">
        <v>1091.5</v>
      </c>
      <c r="W888" s="15"/>
    </row>
    <row r="889" spans="1:23" s="40" customFormat="1" ht="68.25" customHeight="1">
      <c r="A889" s="512"/>
      <c r="B889" s="313" t="s">
        <v>1562</v>
      </c>
      <c r="C889" s="9"/>
      <c r="D889" s="455"/>
      <c r="E889" s="419" t="s">
        <v>141</v>
      </c>
      <c r="F889" s="419" t="s">
        <v>118</v>
      </c>
      <c r="G889" s="589" t="s">
        <v>419</v>
      </c>
      <c r="H889" s="416"/>
      <c r="I889" s="690" t="s">
        <v>1207</v>
      </c>
      <c r="J889" s="183" t="s">
        <v>1208</v>
      </c>
      <c r="K889" s="497"/>
      <c r="L889" s="24">
        <v>95.2</v>
      </c>
      <c r="M889" s="25"/>
      <c r="N889" s="25"/>
      <c r="O889" s="25"/>
      <c r="P889" s="25"/>
      <c r="Q889" s="25"/>
      <c r="R889" s="25"/>
      <c r="S889" s="25"/>
      <c r="T889" s="25"/>
      <c r="U889" s="25"/>
      <c r="V889" s="25"/>
      <c r="W889" s="15"/>
    </row>
    <row r="890" spans="1:23" s="40" customFormat="1">
      <c r="A890" s="512" t="s">
        <v>51</v>
      </c>
      <c r="B890" s="451" t="s">
        <v>32</v>
      </c>
      <c r="C890" s="328"/>
      <c r="D890" s="478"/>
      <c r="E890" s="534"/>
      <c r="F890" s="534"/>
      <c r="G890" s="452"/>
      <c r="H890" s="538">
        <v>800</v>
      </c>
      <c r="I890" s="690"/>
      <c r="J890" s="184"/>
      <c r="K890" s="521"/>
      <c r="L890" s="24">
        <f t="shared" ref="L890:W890" si="256">SUM(L891:L893)</f>
        <v>396.6</v>
      </c>
      <c r="M890" s="25">
        <f t="shared" si="256"/>
        <v>2495.1000000000004</v>
      </c>
      <c r="N890" s="25">
        <f t="shared" si="256"/>
        <v>1868.9</v>
      </c>
      <c r="O890" s="25">
        <f t="shared" si="256"/>
        <v>994.9</v>
      </c>
      <c r="P890" s="25">
        <f t="shared" si="256"/>
        <v>994.9</v>
      </c>
      <c r="Q890" s="25">
        <f t="shared" si="256"/>
        <v>0</v>
      </c>
      <c r="R890" s="25">
        <f t="shared" si="256"/>
        <v>3634.9</v>
      </c>
      <c r="S890" s="25">
        <f t="shared" si="256"/>
        <v>3634.9</v>
      </c>
      <c r="T890" s="25">
        <f t="shared" si="256"/>
        <v>0</v>
      </c>
      <c r="U890" s="25">
        <f t="shared" si="256"/>
        <v>2698.3999999999996</v>
      </c>
      <c r="V890" s="25">
        <f t="shared" si="256"/>
        <v>2698.3999999999996</v>
      </c>
      <c r="W890" s="15">
        <f t="shared" si="256"/>
        <v>0</v>
      </c>
    </row>
    <row r="891" spans="1:23" s="40" customFormat="1" ht="66" customHeight="1">
      <c r="A891" s="533" t="s">
        <v>52</v>
      </c>
      <c r="B891" s="451" t="s">
        <v>1166</v>
      </c>
      <c r="C891" s="328"/>
      <c r="D891" s="478"/>
      <c r="E891" s="419" t="s">
        <v>118</v>
      </c>
      <c r="F891" s="419" t="s">
        <v>94</v>
      </c>
      <c r="G891" s="103" t="s">
        <v>1167</v>
      </c>
      <c r="H891" s="416">
        <v>800</v>
      </c>
      <c r="I891" s="413" t="s">
        <v>1209</v>
      </c>
      <c r="J891" s="185" t="s">
        <v>1210</v>
      </c>
      <c r="K891" s="478"/>
      <c r="L891" s="24">
        <v>238</v>
      </c>
      <c r="M891" s="25">
        <v>331.2</v>
      </c>
      <c r="N891" s="25">
        <v>244</v>
      </c>
      <c r="O891" s="25">
        <f>SUM(P891:Q891)</f>
        <v>331</v>
      </c>
      <c r="P891" s="25">
        <v>331</v>
      </c>
      <c r="Q891" s="25"/>
      <c r="R891" s="25">
        <f>SUM(S891:T891)</f>
        <v>331</v>
      </c>
      <c r="S891" s="25">
        <v>331</v>
      </c>
      <c r="T891" s="25"/>
      <c r="U891" s="25">
        <f>SUM(V891:W891)</f>
        <v>364.1</v>
      </c>
      <c r="V891" s="25">
        <v>364.1</v>
      </c>
      <c r="W891" s="15"/>
    </row>
    <row r="892" spans="1:23" s="40" customFormat="1" ht="78.75">
      <c r="A892" s="533" t="s">
        <v>77</v>
      </c>
      <c r="B892" s="451" t="s">
        <v>1169</v>
      </c>
      <c r="C892" s="9"/>
      <c r="D892" s="455"/>
      <c r="E892" s="419" t="s">
        <v>124</v>
      </c>
      <c r="F892" s="419" t="s">
        <v>131</v>
      </c>
      <c r="G892" s="103" t="s">
        <v>1171</v>
      </c>
      <c r="H892" s="416">
        <v>800</v>
      </c>
      <c r="I892" s="413" t="s">
        <v>1211</v>
      </c>
      <c r="J892" s="186" t="s">
        <v>1212</v>
      </c>
      <c r="K892" s="455"/>
      <c r="L892" s="24">
        <v>56.5</v>
      </c>
      <c r="M892" s="25">
        <v>64.599999999999994</v>
      </c>
      <c r="N892" s="25">
        <v>39.1</v>
      </c>
      <c r="O892" s="25">
        <f>SUM(P892:Q892)</f>
        <v>64.599999999999994</v>
      </c>
      <c r="P892" s="25">
        <v>64.599999999999994</v>
      </c>
      <c r="Q892" s="25"/>
      <c r="R892" s="25">
        <f>SUM(S892:T892)</f>
        <v>64.599999999999994</v>
      </c>
      <c r="S892" s="25">
        <v>64.599999999999994</v>
      </c>
      <c r="T892" s="25"/>
      <c r="U892" s="25">
        <f>SUM(V892:W892)</f>
        <v>71.099999999999994</v>
      </c>
      <c r="V892" s="25">
        <v>71.099999999999994</v>
      </c>
      <c r="W892" s="15"/>
    </row>
    <row r="893" spans="1:23" s="40" customFormat="1" ht="48.75" customHeight="1">
      <c r="A893" s="533" t="s">
        <v>1213</v>
      </c>
      <c r="B893" s="451" t="s">
        <v>1174</v>
      </c>
      <c r="C893" s="9"/>
      <c r="D893" s="455"/>
      <c r="E893" s="419" t="s">
        <v>119</v>
      </c>
      <c r="F893" s="419" t="s">
        <v>93</v>
      </c>
      <c r="G893" s="103" t="s">
        <v>1175</v>
      </c>
      <c r="H893" s="416">
        <v>800</v>
      </c>
      <c r="I893" s="355"/>
      <c r="J893" s="47"/>
      <c r="K893" s="455"/>
      <c r="L893" s="24">
        <v>102.1</v>
      </c>
      <c r="M893" s="25">
        <v>2099.3000000000002</v>
      </c>
      <c r="N893" s="25">
        <v>1585.8</v>
      </c>
      <c r="O893" s="25">
        <f>SUM(P893:Q893)</f>
        <v>599.29999999999995</v>
      </c>
      <c r="P893" s="25">
        <v>599.29999999999995</v>
      </c>
      <c r="Q893" s="25"/>
      <c r="R893" s="25">
        <f>SUM(S893:T893)</f>
        <v>3239.3</v>
      </c>
      <c r="S893" s="25">
        <v>3239.3</v>
      </c>
      <c r="T893" s="25"/>
      <c r="U893" s="25">
        <f>SUM(V893:W893)</f>
        <v>2263.1999999999998</v>
      </c>
      <c r="V893" s="25">
        <v>2263.1999999999998</v>
      </c>
      <c r="W893" s="15"/>
    </row>
    <row r="894" spans="1:23" s="263" customFormat="1" ht="39.75" customHeight="1">
      <c r="A894" s="762" t="s">
        <v>78</v>
      </c>
      <c r="B894" s="763"/>
      <c r="C894" s="763"/>
      <c r="D894" s="763"/>
      <c r="E894" s="763"/>
      <c r="F894" s="763"/>
      <c r="G894" s="763"/>
      <c r="H894" s="763"/>
      <c r="I894" s="764"/>
      <c r="J894" s="763"/>
      <c r="K894" s="763"/>
      <c r="L894" s="264">
        <f t="shared" ref="L894:W894" si="257">SUM(L895)</f>
        <v>6334.7</v>
      </c>
      <c r="M894" s="264">
        <f t="shared" si="257"/>
        <v>7166.7</v>
      </c>
      <c r="N894" s="264">
        <f t="shared" si="257"/>
        <v>2480.6999999999998</v>
      </c>
      <c r="O894" s="264">
        <f t="shared" si="257"/>
        <v>7352.5999999999995</v>
      </c>
      <c r="P894" s="264">
        <f t="shared" si="257"/>
        <v>7352.5999999999995</v>
      </c>
      <c r="Q894" s="264">
        <f t="shared" si="257"/>
        <v>0</v>
      </c>
      <c r="R894" s="264">
        <f t="shared" si="257"/>
        <v>7352.5999999999995</v>
      </c>
      <c r="S894" s="264">
        <f t="shared" si="257"/>
        <v>7352.5999999999995</v>
      </c>
      <c r="T894" s="264">
        <f t="shared" si="257"/>
        <v>0</v>
      </c>
      <c r="U894" s="264">
        <f t="shared" si="257"/>
        <v>8038</v>
      </c>
      <c r="V894" s="264">
        <f t="shared" si="257"/>
        <v>8038</v>
      </c>
      <c r="W894" s="265">
        <f t="shared" si="257"/>
        <v>0</v>
      </c>
    </row>
    <row r="895" spans="1:23" s="40" customFormat="1" ht="39.75" customHeight="1">
      <c r="A895" s="533" t="s">
        <v>22</v>
      </c>
      <c r="B895" s="451" t="s">
        <v>106</v>
      </c>
      <c r="C895" s="328"/>
      <c r="D895" s="478"/>
      <c r="E895" s="534"/>
      <c r="F895" s="534"/>
      <c r="G895" s="452"/>
      <c r="H895" s="417">
        <v>200</v>
      </c>
      <c r="I895" s="328"/>
      <c r="J895" s="541"/>
      <c r="K895" s="478"/>
      <c r="L895" s="25">
        <f t="shared" ref="L895:W895" si="258">L896+L897+L901+L902+L903+L904+L905+L906+L907+L908+L909+L910</f>
        <v>6334.7</v>
      </c>
      <c r="M895" s="25">
        <f t="shared" si="258"/>
        <v>7166.7</v>
      </c>
      <c r="N895" s="25">
        <f t="shared" si="258"/>
        <v>2480.6999999999998</v>
      </c>
      <c r="O895" s="25">
        <f t="shared" si="258"/>
        <v>7352.5999999999995</v>
      </c>
      <c r="P895" s="25">
        <f t="shared" si="258"/>
        <v>7352.5999999999995</v>
      </c>
      <c r="Q895" s="25">
        <f t="shared" si="258"/>
        <v>0</v>
      </c>
      <c r="R895" s="25">
        <f t="shared" si="258"/>
        <v>7352.5999999999995</v>
      </c>
      <c r="S895" s="25">
        <f t="shared" si="258"/>
        <v>7352.5999999999995</v>
      </c>
      <c r="T895" s="25">
        <f t="shared" si="258"/>
        <v>0</v>
      </c>
      <c r="U895" s="25">
        <f t="shared" si="258"/>
        <v>8038</v>
      </c>
      <c r="V895" s="25">
        <f t="shared" si="258"/>
        <v>8038</v>
      </c>
      <c r="W895" s="15">
        <f t="shared" si="258"/>
        <v>0</v>
      </c>
    </row>
    <row r="896" spans="1:23" s="40" customFormat="1" ht="40.5" customHeight="1">
      <c r="A896" s="533" t="s">
        <v>43</v>
      </c>
      <c r="B896" s="451" t="s">
        <v>1214</v>
      </c>
      <c r="C896" s="328"/>
      <c r="D896" s="478"/>
      <c r="E896" s="419" t="s">
        <v>1215</v>
      </c>
      <c r="F896" s="419" t="s">
        <v>1216</v>
      </c>
      <c r="G896" s="103" t="s">
        <v>435</v>
      </c>
      <c r="H896" s="417">
        <v>200</v>
      </c>
      <c r="I896" s="689" t="s">
        <v>1217</v>
      </c>
      <c r="J896" s="765" t="s">
        <v>1156</v>
      </c>
      <c r="K896" s="757"/>
      <c r="L896" s="25">
        <v>86.2</v>
      </c>
      <c r="M896" s="25">
        <v>15.5</v>
      </c>
      <c r="N896" s="25">
        <v>11</v>
      </c>
      <c r="O896" s="25">
        <f>SUM(P896:Q896)</f>
        <v>0</v>
      </c>
      <c r="P896" s="25"/>
      <c r="Q896" s="25"/>
      <c r="R896" s="25">
        <f>SUM(S896:T896)</f>
        <v>0</v>
      </c>
      <c r="S896" s="25"/>
      <c r="T896" s="25"/>
      <c r="U896" s="25">
        <f>SUM(V896:W896)</f>
        <v>0</v>
      </c>
      <c r="V896" s="25"/>
      <c r="W896" s="15"/>
    </row>
    <row r="897" spans="1:23" s="40" customFormat="1" ht="42.75" customHeight="1">
      <c r="A897" s="711" t="s">
        <v>79</v>
      </c>
      <c r="B897" s="451" t="s">
        <v>1563</v>
      </c>
      <c r="C897" s="328"/>
      <c r="D897" s="478"/>
      <c r="E897" s="419"/>
      <c r="F897" s="419"/>
      <c r="G897" s="103"/>
      <c r="H897" s="417"/>
      <c r="I897" s="690"/>
      <c r="J897" s="766"/>
      <c r="K897" s="758"/>
      <c r="L897" s="25">
        <f t="shared" ref="L897:W897" si="259">L898+L900+L899</f>
        <v>413.1</v>
      </c>
      <c r="M897" s="25">
        <f t="shared" si="259"/>
        <v>408.6</v>
      </c>
      <c r="N897" s="25">
        <f t="shared" si="259"/>
        <v>292.2</v>
      </c>
      <c r="O897" s="25">
        <f t="shared" si="259"/>
        <v>396.00000000000006</v>
      </c>
      <c r="P897" s="25">
        <f t="shared" si="259"/>
        <v>396.00000000000006</v>
      </c>
      <c r="Q897" s="25">
        <f t="shared" si="259"/>
        <v>0</v>
      </c>
      <c r="R897" s="25">
        <f t="shared" si="259"/>
        <v>396.00000000000006</v>
      </c>
      <c r="S897" s="25">
        <f t="shared" si="259"/>
        <v>396.00000000000006</v>
      </c>
      <c r="T897" s="25">
        <f t="shared" si="259"/>
        <v>0</v>
      </c>
      <c r="U897" s="25">
        <f t="shared" si="259"/>
        <v>435.70000000000005</v>
      </c>
      <c r="V897" s="25">
        <f t="shared" si="259"/>
        <v>435.70000000000005</v>
      </c>
      <c r="W897" s="15">
        <f t="shared" si="259"/>
        <v>0</v>
      </c>
    </row>
    <row r="898" spans="1:23" s="40" customFormat="1" ht="30" customHeight="1">
      <c r="A898" s="712"/>
      <c r="B898" s="451" t="s">
        <v>1218</v>
      </c>
      <c r="C898" s="328"/>
      <c r="D898" s="478"/>
      <c r="E898" s="419" t="s">
        <v>118</v>
      </c>
      <c r="F898" s="419" t="s">
        <v>94</v>
      </c>
      <c r="G898" s="103" t="s">
        <v>1219</v>
      </c>
      <c r="H898" s="417">
        <v>200</v>
      </c>
      <c r="I898" s="690" t="s">
        <v>1220</v>
      </c>
      <c r="J898" s="766" t="s">
        <v>1159</v>
      </c>
      <c r="K898" s="758"/>
      <c r="L898" s="25">
        <v>13.1</v>
      </c>
      <c r="M898" s="25">
        <v>39.6</v>
      </c>
      <c r="N898" s="25">
        <v>11.5</v>
      </c>
      <c r="O898" s="25">
        <f>SUM(P898:Q898)</f>
        <v>39.6</v>
      </c>
      <c r="P898" s="25">
        <v>39.6</v>
      </c>
      <c r="Q898" s="25"/>
      <c r="R898" s="25">
        <f>SUM(S898:T898)</f>
        <v>39.6</v>
      </c>
      <c r="S898" s="25">
        <v>39.6</v>
      </c>
      <c r="T898" s="25"/>
      <c r="U898" s="25">
        <f>SUM(V898:W898)</f>
        <v>43.6</v>
      </c>
      <c r="V898" s="25">
        <v>43.6</v>
      </c>
      <c r="W898" s="15"/>
    </row>
    <row r="899" spans="1:23" s="40" customFormat="1" ht="19.5" customHeight="1">
      <c r="A899" s="712"/>
      <c r="B899" s="451" t="s">
        <v>1221</v>
      </c>
      <c r="C899" s="328"/>
      <c r="D899" s="478"/>
      <c r="E899" s="419" t="s">
        <v>118</v>
      </c>
      <c r="F899" s="419" t="s">
        <v>94</v>
      </c>
      <c r="G899" s="103" t="s">
        <v>1222</v>
      </c>
      <c r="H899" s="417">
        <v>200</v>
      </c>
      <c r="I899" s="690"/>
      <c r="J899" s="766"/>
      <c r="K899" s="758"/>
      <c r="L899" s="25"/>
      <c r="M899" s="25"/>
      <c r="N899" s="25"/>
      <c r="O899" s="25">
        <f>P899</f>
        <v>39.6</v>
      </c>
      <c r="P899" s="25">
        <v>39.6</v>
      </c>
      <c r="Q899" s="25"/>
      <c r="R899" s="25">
        <f>S899</f>
        <v>39.6</v>
      </c>
      <c r="S899" s="25">
        <v>39.6</v>
      </c>
      <c r="T899" s="25"/>
      <c r="U899" s="25">
        <f>V899</f>
        <v>43.6</v>
      </c>
      <c r="V899" s="25">
        <v>43.6</v>
      </c>
      <c r="W899" s="15"/>
    </row>
    <row r="900" spans="1:23" s="40" customFormat="1" ht="49.5" customHeight="1">
      <c r="A900" s="713"/>
      <c r="B900" s="451" t="s">
        <v>1564</v>
      </c>
      <c r="C900" s="328"/>
      <c r="D900" s="478"/>
      <c r="E900" s="419" t="s">
        <v>118</v>
      </c>
      <c r="F900" s="419" t="s">
        <v>94</v>
      </c>
      <c r="G900" s="103" t="s">
        <v>1223</v>
      </c>
      <c r="H900" s="417">
        <v>200</v>
      </c>
      <c r="I900" s="690"/>
      <c r="J900" s="766"/>
      <c r="K900" s="758"/>
      <c r="L900" s="25">
        <v>400</v>
      </c>
      <c r="M900" s="25">
        <v>369</v>
      </c>
      <c r="N900" s="25">
        <v>280.7</v>
      </c>
      <c r="O900" s="25">
        <f>P900+Q900</f>
        <v>316.8</v>
      </c>
      <c r="P900" s="25">
        <v>316.8</v>
      </c>
      <c r="Q900" s="25"/>
      <c r="R900" s="25">
        <f>S900</f>
        <v>316.8</v>
      </c>
      <c r="S900" s="25">
        <v>316.8</v>
      </c>
      <c r="T900" s="25"/>
      <c r="U900" s="25">
        <f>V900</f>
        <v>348.5</v>
      </c>
      <c r="V900" s="25">
        <v>348.5</v>
      </c>
      <c r="W900" s="15"/>
    </row>
    <row r="901" spans="1:23" s="40" customFormat="1" ht="78.75">
      <c r="A901" s="533" t="s">
        <v>82</v>
      </c>
      <c r="B901" s="451" t="s">
        <v>1600</v>
      </c>
      <c r="C901" s="328"/>
      <c r="D901" s="478"/>
      <c r="E901" s="419" t="s">
        <v>118</v>
      </c>
      <c r="F901" s="419" t="s">
        <v>94</v>
      </c>
      <c r="G901" s="103" t="s">
        <v>1224</v>
      </c>
      <c r="H901" s="417">
        <v>200</v>
      </c>
      <c r="I901" s="413" t="s">
        <v>1225</v>
      </c>
      <c r="J901" s="502" t="s">
        <v>1226</v>
      </c>
      <c r="K901" s="518"/>
      <c r="L901" s="25">
        <v>4153.8999999999996</v>
      </c>
      <c r="M901" s="25">
        <v>5567.9</v>
      </c>
      <c r="N901" s="25">
        <v>2083.5</v>
      </c>
      <c r="O901" s="25">
        <f>P901</f>
        <v>5755.9</v>
      </c>
      <c r="P901" s="25">
        <v>5755.9</v>
      </c>
      <c r="Q901" s="25"/>
      <c r="R901" s="25">
        <f>S901</f>
        <v>5755.9</v>
      </c>
      <c r="S901" s="25">
        <v>5755.9</v>
      </c>
      <c r="T901" s="25"/>
      <c r="U901" s="25">
        <f>V901</f>
        <v>6331.6</v>
      </c>
      <c r="V901" s="25">
        <v>6331.6</v>
      </c>
      <c r="W901" s="15"/>
    </row>
    <row r="902" spans="1:23" s="40" customFormat="1" ht="47.25">
      <c r="A902" s="533" t="s">
        <v>1227</v>
      </c>
      <c r="B902" s="451" t="s">
        <v>1601</v>
      </c>
      <c r="C902" s="328"/>
      <c r="D902" s="478"/>
      <c r="E902" s="419" t="s">
        <v>119</v>
      </c>
      <c r="F902" s="419" t="s">
        <v>118</v>
      </c>
      <c r="G902" s="103" t="s">
        <v>1228</v>
      </c>
      <c r="H902" s="416">
        <v>200</v>
      </c>
      <c r="I902" s="414" t="s">
        <v>1229</v>
      </c>
      <c r="J902" s="187" t="s">
        <v>1230</v>
      </c>
      <c r="K902" s="521"/>
      <c r="L902" s="24">
        <v>93.5</v>
      </c>
      <c r="M902" s="25"/>
      <c r="N902" s="25"/>
      <c r="O902" s="25"/>
      <c r="P902" s="25"/>
      <c r="Q902" s="25"/>
      <c r="R902" s="25"/>
      <c r="S902" s="25"/>
      <c r="T902" s="25"/>
      <c r="U902" s="25"/>
      <c r="V902" s="25"/>
      <c r="W902" s="15"/>
    </row>
    <row r="903" spans="1:23" s="40" customFormat="1" ht="209.25" customHeight="1">
      <c r="A903" s="533" t="s">
        <v>885</v>
      </c>
      <c r="B903" s="451" t="s">
        <v>1602</v>
      </c>
      <c r="C903" s="328"/>
      <c r="D903" s="478"/>
      <c r="E903" s="419" t="s">
        <v>119</v>
      </c>
      <c r="F903" s="419" t="s">
        <v>336</v>
      </c>
      <c r="G903" s="103" t="s">
        <v>1231</v>
      </c>
      <c r="H903" s="417">
        <v>200</v>
      </c>
      <c r="I903" s="412" t="s">
        <v>1232</v>
      </c>
      <c r="J903" s="412" t="s">
        <v>1233</v>
      </c>
      <c r="K903" s="521"/>
      <c r="L903" s="25">
        <v>1100</v>
      </c>
      <c r="M903" s="25"/>
      <c r="N903" s="25"/>
      <c r="O903" s="25"/>
      <c r="P903" s="25"/>
      <c r="Q903" s="25"/>
      <c r="R903" s="25"/>
      <c r="S903" s="25"/>
      <c r="T903" s="25"/>
      <c r="U903" s="25"/>
      <c r="V903" s="25"/>
      <c r="W903" s="15"/>
    </row>
    <row r="904" spans="1:23" s="40" customFormat="1" ht="149.25" customHeight="1">
      <c r="A904" s="533" t="s">
        <v>1234</v>
      </c>
      <c r="B904" s="451" t="s">
        <v>1603</v>
      </c>
      <c r="C904" s="328"/>
      <c r="D904" s="478"/>
      <c r="E904" s="419" t="s">
        <v>530</v>
      </c>
      <c r="F904" s="419" t="s">
        <v>530</v>
      </c>
      <c r="G904" s="103" t="s">
        <v>545</v>
      </c>
      <c r="H904" s="417">
        <v>200</v>
      </c>
      <c r="I904" s="454" t="s">
        <v>1235</v>
      </c>
      <c r="J904" s="10" t="s">
        <v>1236</v>
      </c>
      <c r="K904" s="521"/>
      <c r="L904" s="25">
        <v>10.7</v>
      </c>
      <c r="M904" s="25">
        <v>27</v>
      </c>
      <c r="N904" s="25"/>
      <c r="O904" s="25">
        <f>P904+Q904</f>
        <v>27</v>
      </c>
      <c r="P904" s="25">
        <v>27</v>
      </c>
      <c r="Q904" s="25"/>
      <c r="R904" s="25">
        <f>S904+T904</f>
        <v>27</v>
      </c>
      <c r="S904" s="25">
        <v>27</v>
      </c>
      <c r="T904" s="25"/>
      <c r="U904" s="25">
        <f>V904+W904</f>
        <v>29.7</v>
      </c>
      <c r="V904" s="25">
        <v>29.7</v>
      </c>
      <c r="W904" s="15"/>
    </row>
    <row r="905" spans="1:23" s="40" customFormat="1" ht="243.75" customHeight="1">
      <c r="A905" s="533" t="s">
        <v>888</v>
      </c>
      <c r="B905" s="451" t="s">
        <v>1604</v>
      </c>
      <c r="C905" s="328"/>
      <c r="D905" s="478"/>
      <c r="E905" s="419" t="s">
        <v>336</v>
      </c>
      <c r="F905" s="419" t="s">
        <v>119</v>
      </c>
      <c r="G905" s="103" t="s">
        <v>558</v>
      </c>
      <c r="H905" s="417">
        <v>200</v>
      </c>
      <c r="I905" s="454" t="s">
        <v>1565</v>
      </c>
      <c r="J905" s="10" t="s">
        <v>1237</v>
      </c>
      <c r="K905" s="521"/>
      <c r="L905" s="25">
        <v>452.1</v>
      </c>
      <c r="M905" s="25">
        <v>440.1</v>
      </c>
      <c r="N905" s="25">
        <v>94</v>
      </c>
      <c r="O905" s="25">
        <f>P905+Q905</f>
        <v>440.1</v>
      </c>
      <c r="P905" s="25">
        <v>440.1</v>
      </c>
      <c r="Q905" s="25"/>
      <c r="R905" s="25">
        <f>S905+T905</f>
        <v>440.1</v>
      </c>
      <c r="S905" s="25">
        <v>440.1</v>
      </c>
      <c r="T905" s="25"/>
      <c r="U905" s="25">
        <f>V905+W905</f>
        <v>484.1</v>
      </c>
      <c r="V905" s="25">
        <v>484.1</v>
      </c>
      <c r="W905" s="15"/>
    </row>
    <row r="906" spans="1:23" s="40" customFormat="1" ht="47.25">
      <c r="A906" s="533" t="s">
        <v>892</v>
      </c>
      <c r="B906" s="451" t="s">
        <v>1605</v>
      </c>
      <c r="C906" s="328"/>
      <c r="D906" s="478"/>
      <c r="E906" s="419" t="s">
        <v>91</v>
      </c>
      <c r="F906" s="419" t="s">
        <v>492</v>
      </c>
      <c r="G906" s="103" t="s">
        <v>565</v>
      </c>
      <c r="H906" s="417">
        <v>200</v>
      </c>
      <c r="I906" s="689" t="s">
        <v>1238</v>
      </c>
      <c r="J906" s="744" t="s">
        <v>1239</v>
      </c>
      <c r="K906" s="757"/>
      <c r="L906" s="25"/>
      <c r="M906" s="25">
        <v>41.4</v>
      </c>
      <c r="N906" s="25"/>
      <c r="O906" s="25">
        <f>P906+Q906</f>
        <v>41.4</v>
      </c>
      <c r="P906" s="25">
        <v>41.4</v>
      </c>
      <c r="Q906" s="25"/>
      <c r="R906" s="25">
        <f>S906+T906</f>
        <v>41.4</v>
      </c>
      <c r="S906" s="25">
        <v>41.4</v>
      </c>
      <c r="T906" s="25"/>
      <c r="U906" s="25">
        <f>V906+W906</f>
        <v>45.5</v>
      </c>
      <c r="V906" s="25">
        <v>45.5</v>
      </c>
      <c r="W906" s="15"/>
    </row>
    <row r="907" spans="1:23" s="40" customFormat="1" ht="53.25" customHeight="1">
      <c r="A907" s="533" t="s">
        <v>896</v>
      </c>
      <c r="B907" s="451" t="s">
        <v>1606</v>
      </c>
      <c r="C907" s="328"/>
      <c r="D907" s="478"/>
      <c r="E907" s="419" t="s">
        <v>91</v>
      </c>
      <c r="F907" s="419" t="s">
        <v>492</v>
      </c>
      <c r="G907" s="103" t="s">
        <v>493</v>
      </c>
      <c r="H907" s="417">
        <v>200</v>
      </c>
      <c r="I907" s="690"/>
      <c r="J907" s="745"/>
      <c r="K907" s="758"/>
      <c r="L907" s="25">
        <v>1.5</v>
      </c>
      <c r="M907" s="25">
        <v>1.4</v>
      </c>
      <c r="N907" s="25"/>
      <c r="O907" s="25">
        <f>P907</f>
        <v>1.4</v>
      </c>
      <c r="P907" s="25">
        <v>1.4</v>
      </c>
      <c r="Q907" s="25"/>
      <c r="R907" s="25">
        <f>S907</f>
        <v>1.4</v>
      </c>
      <c r="S907" s="25">
        <v>1.4</v>
      </c>
      <c r="T907" s="25"/>
      <c r="U907" s="25">
        <f>V907</f>
        <v>1.5</v>
      </c>
      <c r="V907" s="25">
        <v>1.5</v>
      </c>
      <c r="W907" s="15"/>
    </row>
    <row r="908" spans="1:23" s="40" customFormat="1" ht="53.25" customHeight="1">
      <c r="A908" s="533" t="s">
        <v>898</v>
      </c>
      <c r="B908" s="451" t="s">
        <v>1607</v>
      </c>
      <c r="C908" s="328"/>
      <c r="D908" s="478"/>
      <c r="E908" s="419" t="s">
        <v>91</v>
      </c>
      <c r="F908" s="419" t="s">
        <v>492</v>
      </c>
      <c r="G908" s="103" t="s">
        <v>615</v>
      </c>
      <c r="H908" s="417">
        <v>200</v>
      </c>
      <c r="I908" s="690"/>
      <c r="J908" s="745"/>
      <c r="K908" s="758"/>
      <c r="L908" s="25">
        <v>23.7</v>
      </c>
      <c r="M908" s="25">
        <v>190.8</v>
      </c>
      <c r="N908" s="25"/>
      <c r="O908" s="25">
        <f>P908+Q908</f>
        <v>190.8</v>
      </c>
      <c r="P908" s="25">
        <v>190.8</v>
      </c>
      <c r="Q908" s="25"/>
      <c r="R908" s="25">
        <f>S908+T908</f>
        <v>190.8</v>
      </c>
      <c r="S908" s="25">
        <v>190.8</v>
      </c>
      <c r="T908" s="25"/>
      <c r="U908" s="25">
        <f>V908+W908</f>
        <v>209.9</v>
      </c>
      <c r="V908" s="25">
        <v>209.9</v>
      </c>
      <c r="W908" s="15"/>
    </row>
    <row r="909" spans="1:23" s="40" customFormat="1" ht="63">
      <c r="A909" s="533" t="s">
        <v>1240</v>
      </c>
      <c r="B909" s="451" t="s">
        <v>1608</v>
      </c>
      <c r="C909" s="328"/>
      <c r="D909" s="478"/>
      <c r="E909" s="419" t="s">
        <v>91</v>
      </c>
      <c r="F909" s="419" t="s">
        <v>492</v>
      </c>
      <c r="G909" s="103" t="s">
        <v>1241</v>
      </c>
      <c r="H909" s="417">
        <v>200</v>
      </c>
      <c r="I909" s="690"/>
      <c r="J909" s="745"/>
      <c r="K909" s="758"/>
      <c r="L909" s="25"/>
      <c r="M909" s="25">
        <v>24</v>
      </c>
      <c r="N909" s="25"/>
      <c r="O909" s="25"/>
      <c r="P909" s="25"/>
      <c r="Q909" s="25"/>
      <c r="R909" s="25"/>
      <c r="S909" s="25"/>
      <c r="T909" s="25"/>
      <c r="U909" s="25"/>
      <c r="V909" s="25"/>
      <c r="W909" s="15"/>
    </row>
    <row r="910" spans="1:23" s="40" customFormat="1" ht="47.25">
      <c r="A910" s="533" t="s">
        <v>1242</v>
      </c>
      <c r="B910" s="451" t="s">
        <v>1609</v>
      </c>
      <c r="C910" s="328"/>
      <c r="D910" s="478"/>
      <c r="E910" s="419">
        <v>10</v>
      </c>
      <c r="F910" s="419" t="s">
        <v>492</v>
      </c>
      <c r="G910" s="103" t="s">
        <v>1243</v>
      </c>
      <c r="H910" s="417">
        <v>200</v>
      </c>
      <c r="I910" s="691"/>
      <c r="J910" s="746"/>
      <c r="K910" s="759"/>
      <c r="L910" s="25"/>
      <c r="M910" s="25">
        <v>450</v>
      </c>
      <c r="N910" s="25"/>
      <c r="O910" s="25">
        <f>SUM(P910:Q910)</f>
        <v>500</v>
      </c>
      <c r="P910" s="25">
        <v>500</v>
      </c>
      <c r="Q910" s="25"/>
      <c r="R910" s="25">
        <f>SUM(S910:T910)</f>
        <v>500</v>
      </c>
      <c r="S910" s="25">
        <v>500</v>
      </c>
      <c r="T910" s="25"/>
      <c r="U910" s="25">
        <f>SUM(V910:W910)</f>
        <v>500</v>
      </c>
      <c r="V910" s="25">
        <v>500</v>
      </c>
      <c r="W910" s="15"/>
    </row>
    <row r="911" spans="1:23" s="263" customFormat="1" ht="63.6" customHeight="1">
      <c r="A911" s="747" t="s">
        <v>80</v>
      </c>
      <c r="B911" s="748"/>
      <c r="C911" s="748"/>
      <c r="D911" s="748"/>
      <c r="E911" s="748"/>
      <c r="F911" s="748"/>
      <c r="G911" s="748"/>
      <c r="H911" s="748"/>
      <c r="I911" s="748"/>
      <c r="J911" s="748"/>
      <c r="K911" s="748"/>
      <c r="L911" s="264">
        <f t="shared" ref="L911:W911" si="260">SUM(L912,L917)</f>
        <v>24624.699999999997</v>
      </c>
      <c r="M911" s="264">
        <f t="shared" si="260"/>
        <v>22184.6</v>
      </c>
      <c r="N911" s="264">
        <f t="shared" si="260"/>
        <v>13058.599999999999</v>
      </c>
      <c r="O911" s="264">
        <f t="shared" si="260"/>
        <v>39169.299999999996</v>
      </c>
      <c r="P911" s="264">
        <f t="shared" si="260"/>
        <v>23267.599999999999</v>
      </c>
      <c r="Q911" s="264">
        <f t="shared" si="260"/>
        <v>15901.7</v>
      </c>
      <c r="R911" s="264">
        <f t="shared" si="260"/>
        <v>24862.2</v>
      </c>
      <c r="S911" s="264">
        <f t="shared" si="260"/>
        <v>24862.2</v>
      </c>
      <c r="T911" s="264">
        <f t="shared" si="260"/>
        <v>0</v>
      </c>
      <c r="U911" s="264">
        <f t="shared" si="260"/>
        <v>24898.400000000001</v>
      </c>
      <c r="V911" s="264">
        <f t="shared" si="260"/>
        <v>24898.400000000001</v>
      </c>
      <c r="W911" s="265">
        <f t="shared" si="260"/>
        <v>0</v>
      </c>
    </row>
    <row r="912" spans="1:23" s="40" customFormat="1" ht="26.45" customHeight="1">
      <c r="A912" s="760" t="s">
        <v>37</v>
      </c>
      <c r="B912" s="761"/>
      <c r="C912" s="761"/>
      <c r="D912" s="761"/>
      <c r="E912" s="761"/>
      <c r="F912" s="761"/>
      <c r="G912" s="761"/>
      <c r="H912" s="761"/>
      <c r="I912" s="761"/>
      <c r="J912" s="761"/>
      <c r="K912" s="761"/>
      <c r="L912" s="11">
        <f t="shared" ref="L912:W912" si="261">SUM(L913,L915)</f>
        <v>4743.3</v>
      </c>
      <c r="M912" s="11">
        <f t="shared" si="261"/>
        <v>3411.1</v>
      </c>
      <c r="N912" s="11">
        <f t="shared" si="261"/>
        <v>2002.5</v>
      </c>
      <c r="O912" s="11">
        <f t="shared" si="261"/>
        <v>3476.1</v>
      </c>
      <c r="P912" s="11">
        <f t="shared" si="261"/>
        <v>3476.1</v>
      </c>
      <c r="Q912" s="11">
        <f t="shared" si="261"/>
        <v>0</v>
      </c>
      <c r="R912" s="11">
        <f t="shared" si="261"/>
        <v>3478.2</v>
      </c>
      <c r="S912" s="11">
        <f t="shared" si="261"/>
        <v>3478.2</v>
      </c>
      <c r="T912" s="11">
        <f t="shared" si="261"/>
        <v>0</v>
      </c>
      <c r="U912" s="11">
        <f t="shared" si="261"/>
        <v>3481</v>
      </c>
      <c r="V912" s="11">
        <f t="shared" si="261"/>
        <v>3481</v>
      </c>
      <c r="W912" s="23">
        <f t="shared" si="261"/>
        <v>0</v>
      </c>
    </row>
    <row r="913" spans="1:23" s="40" customFormat="1" ht="64.5" customHeight="1">
      <c r="A913" s="441" t="s">
        <v>34</v>
      </c>
      <c r="B913" s="451" t="s">
        <v>107</v>
      </c>
      <c r="C913" s="443"/>
      <c r="D913" s="418"/>
      <c r="E913" s="534"/>
      <c r="F913" s="534"/>
      <c r="G913" s="452"/>
      <c r="H913" s="417">
        <v>600</v>
      </c>
      <c r="I913" s="328"/>
      <c r="J913" s="536"/>
      <c r="K913" s="418"/>
      <c r="L913" s="25">
        <f t="shared" ref="L913:W913" si="262">SUM(L914:L914)</f>
        <v>4706.3</v>
      </c>
      <c r="M913" s="25">
        <f t="shared" si="262"/>
        <v>3381.1</v>
      </c>
      <c r="N913" s="25">
        <f t="shared" si="262"/>
        <v>1972.5</v>
      </c>
      <c r="O913" s="25">
        <f t="shared" si="262"/>
        <v>3476.1</v>
      </c>
      <c r="P913" s="25">
        <f t="shared" si="262"/>
        <v>3476.1</v>
      </c>
      <c r="Q913" s="25">
        <f t="shared" si="262"/>
        <v>0</v>
      </c>
      <c r="R913" s="25">
        <f t="shared" si="262"/>
        <v>3478.2</v>
      </c>
      <c r="S913" s="25">
        <f t="shared" si="262"/>
        <v>3478.2</v>
      </c>
      <c r="T913" s="25">
        <f t="shared" si="262"/>
        <v>0</v>
      </c>
      <c r="U913" s="25">
        <f t="shared" si="262"/>
        <v>3481</v>
      </c>
      <c r="V913" s="25">
        <f t="shared" si="262"/>
        <v>3481</v>
      </c>
      <c r="W913" s="15">
        <f t="shared" si="262"/>
        <v>0</v>
      </c>
    </row>
    <row r="914" spans="1:23" s="40" customFormat="1" ht="354.75" customHeight="1">
      <c r="A914" s="441" t="s">
        <v>44</v>
      </c>
      <c r="B914" s="451" t="s">
        <v>1244</v>
      </c>
      <c r="C914" s="9" t="s">
        <v>1566</v>
      </c>
      <c r="D914" s="418"/>
      <c r="E914" s="419" t="s">
        <v>118</v>
      </c>
      <c r="F914" s="419" t="s">
        <v>94</v>
      </c>
      <c r="G914" s="103" t="s">
        <v>1245</v>
      </c>
      <c r="H914" s="417">
        <v>611</v>
      </c>
      <c r="I914" s="454" t="s">
        <v>1246</v>
      </c>
      <c r="J914" s="469" t="s">
        <v>1247</v>
      </c>
      <c r="K914" s="418"/>
      <c r="L914" s="25">
        <v>4706.3</v>
      </c>
      <c r="M914" s="25">
        <v>3381.1</v>
      </c>
      <c r="N914" s="25">
        <v>1972.5</v>
      </c>
      <c r="O914" s="25">
        <f>SUM(P914:Q914)</f>
        <v>3476.1</v>
      </c>
      <c r="P914" s="25">
        <v>3476.1</v>
      </c>
      <c r="Q914" s="25"/>
      <c r="R914" s="25">
        <f>SUM(S914:T914)</f>
        <v>3478.2</v>
      </c>
      <c r="S914" s="25">
        <v>3478.2</v>
      </c>
      <c r="T914" s="25"/>
      <c r="U914" s="25">
        <f>SUM(V914:W914)</f>
        <v>3481</v>
      </c>
      <c r="V914" s="25">
        <v>3481</v>
      </c>
      <c r="W914" s="15"/>
    </row>
    <row r="915" spans="1:23" s="40" customFormat="1">
      <c r="A915" s="441" t="s">
        <v>35</v>
      </c>
      <c r="B915" s="104" t="s">
        <v>36</v>
      </c>
      <c r="C915" s="443"/>
      <c r="D915" s="418"/>
      <c r="E915" s="534"/>
      <c r="F915" s="534"/>
      <c r="G915" s="452"/>
      <c r="H915" s="417">
        <v>600</v>
      </c>
      <c r="I915" s="328"/>
      <c r="J915" s="536"/>
      <c r="K915" s="418"/>
      <c r="L915" s="25">
        <f t="shared" ref="L915:W915" si="263">SUM(L916:L916)</f>
        <v>37</v>
      </c>
      <c r="M915" s="25">
        <f t="shared" si="263"/>
        <v>30</v>
      </c>
      <c r="N915" s="25">
        <f t="shared" si="263"/>
        <v>30</v>
      </c>
      <c r="O915" s="25">
        <f t="shared" si="263"/>
        <v>0</v>
      </c>
      <c r="P915" s="25">
        <f t="shared" si="263"/>
        <v>0</v>
      </c>
      <c r="Q915" s="25">
        <f t="shared" si="263"/>
        <v>0</v>
      </c>
      <c r="R915" s="25">
        <f t="shared" si="263"/>
        <v>0</v>
      </c>
      <c r="S915" s="25">
        <f t="shared" si="263"/>
        <v>0</v>
      </c>
      <c r="T915" s="25">
        <f t="shared" si="263"/>
        <v>0</v>
      </c>
      <c r="U915" s="25">
        <f t="shared" si="263"/>
        <v>0</v>
      </c>
      <c r="V915" s="25">
        <f t="shared" si="263"/>
        <v>0</v>
      </c>
      <c r="W915" s="15">
        <f t="shared" si="263"/>
        <v>0</v>
      </c>
    </row>
    <row r="916" spans="1:23" s="40" customFormat="1" ht="354" customHeight="1">
      <c r="A916" s="441" t="s">
        <v>45</v>
      </c>
      <c r="B916" s="451" t="s">
        <v>1429</v>
      </c>
      <c r="C916" s="9" t="s">
        <v>1566</v>
      </c>
      <c r="D916" s="418"/>
      <c r="E916" s="419" t="s">
        <v>118</v>
      </c>
      <c r="F916" s="419" t="s">
        <v>94</v>
      </c>
      <c r="G916" s="103" t="s">
        <v>435</v>
      </c>
      <c r="H916" s="417">
        <v>612</v>
      </c>
      <c r="I916" s="454" t="s">
        <v>1248</v>
      </c>
      <c r="J916" s="469" t="s">
        <v>1249</v>
      </c>
      <c r="K916" s="418"/>
      <c r="L916" s="25">
        <v>37</v>
      </c>
      <c r="M916" s="25">
        <v>30</v>
      </c>
      <c r="N916" s="25">
        <v>30</v>
      </c>
      <c r="O916" s="25">
        <f>SUM(P916:Q916)</f>
        <v>0</v>
      </c>
      <c r="P916" s="25"/>
      <c r="Q916" s="25"/>
      <c r="R916" s="25">
        <f>SUM(S916:T916)</f>
        <v>0</v>
      </c>
      <c r="S916" s="25"/>
      <c r="T916" s="25"/>
      <c r="U916" s="25">
        <f>SUM(V916:W916)</f>
        <v>0</v>
      </c>
      <c r="V916" s="25"/>
      <c r="W916" s="15"/>
    </row>
    <row r="917" spans="1:23" s="40" customFormat="1" ht="22.5" customHeight="1">
      <c r="A917" s="760" t="s">
        <v>38</v>
      </c>
      <c r="B917" s="761"/>
      <c r="C917" s="761"/>
      <c r="D917" s="761"/>
      <c r="E917" s="761"/>
      <c r="F917" s="761"/>
      <c r="G917" s="761"/>
      <c r="H917" s="761"/>
      <c r="I917" s="761"/>
      <c r="J917" s="761"/>
      <c r="K917" s="761"/>
      <c r="L917" s="11">
        <f t="shared" ref="L917:W917" si="264">SUM(L918,L921)</f>
        <v>19881.399999999998</v>
      </c>
      <c r="M917" s="11">
        <f t="shared" si="264"/>
        <v>18773.5</v>
      </c>
      <c r="N917" s="11">
        <f t="shared" si="264"/>
        <v>11056.099999999999</v>
      </c>
      <c r="O917" s="11">
        <f t="shared" si="264"/>
        <v>35693.199999999997</v>
      </c>
      <c r="P917" s="11">
        <f t="shared" si="264"/>
        <v>19791.5</v>
      </c>
      <c r="Q917" s="11">
        <f t="shared" si="264"/>
        <v>15901.7</v>
      </c>
      <c r="R917" s="11">
        <f t="shared" si="264"/>
        <v>21384</v>
      </c>
      <c r="S917" s="11">
        <f t="shared" si="264"/>
        <v>21384</v>
      </c>
      <c r="T917" s="11">
        <f t="shared" si="264"/>
        <v>0</v>
      </c>
      <c r="U917" s="11">
        <f t="shared" si="264"/>
        <v>21417.4</v>
      </c>
      <c r="V917" s="11">
        <f t="shared" si="264"/>
        <v>21417.4</v>
      </c>
      <c r="W917" s="23">
        <f t="shared" si="264"/>
        <v>0</v>
      </c>
    </row>
    <row r="918" spans="1:23" s="40" customFormat="1" ht="48.75" customHeight="1">
      <c r="A918" s="441" t="s">
        <v>39</v>
      </c>
      <c r="B918" s="451" t="s">
        <v>86</v>
      </c>
      <c r="C918" s="443"/>
      <c r="D918" s="418"/>
      <c r="E918" s="534"/>
      <c r="F918" s="534"/>
      <c r="G918" s="452"/>
      <c r="H918" s="417">
        <v>600</v>
      </c>
      <c r="I918" s="328"/>
      <c r="J918" s="536"/>
      <c r="K918" s="418"/>
      <c r="L918" s="25">
        <f t="shared" ref="L918:W918" si="265">SUM(L920:L920)+L919</f>
        <v>19156.599999999999</v>
      </c>
      <c r="M918" s="25">
        <f t="shared" si="265"/>
        <v>18523.5</v>
      </c>
      <c r="N918" s="25">
        <f t="shared" si="265"/>
        <v>10806.099999999999</v>
      </c>
      <c r="O918" s="25">
        <f t="shared" si="265"/>
        <v>35693.199999999997</v>
      </c>
      <c r="P918" s="25">
        <f t="shared" si="265"/>
        <v>19791.5</v>
      </c>
      <c r="Q918" s="25">
        <f t="shared" si="265"/>
        <v>15901.7</v>
      </c>
      <c r="R918" s="25">
        <f t="shared" si="265"/>
        <v>21384</v>
      </c>
      <c r="S918" s="25">
        <f t="shared" si="265"/>
        <v>21384</v>
      </c>
      <c r="T918" s="25">
        <f t="shared" si="265"/>
        <v>0</v>
      </c>
      <c r="U918" s="25">
        <f t="shared" si="265"/>
        <v>21417.4</v>
      </c>
      <c r="V918" s="25">
        <f t="shared" si="265"/>
        <v>21417.4</v>
      </c>
      <c r="W918" s="15">
        <f t="shared" si="265"/>
        <v>0</v>
      </c>
    </row>
    <row r="919" spans="1:23" s="40" customFormat="1" ht="397.5" customHeight="1">
      <c r="A919" s="441" t="s">
        <v>46</v>
      </c>
      <c r="B919" s="451" t="s">
        <v>1250</v>
      </c>
      <c r="C919" s="9" t="s">
        <v>1567</v>
      </c>
      <c r="D919" s="418"/>
      <c r="E919" s="419" t="s">
        <v>118</v>
      </c>
      <c r="F919" s="419" t="s">
        <v>94</v>
      </c>
      <c r="G919" s="103" t="s">
        <v>1251</v>
      </c>
      <c r="H919" s="417">
        <v>621</v>
      </c>
      <c r="I919" s="454" t="s">
        <v>1252</v>
      </c>
      <c r="J919" s="469" t="s">
        <v>1253</v>
      </c>
      <c r="K919" s="418"/>
      <c r="L919" s="25">
        <v>10356.6</v>
      </c>
      <c r="M919" s="25">
        <v>10738.3</v>
      </c>
      <c r="N919" s="25">
        <v>6263.9</v>
      </c>
      <c r="O919" s="25">
        <f>SUM(P919:Q919)</f>
        <v>27390.400000000001</v>
      </c>
      <c r="P919" s="25">
        <v>11488.7</v>
      </c>
      <c r="Q919" s="25">
        <v>15901.7</v>
      </c>
      <c r="R919" s="25">
        <f>SUM(S919:T919)</f>
        <v>13043.2</v>
      </c>
      <c r="S919" s="25">
        <v>13043.2</v>
      </c>
      <c r="T919" s="25"/>
      <c r="U919" s="25">
        <f>SUM(V919:W919)</f>
        <v>13018.3</v>
      </c>
      <c r="V919" s="25">
        <v>13018.3</v>
      </c>
      <c r="W919" s="15"/>
    </row>
    <row r="920" spans="1:23" s="40" customFormat="1" ht="397.5" customHeight="1">
      <c r="A920" s="441" t="s">
        <v>67</v>
      </c>
      <c r="B920" s="451" t="s">
        <v>1254</v>
      </c>
      <c r="C920" s="9" t="s">
        <v>1568</v>
      </c>
      <c r="D920" s="469"/>
      <c r="E920" s="419" t="s">
        <v>119</v>
      </c>
      <c r="F920" s="419" t="s">
        <v>93</v>
      </c>
      <c r="G920" s="103" t="s">
        <v>1255</v>
      </c>
      <c r="H920" s="417">
        <v>621</v>
      </c>
      <c r="I920" s="454" t="s">
        <v>1256</v>
      </c>
      <c r="J920" s="469" t="s">
        <v>1257</v>
      </c>
      <c r="K920" s="418"/>
      <c r="L920" s="25">
        <v>8800</v>
      </c>
      <c r="M920" s="25">
        <v>7785.2</v>
      </c>
      <c r="N920" s="25">
        <v>4542.2</v>
      </c>
      <c r="O920" s="25">
        <f>SUM(P920:Q920)</f>
        <v>8302.7999999999993</v>
      </c>
      <c r="P920" s="25">
        <v>8302.7999999999993</v>
      </c>
      <c r="Q920" s="25"/>
      <c r="R920" s="25">
        <f>SUM(S920:T920)</f>
        <v>8340.7999999999993</v>
      </c>
      <c r="S920" s="25">
        <v>8340.7999999999993</v>
      </c>
      <c r="T920" s="25"/>
      <c r="U920" s="25">
        <f>SUM(V920:W920)</f>
        <v>8399.1</v>
      </c>
      <c r="V920" s="25">
        <v>8399.1</v>
      </c>
      <c r="W920" s="15"/>
    </row>
    <row r="921" spans="1:23" s="40" customFormat="1" ht="28.15" customHeight="1">
      <c r="A921" s="441" t="s">
        <v>41</v>
      </c>
      <c r="B921" s="104" t="s">
        <v>40</v>
      </c>
      <c r="C921" s="443"/>
      <c r="D921" s="418"/>
      <c r="E921" s="534"/>
      <c r="F921" s="534"/>
      <c r="G921" s="452"/>
      <c r="H921" s="417">
        <v>600</v>
      </c>
      <c r="I921" s="328"/>
      <c r="J921" s="536"/>
      <c r="K921" s="418"/>
      <c r="L921" s="25">
        <f>L922+L925</f>
        <v>724.8</v>
      </c>
      <c r="M921" s="25">
        <f>M922+M925</f>
        <v>250</v>
      </c>
      <c r="N921" s="25">
        <f>N922+N925</f>
        <v>250</v>
      </c>
      <c r="O921" s="25">
        <f t="shared" ref="O921:W921" si="266">SUM(O922:O927)</f>
        <v>0</v>
      </c>
      <c r="P921" s="25">
        <f t="shared" si="266"/>
        <v>0</v>
      </c>
      <c r="Q921" s="25">
        <f t="shared" si="266"/>
        <v>0</v>
      </c>
      <c r="R921" s="25">
        <f t="shared" si="266"/>
        <v>0</v>
      </c>
      <c r="S921" s="25">
        <f t="shared" si="266"/>
        <v>0</v>
      </c>
      <c r="T921" s="25">
        <f t="shared" si="266"/>
        <v>0</v>
      </c>
      <c r="U921" s="25">
        <f t="shared" si="266"/>
        <v>0</v>
      </c>
      <c r="V921" s="25">
        <f t="shared" si="266"/>
        <v>0</v>
      </c>
      <c r="W921" s="15">
        <f t="shared" si="266"/>
        <v>0</v>
      </c>
    </row>
    <row r="922" spans="1:23" s="40" customFormat="1" ht="131.25" customHeight="1">
      <c r="A922" s="727" t="s">
        <v>47</v>
      </c>
      <c r="B922" s="451" t="s">
        <v>1258</v>
      </c>
      <c r="C922" s="752" t="s">
        <v>1568</v>
      </c>
      <c r="D922" s="733"/>
      <c r="E922" s="419"/>
      <c r="F922" s="419"/>
      <c r="G922" s="103"/>
      <c r="H922" s="417"/>
      <c r="I922" s="689" t="s">
        <v>1569</v>
      </c>
      <c r="J922" s="744" t="s">
        <v>1259</v>
      </c>
      <c r="K922" s="733"/>
      <c r="L922" s="25">
        <f>L923+L924</f>
        <v>574.79999999999995</v>
      </c>
      <c r="M922" s="25">
        <f>M923+M924</f>
        <v>100</v>
      </c>
      <c r="N922" s="25">
        <f>N923+N924</f>
        <v>100</v>
      </c>
      <c r="O922" s="25">
        <f>SUM(P922:Q922)</f>
        <v>0</v>
      </c>
      <c r="P922" s="25"/>
      <c r="Q922" s="25"/>
      <c r="R922" s="25">
        <f>SUM(S922:T922)</f>
        <v>0</v>
      </c>
      <c r="S922" s="25"/>
      <c r="T922" s="25"/>
      <c r="U922" s="25">
        <f>SUM(V922:W922)</f>
        <v>0</v>
      </c>
      <c r="V922" s="25"/>
      <c r="W922" s="15"/>
    </row>
    <row r="923" spans="1:23" s="40" customFormat="1" ht="24.95" customHeight="1">
      <c r="A923" s="728"/>
      <c r="B923" s="451" t="s">
        <v>1260</v>
      </c>
      <c r="C923" s="753"/>
      <c r="D923" s="734"/>
      <c r="E923" s="419" t="s">
        <v>119</v>
      </c>
      <c r="F923" s="419" t="s">
        <v>93</v>
      </c>
      <c r="G923" s="103" t="s">
        <v>1261</v>
      </c>
      <c r="H923" s="417">
        <v>622</v>
      </c>
      <c r="I923" s="690"/>
      <c r="J923" s="745"/>
      <c r="K923" s="734"/>
      <c r="L923" s="25">
        <v>504.8</v>
      </c>
      <c r="M923" s="25"/>
      <c r="N923" s="25"/>
      <c r="O923" s="25"/>
      <c r="P923" s="25"/>
      <c r="Q923" s="25"/>
      <c r="R923" s="25"/>
      <c r="S923" s="25"/>
      <c r="T923" s="25"/>
      <c r="U923" s="25"/>
      <c r="V923" s="25"/>
      <c r="W923" s="15"/>
    </row>
    <row r="924" spans="1:23" s="40" customFormat="1" ht="245.25" customHeight="1">
      <c r="A924" s="729"/>
      <c r="B924" s="451" t="s">
        <v>1430</v>
      </c>
      <c r="C924" s="754"/>
      <c r="D924" s="735"/>
      <c r="E924" s="419" t="s">
        <v>119</v>
      </c>
      <c r="F924" s="419" t="s">
        <v>93</v>
      </c>
      <c r="G924" s="103" t="s">
        <v>556</v>
      </c>
      <c r="H924" s="417">
        <v>622</v>
      </c>
      <c r="I924" s="691"/>
      <c r="J924" s="746"/>
      <c r="K924" s="735"/>
      <c r="L924" s="25">
        <v>70</v>
      </c>
      <c r="M924" s="25">
        <v>100</v>
      </c>
      <c r="N924" s="25">
        <v>100</v>
      </c>
      <c r="O924" s="25"/>
      <c r="P924" s="25"/>
      <c r="Q924" s="25"/>
      <c r="R924" s="25"/>
      <c r="S924" s="25"/>
      <c r="T924" s="25"/>
      <c r="U924" s="25"/>
      <c r="V924" s="25"/>
      <c r="W924" s="15"/>
    </row>
    <row r="925" spans="1:23" s="40" customFormat="1" ht="136.5" customHeight="1">
      <c r="A925" s="749" t="s">
        <v>605</v>
      </c>
      <c r="B925" s="451" t="s">
        <v>1262</v>
      </c>
      <c r="C925" s="752" t="s">
        <v>1567</v>
      </c>
      <c r="D925" s="733"/>
      <c r="E925" s="419"/>
      <c r="F925" s="419"/>
      <c r="G925" s="103"/>
      <c r="H925" s="417">
        <v>622</v>
      </c>
      <c r="I925" s="689" t="s">
        <v>1263</v>
      </c>
      <c r="J925" s="744" t="s">
        <v>1264</v>
      </c>
      <c r="K925" s="733"/>
      <c r="L925" s="25">
        <f>L926</f>
        <v>150</v>
      </c>
      <c r="M925" s="25">
        <f>M927</f>
        <v>150</v>
      </c>
      <c r="N925" s="25">
        <f>N927</f>
        <v>150</v>
      </c>
      <c r="O925" s="25">
        <f>SUM(P925:Q925)</f>
        <v>0</v>
      </c>
      <c r="P925" s="25"/>
      <c r="Q925" s="25"/>
      <c r="R925" s="25">
        <f>SUM(S925:T925)</f>
        <v>0</v>
      </c>
      <c r="S925" s="25"/>
      <c r="T925" s="25"/>
      <c r="U925" s="25">
        <f>SUM(V925:W925)</f>
        <v>0</v>
      </c>
      <c r="V925" s="25"/>
      <c r="W925" s="15"/>
    </row>
    <row r="926" spans="1:23" s="40" customFormat="1" ht="57" customHeight="1">
      <c r="A926" s="750"/>
      <c r="B926" s="607" t="s">
        <v>1570</v>
      </c>
      <c r="C926" s="753"/>
      <c r="D926" s="734"/>
      <c r="E926" s="419" t="s">
        <v>118</v>
      </c>
      <c r="F926" s="419" t="s">
        <v>94</v>
      </c>
      <c r="G926" s="103" t="s">
        <v>1265</v>
      </c>
      <c r="H926" s="417"/>
      <c r="I926" s="690"/>
      <c r="J926" s="745"/>
      <c r="K926" s="734"/>
      <c r="L926" s="25">
        <v>150</v>
      </c>
      <c r="M926" s="25"/>
      <c r="N926" s="25"/>
      <c r="O926" s="25"/>
      <c r="P926" s="25"/>
      <c r="Q926" s="25"/>
      <c r="R926" s="25"/>
      <c r="S926" s="25"/>
      <c r="T926" s="25"/>
      <c r="U926" s="25"/>
      <c r="V926" s="25"/>
      <c r="W926" s="15"/>
    </row>
    <row r="927" spans="1:23" s="40" customFormat="1" ht="205.5" customHeight="1">
      <c r="A927" s="751"/>
      <c r="B927" s="451" t="s">
        <v>1266</v>
      </c>
      <c r="C927" s="754"/>
      <c r="D927" s="735"/>
      <c r="E927" s="419" t="s">
        <v>118</v>
      </c>
      <c r="F927" s="419" t="s">
        <v>94</v>
      </c>
      <c r="G927" s="103" t="s">
        <v>1267</v>
      </c>
      <c r="H927" s="417"/>
      <c r="I927" s="691"/>
      <c r="J927" s="746"/>
      <c r="K927" s="735"/>
      <c r="L927" s="25"/>
      <c r="M927" s="25">
        <v>150</v>
      </c>
      <c r="N927" s="25">
        <v>150</v>
      </c>
      <c r="O927" s="25"/>
      <c r="P927" s="25"/>
      <c r="Q927" s="25"/>
      <c r="R927" s="25"/>
      <c r="S927" s="25"/>
      <c r="T927" s="25"/>
      <c r="U927" s="25"/>
      <c r="V927" s="25"/>
      <c r="W927" s="15"/>
    </row>
    <row r="928" spans="1:23" s="263" customFormat="1" ht="49.5" customHeight="1">
      <c r="A928" s="747" t="s">
        <v>1048</v>
      </c>
      <c r="B928" s="748"/>
      <c r="C928" s="748"/>
      <c r="D928" s="748"/>
      <c r="E928" s="748"/>
      <c r="F928" s="748"/>
      <c r="G928" s="748"/>
      <c r="H928" s="748"/>
      <c r="I928" s="748"/>
      <c r="J928" s="748"/>
      <c r="K928" s="748"/>
      <c r="L928" s="264">
        <f>L929+L933+L936+L937+L938+L939</f>
        <v>4462.1000000000004</v>
      </c>
      <c r="M928" s="264">
        <f>M929+M933+M936+M937+M938+M939</f>
        <v>3580.2</v>
      </c>
      <c r="N928" s="264">
        <f>N929+N933+N936+N937+N938+N939</f>
        <v>2622</v>
      </c>
      <c r="O928" s="264">
        <f t="shared" ref="O928:W928" si="267">SUM(O929:O939)</f>
        <v>3580.2</v>
      </c>
      <c r="P928" s="264">
        <f t="shared" si="267"/>
        <v>3580.2</v>
      </c>
      <c r="Q928" s="264">
        <f t="shared" si="267"/>
        <v>0</v>
      </c>
      <c r="R928" s="264">
        <f t="shared" si="267"/>
        <v>3580.2</v>
      </c>
      <c r="S928" s="264">
        <f t="shared" si="267"/>
        <v>3580.2</v>
      </c>
      <c r="T928" s="264">
        <f t="shared" si="267"/>
        <v>0</v>
      </c>
      <c r="U928" s="264">
        <f t="shared" si="267"/>
        <v>3938.3</v>
      </c>
      <c r="V928" s="264">
        <f t="shared" si="267"/>
        <v>3938.3</v>
      </c>
      <c r="W928" s="265">
        <f t="shared" si="267"/>
        <v>0</v>
      </c>
    </row>
    <row r="929" spans="1:23" s="40" customFormat="1" ht="36" customHeight="1">
      <c r="A929" s="741" t="s">
        <v>840</v>
      </c>
      <c r="B929" s="451" t="s">
        <v>1629</v>
      </c>
      <c r="C929" s="752" t="s">
        <v>1268</v>
      </c>
      <c r="D929" s="418"/>
      <c r="E929" s="419"/>
      <c r="F929" s="419"/>
      <c r="G929" s="103"/>
      <c r="H929" s="417">
        <v>630</v>
      </c>
      <c r="I929" s="689" t="s">
        <v>1269</v>
      </c>
      <c r="J929" s="744" t="s">
        <v>1270</v>
      </c>
      <c r="K929" s="733"/>
      <c r="L929" s="25">
        <f>L930+L931+L932</f>
        <v>942.5</v>
      </c>
      <c r="M929" s="25">
        <f>M932</f>
        <v>832.5</v>
      </c>
      <c r="N929" s="25">
        <f>N932</f>
        <v>555</v>
      </c>
      <c r="O929" s="25">
        <f>SUM(P929:Q929)</f>
        <v>0</v>
      </c>
      <c r="P929" s="25"/>
      <c r="Q929" s="25"/>
      <c r="R929" s="25">
        <f>SUM(S929:T929)</f>
        <v>0</v>
      </c>
      <c r="S929" s="25"/>
      <c r="T929" s="25"/>
      <c r="U929" s="25">
        <f>SUM(V929:W929)</f>
        <v>0</v>
      </c>
      <c r="V929" s="25"/>
      <c r="W929" s="15"/>
    </row>
    <row r="930" spans="1:23" s="40" customFormat="1" ht="47.25">
      <c r="A930" s="742"/>
      <c r="B930" s="451" t="s">
        <v>1571</v>
      </c>
      <c r="C930" s="753"/>
      <c r="D930" s="418"/>
      <c r="E930" s="419" t="s">
        <v>530</v>
      </c>
      <c r="F930" s="419" t="s">
        <v>530</v>
      </c>
      <c r="G930" s="103" t="s">
        <v>1271</v>
      </c>
      <c r="H930" s="417"/>
      <c r="I930" s="690"/>
      <c r="J930" s="745"/>
      <c r="K930" s="734"/>
      <c r="L930" s="25">
        <v>35</v>
      </c>
      <c r="M930" s="25"/>
      <c r="N930" s="25"/>
      <c r="O930" s="25"/>
      <c r="P930" s="25"/>
      <c r="Q930" s="25"/>
      <c r="R930" s="25"/>
      <c r="S930" s="25"/>
      <c r="T930" s="25"/>
      <c r="U930" s="25"/>
      <c r="V930" s="25"/>
      <c r="W930" s="15"/>
    </row>
    <row r="931" spans="1:23" s="40" customFormat="1" ht="47.25">
      <c r="A931" s="742"/>
      <c r="B931" s="451" t="s">
        <v>1572</v>
      </c>
      <c r="C931" s="753"/>
      <c r="D931" s="418"/>
      <c r="E931" s="419" t="s">
        <v>91</v>
      </c>
      <c r="F931" s="419" t="s">
        <v>492</v>
      </c>
      <c r="G931" s="103" t="s">
        <v>1272</v>
      </c>
      <c r="H931" s="417"/>
      <c r="I931" s="690"/>
      <c r="J931" s="745"/>
      <c r="K931" s="734"/>
      <c r="L931" s="25">
        <v>75</v>
      </c>
      <c r="M931" s="25"/>
      <c r="N931" s="25"/>
      <c r="O931" s="25"/>
      <c r="P931" s="25"/>
      <c r="Q931" s="25"/>
      <c r="R931" s="25"/>
      <c r="S931" s="25"/>
      <c r="T931" s="25"/>
      <c r="U931" s="25"/>
      <c r="V931" s="25"/>
      <c r="W931" s="15"/>
    </row>
    <row r="932" spans="1:23" s="40" customFormat="1" ht="63">
      <c r="A932" s="743"/>
      <c r="B932" s="451" t="s">
        <v>1573</v>
      </c>
      <c r="C932" s="754"/>
      <c r="D932" s="418"/>
      <c r="E932" s="419" t="s">
        <v>91</v>
      </c>
      <c r="F932" s="419" t="s">
        <v>492</v>
      </c>
      <c r="G932" s="103" t="s">
        <v>1273</v>
      </c>
      <c r="H932" s="417"/>
      <c r="I932" s="690"/>
      <c r="J932" s="745"/>
      <c r="K932" s="734"/>
      <c r="L932" s="25">
        <v>832.5</v>
      </c>
      <c r="M932" s="25">
        <v>832.5</v>
      </c>
      <c r="N932" s="25">
        <v>555</v>
      </c>
      <c r="O932" s="25">
        <f>P932</f>
        <v>832.5</v>
      </c>
      <c r="P932" s="25">
        <v>832.5</v>
      </c>
      <c r="Q932" s="25"/>
      <c r="R932" s="25">
        <f>S932</f>
        <v>832.5</v>
      </c>
      <c r="S932" s="25">
        <v>832.5</v>
      </c>
      <c r="T932" s="25"/>
      <c r="U932" s="25">
        <f>V932</f>
        <v>915.8</v>
      </c>
      <c r="V932" s="25">
        <v>915.8</v>
      </c>
      <c r="W932" s="15"/>
    </row>
    <row r="933" spans="1:23" s="40" customFormat="1" ht="24.75" customHeight="1">
      <c r="A933" s="741" t="s">
        <v>1274</v>
      </c>
      <c r="B933" s="451" t="s">
        <v>1630</v>
      </c>
      <c r="C933" s="686" t="s">
        <v>1275</v>
      </c>
      <c r="D933" s="418"/>
      <c r="E933" s="419"/>
      <c r="F933" s="419"/>
      <c r="G933" s="103"/>
      <c r="H933" s="417">
        <v>630</v>
      </c>
      <c r="I933" s="690"/>
      <c r="J933" s="745"/>
      <c r="K933" s="734"/>
      <c r="L933" s="25">
        <f>L934+L935</f>
        <v>387.1</v>
      </c>
      <c r="M933" s="25">
        <f>M934+M935</f>
        <v>196</v>
      </c>
      <c r="N933" s="25">
        <f>N934+N935</f>
        <v>182.3</v>
      </c>
      <c r="O933" s="25"/>
      <c r="P933" s="25"/>
      <c r="Q933" s="25"/>
      <c r="R933" s="25"/>
      <c r="S933" s="25"/>
      <c r="T933" s="25"/>
      <c r="U933" s="25"/>
      <c r="V933" s="25"/>
      <c r="W933" s="15"/>
    </row>
    <row r="934" spans="1:23" s="40" customFormat="1" ht="47.25">
      <c r="A934" s="742"/>
      <c r="B934" s="451" t="s">
        <v>1572</v>
      </c>
      <c r="C934" s="755"/>
      <c r="D934" s="418"/>
      <c r="E934" s="419" t="s">
        <v>91</v>
      </c>
      <c r="F934" s="419" t="s">
        <v>492</v>
      </c>
      <c r="G934" s="103" t="s">
        <v>1276</v>
      </c>
      <c r="H934" s="417"/>
      <c r="I934" s="690"/>
      <c r="J934" s="745"/>
      <c r="K934" s="734"/>
      <c r="L934" s="25">
        <v>327</v>
      </c>
      <c r="M934" s="25">
        <v>121.3</v>
      </c>
      <c r="N934" s="25">
        <v>121.3</v>
      </c>
      <c r="O934" s="25"/>
      <c r="P934" s="25"/>
      <c r="Q934" s="25"/>
      <c r="R934" s="25"/>
      <c r="S934" s="25"/>
      <c r="T934" s="25"/>
      <c r="U934" s="25"/>
      <c r="V934" s="25"/>
      <c r="W934" s="15"/>
    </row>
    <row r="935" spans="1:23" s="40" customFormat="1" ht="47.25">
      <c r="A935" s="743"/>
      <c r="B935" s="451" t="s">
        <v>1574</v>
      </c>
      <c r="C935" s="755"/>
      <c r="D935" s="418"/>
      <c r="E935" s="419" t="s">
        <v>91</v>
      </c>
      <c r="F935" s="419" t="s">
        <v>492</v>
      </c>
      <c r="G935" s="103" t="s">
        <v>1277</v>
      </c>
      <c r="H935" s="417"/>
      <c r="I935" s="690"/>
      <c r="J935" s="745"/>
      <c r="K935" s="734"/>
      <c r="L935" s="25">
        <v>60.1</v>
      </c>
      <c r="M935" s="25">
        <v>74.7</v>
      </c>
      <c r="N935" s="25">
        <v>61</v>
      </c>
      <c r="O935" s="25">
        <f>P935+Q935</f>
        <v>74.7</v>
      </c>
      <c r="P935" s="25">
        <v>74.7</v>
      </c>
      <c r="Q935" s="25"/>
      <c r="R935" s="25">
        <f>S935+T935</f>
        <v>74.7</v>
      </c>
      <c r="S935" s="25">
        <v>74.7</v>
      </c>
      <c r="T935" s="25"/>
      <c r="U935" s="25">
        <f>V935+W935</f>
        <v>82.2</v>
      </c>
      <c r="V935" s="25">
        <v>82.2</v>
      </c>
      <c r="W935" s="15"/>
    </row>
    <row r="936" spans="1:23" s="40" customFormat="1" ht="66.75" customHeight="1">
      <c r="A936" s="119" t="s">
        <v>1278</v>
      </c>
      <c r="B936" s="451" t="s">
        <v>1631</v>
      </c>
      <c r="C936" s="755"/>
      <c r="D936" s="418"/>
      <c r="E936" s="419" t="s">
        <v>91</v>
      </c>
      <c r="F936" s="419" t="s">
        <v>492</v>
      </c>
      <c r="G936" s="103" t="s">
        <v>1276</v>
      </c>
      <c r="H936" s="417">
        <v>630</v>
      </c>
      <c r="I936" s="690"/>
      <c r="J936" s="745"/>
      <c r="K936" s="734"/>
      <c r="L936" s="25">
        <v>91.8</v>
      </c>
      <c r="M936" s="25">
        <v>286.39999999999998</v>
      </c>
      <c r="N936" s="25">
        <v>286.39999999999998</v>
      </c>
      <c r="O936" s="25"/>
      <c r="P936" s="25"/>
      <c r="Q936" s="25"/>
      <c r="R936" s="25"/>
      <c r="S936" s="25"/>
      <c r="T936" s="25"/>
      <c r="U936" s="25"/>
      <c r="V936" s="25"/>
      <c r="W936" s="15"/>
    </row>
    <row r="937" spans="1:23" s="40" customFormat="1" ht="81.75" customHeight="1">
      <c r="A937" s="119" t="s">
        <v>1279</v>
      </c>
      <c r="B937" s="451" t="s">
        <v>1632</v>
      </c>
      <c r="C937" s="755"/>
      <c r="D937" s="418"/>
      <c r="E937" s="419" t="s">
        <v>91</v>
      </c>
      <c r="F937" s="419" t="s">
        <v>492</v>
      </c>
      <c r="G937" s="103" t="s">
        <v>1276</v>
      </c>
      <c r="H937" s="417">
        <v>630</v>
      </c>
      <c r="I937" s="690"/>
      <c r="J937" s="745"/>
      <c r="K937" s="734"/>
      <c r="L937" s="25">
        <v>126.3</v>
      </c>
      <c r="M937" s="25">
        <v>48.5</v>
      </c>
      <c r="N937" s="25">
        <v>48.5</v>
      </c>
      <c r="O937" s="25"/>
      <c r="P937" s="25"/>
      <c r="Q937" s="25"/>
      <c r="R937" s="25"/>
      <c r="S937" s="25"/>
      <c r="T937" s="25"/>
      <c r="U937" s="25"/>
      <c r="V937" s="25"/>
      <c r="W937" s="15"/>
    </row>
    <row r="938" spans="1:23" s="40" customFormat="1" ht="64.5" customHeight="1">
      <c r="A938" s="119" t="s">
        <v>1280</v>
      </c>
      <c r="B938" s="451" t="s">
        <v>1633</v>
      </c>
      <c r="C938" s="755"/>
      <c r="D938" s="418"/>
      <c r="E938" s="419" t="s">
        <v>91</v>
      </c>
      <c r="F938" s="419" t="s">
        <v>492</v>
      </c>
      <c r="G938" s="103" t="s">
        <v>1276</v>
      </c>
      <c r="H938" s="417">
        <v>630</v>
      </c>
      <c r="I938" s="690"/>
      <c r="J938" s="745"/>
      <c r="K938" s="734"/>
      <c r="L938" s="25">
        <v>38.1</v>
      </c>
      <c r="M938" s="25">
        <v>29.2</v>
      </c>
      <c r="N938" s="25">
        <v>29.2</v>
      </c>
      <c r="O938" s="25"/>
      <c r="P938" s="25"/>
      <c r="Q938" s="25"/>
      <c r="R938" s="25"/>
      <c r="S938" s="25"/>
      <c r="T938" s="25"/>
      <c r="U938" s="25"/>
      <c r="V938" s="25"/>
      <c r="W938" s="15"/>
    </row>
    <row r="939" spans="1:23" s="40" customFormat="1" ht="66" customHeight="1">
      <c r="A939" s="119" t="s">
        <v>1281</v>
      </c>
      <c r="B939" s="451" t="s">
        <v>1634</v>
      </c>
      <c r="C939" s="756"/>
      <c r="D939" s="418"/>
      <c r="E939" s="419" t="s">
        <v>91</v>
      </c>
      <c r="F939" s="419" t="s">
        <v>492</v>
      </c>
      <c r="G939" s="103" t="s">
        <v>1282</v>
      </c>
      <c r="H939" s="417">
        <v>630</v>
      </c>
      <c r="I939" s="691"/>
      <c r="J939" s="746"/>
      <c r="K939" s="735"/>
      <c r="L939" s="25">
        <v>2876.3</v>
      </c>
      <c r="M939" s="25">
        <v>2187.6</v>
      </c>
      <c r="N939" s="25">
        <v>1520.6</v>
      </c>
      <c r="O939" s="25">
        <f>P939+Q939</f>
        <v>2673</v>
      </c>
      <c r="P939" s="25">
        <v>2673</v>
      </c>
      <c r="Q939" s="25"/>
      <c r="R939" s="25">
        <f>S939+T939</f>
        <v>2673</v>
      </c>
      <c r="S939" s="25">
        <v>2673</v>
      </c>
      <c r="T939" s="25"/>
      <c r="U939" s="25">
        <f>V939+W939</f>
        <v>2940.3</v>
      </c>
      <c r="V939" s="25">
        <v>2940.3</v>
      </c>
      <c r="W939" s="15"/>
    </row>
    <row r="940" spans="1:23" s="263" customFormat="1" ht="45.75" customHeight="1">
      <c r="A940" s="747" t="s">
        <v>87</v>
      </c>
      <c r="B940" s="748"/>
      <c r="C940" s="748"/>
      <c r="D940" s="748"/>
      <c r="E940" s="748"/>
      <c r="F940" s="748"/>
      <c r="G940" s="748"/>
      <c r="H940" s="748"/>
      <c r="I940" s="748"/>
      <c r="J940" s="748"/>
      <c r="K940" s="748"/>
      <c r="L940" s="264">
        <f t="shared" ref="L940:W940" si="268">SUM(L941)</f>
        <v>324672.8</v>
      </c>
      <c r="M940" s="264">
        <f t="shared" si="268"/>
        <v>575177.5</v>
      </c>
      <c r="N940" s="264">
        <f t="shared" si="268"/>
        <v>258455.4</v>
      </c>
      <c r="O940" s="264">
        <f t="shared" si="268"/>
        <v>141086.9</v>
      </c>
      <c r="P940" s="264">
        <f t="shared" si="268"/>
        <v>132009.20000000001</v>
      </c>
      <c r="Q940" s="264">
        <f t="shared" si="268"/>
        <v>9077.7000000000007</v>
      </c>
      <c r="R940" s="264">
        <f t="shared" si="268"/>
        <v>209707.80000000002</v>
      </c>
      <c r="S940" s="264">
        <f t="shared" si="268"/>
        <v>200223.80000000002</v>
      </c>
      <c r="T940" s="264">
        <f t="shared" si="268"/>
        <v>9484</v>
      </c>
      <c r="U940" s="264">
        <f t="shared" si="268"/>
        <v>0</v>
      </c>
      <c r="V940" s="264">
        <f t="shared" si="268"/>
        <v>0</v>
      </c>
      <c r="W940" s="265">
        <f t="shared" si="268"/>
        <v>0</v>
      </c>
    </row>
    <row r="941" spans="1:23" s="40" customFormat="1" ht="22.15" customHeight="1">
      <c r="A941" s="119" t="s">
        <v>14</v>
      </c>
      <c r="B941" s="451" t="s">
        <v>61</v>
      </c>
      <c r="C941" s="443"/>
      <c r="D941" s="418"/>
      <c r="E941" s="534"/>
      <c r="F941" s="534"/>
      <c r="G941" s="452"/>
      <c r="H941" s="417">
        <v>400</v>
      </c>
      <c r="I941" s="328"/>
      <c r="J941" s="536"/>
      <c r="K941" s="418"/>
      <c r="L941" s="25">
        <f>L942+L943+L948+L956+L958+L966</f>
        <v>324672.8</v>
      </c>
      <c r="M941" s="25">
        <f>M943+M948+M956+M957+M958+M966+M942</f>
        <v>575177.5</v>
      </c>
      <c r="N941" s="25">
        <f t="shared" ref="N941:W941" si="269">N942+N943+N948+N956+N957+N958+N966</f>
        <v>258455.4</v>
      </c>
      <c r="O941" s="25">
        <f t="shared" si="269"/>
        <v>141086.9</v>
      </c>
      <c r="P941" s="25">
        <f t="shared" si="269"/>
        <v>132009.20000000001</v>
      </c>
      <c r="Q941" s="25">
        <f t="shared" si="269"/>
        <v>9077.7000000000007</v>
      </c>
      <c r="R941" s="25">
        <f t="shared" si="269"/>
        <v>209707.80000000002</v>
      </c>
      <c r="S941" s="25">
        <f t="shared" si="269"/>
        <v>200223.80000000002</v>
      </c>
      <c r="T941" s="25">
        <f t="shared" si="269"/>
        <v>9484</v>
      </c>
      <c r="U941" s="25">
        <f t="shared" si="269"/>
        <v>0</v>
      </c>
      <c r="V941" s="25">
        <f t="shared" si="269"/>
        <v>0</v>
      </c>
      <c r="W941" s="15">
        <f t="shared" si="269"/>
        <v>0</v>
      </c>
    </row>
    <row r="942" spans="1:23" s="40" customFormat="1" ht="96" customHeight="1">
      <c r="A942" s="119" t="s">
        <v>60</v>
      </c>
      <c r="B942" s="451" t="s">
        <v>1283</v>
      </c>
      <c r="C942" s="443"/>
      <c r="D942" s="418"/>
      <c r="E942" s="419" t="s">
        <v>119</v>
      </c>
      <c r="F942" s="419" t="s">
        <v>492</v>
      </c>
      <c r="G942" s="103" t="s">
        <v>1284</v>
      </c>
      <c r="H942" s="417">
        <v>410</v>
      </c>
      <c r="I942" s="454" t="s">
        <v>1285</v>
      </c>
      <c r="J942" s="469" t="s">
        <v>1286</v>
      </c>
      <c r="K942" s="418"/>
      <c r="L942" s="25">
        <v>396.5</v>
      </c>
      <c r="M942" s="25">
        <v>1361</v>
      </c>
      <c r="N942" s="25">
        <v>128.1</v>
      </c>
      <c r="O942" s="25">
        <f>Q942</f>
        <v>0</v>
      </c>
      <c r="P942" s="25"/>
      <c r="Q942" s="25"/>
      <c r="R942" s="25"/>
      <c r="S942" s="25"/>
      <c r="T942" s="25"/>
      <c r="U942" s="25"/>
      <c r="V942" s="25"/>
      <c r="W942" s="15"/>
    </row>
    <row r="943" spans="1:23" s="40" customFormat="1" ht="55.5" customHeight="1">
      <c r="A943" s="741" t="s">
        <v>1287</v>
      </c>
      <c r="B943" s="451" t="s">
        <v>1288</v>
      </c>
      <c r="C943" s="730"/>
      <c r="D943" s="733"/>
      <c r="E943" s="419" t="s">
        <v>119</v>
      </c>
      <c r="F943" s="419" t="s">
        <v>131</v>
      </c>
      <c r="G943" s="103"/>
      <c r="H943" s="417">
        <v>410</v>
      </c>
      <c r="I943" s="689" t="s">
        <v>1289</v>
      </c>
      <c r="J943" s="744" t="s">
        <v>1290</v>
      </c>
      <c r="K943" s="733"/>
      <c r="L943" s="25">
        <f>L944+L945+L946</f>
        <v>63237</v>
      </c>
      <c r="M943" s="25">
        <f>M944+M945+M946+M947</f>
        <v>348520.1</v>
      </c>
      <c r="N943" s="25">
        <f>N944+N945+N946+N947</f>
        <v>196339.20000000001</v>
      </c>
      <c r="O943" s="25">
        <f>O944+O945+O946+O947</f>
        <v>0</v>
      </c>
      <c r="P943" s="25">
        <f>P944+P945+P946+P947</f>
        <v>0</v>
      </c>
      <c r="Q943" s="25"/>
      <c r="R943" s="25">
        <f t="shared" ref="R943:W943" si="270">R944+R945+R946+R947</f>
        <v>0</v>
      </c>
      <c r="S943" s="25">
        <f t="shared" si="270"/>
        <v>0</v>
      </c>
      <c r="T943" s="25">
        <f t="shared" si="270"/>
        <v>0</v>
      </c>
      <c r="U943" s="25">
        <f t="shared" si="270"/>
        <v>0</v>
      </c>
      <c r="V943" s="25">
        <f t="shared" si="270"/>
        <v>0</v>
      </c>
      <c r="W943" s="15">
        <f t="shared" si="270"/>
        <v>0</v>
      </c>
    </row>
    <row r="944" spans="1:23" s="40" customFormat="1" ht="47.25">
      <c r="A944" s="742"/>
      <c r="B944" s="451" t="s">
        <v>1291</v>
      </c>
      <c r="C944" s="731"/>
      <c r="D944" s="734"/>
      <c r="E944" s="419" t="s">
        <v>119</v>
      </c>
      <c r="F944" s="419" t="s">
        <v>131</v>
      </c>
      <c r="G944" s="103" t="s">
        <v>1284</v>
      </c>
      <c r="H944" s="417"/>
      <c r="I944" s="690"/>
      <c r="J944" s="745"/>
      <c r="K944" s="734"/>
      <c r="L944" s="25">
        <v>6009</v>
      </c>
      <c r="M944" s="25">
        <v>4272.8</v>
      </c>
      <c r="N944" s="25">
        <v>1422.7</v>
      </c>
      <c r="O944" s="25">
        <f>Q944</f>
        <v>0</v>
      </c>
      <c r="P944" s="25"/>
      <c r="Q944" s="25"/>
      <c r="R944" s="25"/>
      <c r="S944" s="25"/>
      <c r="T944" s="25"/>
      <c r="U944" s="25"/>
      <c r="V944" s="25"/>
      <c r="W944" s="15"/>
    </row>
    <row r="945" spans="1:23" s="40" customFormat="1" ht="78.75">
      <c r="A945" s="742"/>
      <c r="B945" s="451" t="s">
        <v>1292</v>
      </c>
      <c r="C945" s="731"/>
      <c r="D945" s="734"/>
      <c r="E945" s="419" t="s">
        <v>119</v>
      </c>
      <c r="F945" s="419" t="s">
        <v>131</v>
      </c>
      <c r="G945" s="103" t="s">
        <v>1293</v>
      </c>
      <c r="H945" s="417"/>
      <c r="I945" s="690"/>
      <c r="J945" s="745"/>
      <c r="K945" s="734"/>
      <c r="L945" s="25">
        <v>51320.6</v>
      </c>
      <c r="M945" s="25">
        <v>340497.3</v>
      </c>
      <c r="N945" s="25">
        <v>192824.9</v>
      </c>
      <c r="O945" s="25"/>
      <c r="P945" s="25"/>
      <c r="Q945" s="25"/>
      <c r="R945" s="25"/>
      <c r="S945" s="25"/>
      <c r="T945" s="25"/>
      <c r="U945" s="25"/>
      <c r="V945" s="25"/>
      <c r="W945" s="15"/>
    </row>
    <row r="946" spans="1:23" s="40" customFormat="1" ht="63">
      <c r="A946" s="742"/>
      <c r="B946" s="451" t="s">
        <v>1294</v>
      </c>
      <c r="C946" s="731"/>
      <c r="D946" s="734"/>
      <c r="E946" s="419" t="s">
        <v>119</v>
      </c>
      <c r="F946" s="419" t="s">
        <v>131</v>
      </c>
      <c r="G946" s="103" t="s">
        <v>1295</v>
      </c>
      <c r="H946" s="417"/>
      <c r="I946" s="690"/>
      <c r="J946" s="745"/>
      <c r="K946" s="734"/>
      <c r="L946" s="25">
        <v>5907.4</v>
      </c>
      <c r="M946" s="25"/>
      <c r="N946" s="25"/>
      <c r="O946" s="25"/>
      <c r="P946" s="25"/>
      <c r="Q946" s="25"/>
      <c r="R946" s="25"/>
      <c r="S946" s="25"/>
      <c r="T946" s="25"/>
      <c r="U946" s="25"/>
      <c r="V946" s="25"/>
      <c r="W946" s="15"/>
    </row>
    <row r="947" spans="1:23" s="40" customFormat="1" ht="78.75">
      <c r="A947" s="743"/>
      <c r="B947" s="451" t="s">
        <v>1575</v>
      </c>
      <c r="C947" s="732"/>
      <c r="D947" s="735"/>
      <c r="E947" s="419" t="s">
        <v>119</v>
      </c>
      <c r="F947" s="419" t="s">
        <v>131</v>
      </c>
      <c r="G947" s="103" t="s">
        <v>1296</v>
      </c>
      <c r="H947" s="417"/>
      <c r="I947" s="691"/>
      <c r="J947" s="746"/>
      <c r="K947" s="735"/>
      <c r="L947" s="25"/>
      <c r="M947" s="25">
        <v>3750</v>
      </c>
      <c r="N947" s="25">
        <v>2091.6</v>
      </c>
      <c r="O947" s="25"/>
      <c r="P947" s="25"/>
      <c r="Q947" s="25"/>
      <c r="R947" s="25"/>
      <c r="S947" s="25"/>
      <c r="T947" s="25"/>
      <c r="U947" s="25"/>
      <c r="V947" s="25"/>
      <c r="W947" s="15"/>
    </row>
    <row r="948" spans="1:23" s="40" customFormat="1" ht="63">
      <c r="A948" s="741" t="s">
        <v>656</v>
      </c>
      <c r="B948" s="451" t="s">
        <v>1297</v>
      </c>
      <c r="C948" s="730"/>
      <c r="D948" s="733"/>
      <c r="E948" s="419" t="s">
        <v>1298</v>
      </c>
      <c r="F948" s="419" t="s">
        <v>1299</v>
      </c>
      <c r="G948" s="103"/>
      <c r="H948" s="417">
        <v>410</v>
      </c>
      <c r="I948" s="689" t="s">
        <v>1300</v>
      </c>
      <c r="J948" s="744" t="s">
        <v>1301</v>
      </c>
      <c r="K948" s="733"/>
      <c r="L948" s="25">
        <f>L949+L950+L951+L952+L955</f>
        <v>39884.199999999997</v>
      </c>
      <c r="M948" s="25">
        <f t="shared" ref="M948:W948" si="271">M949+M950+M951+M952+M953+M954+M955</f>
        <v>59453.8</v>
      </c>
      <c r="N948" s="25">
        <f t="shared" si="271"/>
        <v>19428.8</v>
      </c>
      <c r="O948" s="25">
        <f t="shared" si="271"/>
        <v>8292.7999999999993</v>
      </c>
      <c r="P948" s="25">
        <f t="shared" si="271"/>
        <v>4215.1000000000004</v>
      </c>
      <c r="Q948" s="25">
        <f t="shared" si="271"/>
        <v>4077.7</v>
      </c>
      <c r="R948" s="25">
        <f t="shared" si="271"/>
        <v>9484</v>
      </c>
      <c r="S948" s="25">
        <f t="shared" si="271"/>
        <v>0</v>
      </c>
      <c r="T948" s="25">
        <f t="shared" si="271"/>
        <v>9484</v>
      </c>
      <c r="U948" s="25">
        <f t="shared" si="271"/>
        <v>0</v>
      </c>
      <c r="V948" s="25">
        <f t="shared" si="271"/>
        <v>0</v>
      </c>
      <c r="W948" s="15">
        <f t="shared" si="271"/>
        <v>0</v>
      </c>
    </row>
    <row r="949" spans="1:23" s="40" customFormat="1" ht="47.25">
      <c r="A949" s="742"/>
      <c r="B949" s="451" t="s">
        <v>1302</v>
      </c>
      <c r="C949" s="731"/>
      <c r="D949" s="734"/>
      <c r="E949" s="419" t="s">
        <v>119</v>
      </c>
      <c r="F949" s="419" t="s">
        <v>93</v>
      </c>
      <c r="G949" s="103" t="s">
        <v>1284</v>
      </c>
      <c r="H949" s="417"/>
      <c r="I949" s="690"/>
      <c r="J949" s="745"/>
      <c r="K949" s="734"/>
      <c r="L949" s="25">
        <v>7447.6</v>
      </c>
      <c r="M949" s="25">
        <v>21054.400000000001</v>
      </c>
      <c r="N949" s="25">
        <v>3943.5</v>
      </c>
      <c r="O949" s="25">
        <f>Q949</f>
        <v>0</v>
      </c>
      <c r="P949" s="25"/>
      <c r="Q949" s="25"/>
      <c r="R949" s="25">
        <f>T949</f>
        <v>0</v>
      </c>
      <c r="S949" s="25"/>
      <c r="T949" s="25"/>
      <c r="U949" s="25"/>
      <c r="V949" s="25"/>
      <c r="W949" s="15"/>
    </row>
    <row r="950" spans="1:23" s="40" customFormat="1" ht="47.25">
      <c r="A950" s="742"/>
      <c r="B950" s="451" t="s">
        <v>1303</v>
      </c>
      <c r="C950" s="731"/>
      <c r="D950" s="734"/>
      <c r="E950" s="419" t="s">
        <v>119</v>
      </c>
      <c r="F950" s="419" t="s">
        <v>93</v>
      </c>
      <c r="G950" s="103" t="s">
        <v>1304</v>
      </c>
      <c r="H950" s="417"/>
      <c r="I950" s="690"/>
      <c r="J950" s="745"/>
      <c r="K950" s="734"/>
      <c r="L950" s="25">
        <v>5782.6</v>
      </c>
      <c r="M950" s="25"/>
      <c r="N950" s="25"/>
      <c r="O950" s="25"/>
      <c r="P950" s="25"/>
      <c r="Q950" s="25"/>
      <c r="R950" s="25"/>
      <c r="S950" s="25"/>
      <c r="T950" s="25"/>
      <c r="U950" s="25"/>
      <c r="V950" s="25"/>
      <c r="W950" s="15"/>
    </row>
    <row r="951" spans="1:23" s="40" customFormat="1" ht="47.25">
      <c r="A951" s="742"/>
      <c r="B951" s="451" t="s">
        <v>1305</v>
      </c>
      <c r="C951" s="731"/>
      <c r="D951" s="734"/>
      <c r="E951" s="419" t="s">
        <v>141</v>
      </c>
      <c r="F951" s="419" t="s">
        <v>467</v>
      </c>
      <c r="G951" s="103" t="s">
        <v>1306</v>
      </c>
      <c r="H951" s="417"/>
      <c r="I951" s="690"/>
      <c r="J951" s="745"/>
      <c r="K951" s="734"/>
      <c r="L951" s="25">
        <v>20280</v>
      </c>
      <c r="M951" s="25">
        <v>23898.9</v>
      </c>
      <c r="N951" s="25">
        <v>7590.6</v>
      </c>
      <c r="O951" s="25">
        <f>Q951</f>
        <v>0</v>
      </c>
      <c r="P951" s="25"/>
      <c r="Q951" s="25"/>
      <c r="R951" s="25">
        <f>T951</f>
        <v>0</v>
      </c>
      <c r="S951" s="25"/>
      <c r="T951" s="25"/>
      <c r="U951" s="25">
        <f>W951</f>
        <v>0</v>
      </c>
      <c r="V951" s="25"/>
      <c r="W951" s="15"/>
    </row>
    <row r="952" spans="1:23" s="40" customFormat="1" ht="63">
      <c r="A952" s="742"/>
      <c r="B952" s="451" t="s">
        <v>1307</v>
      </c>
      <c r="C952" s="731"/>
      <c r="D952" s="734"/>
      <c r="E952" s="419" t="s">
        <v>141</v>
      </c>
      <c r="F952" s="419" t="s">
        <v>467</v>
      </c>
      <c r="G952" s="103" t="s">
        <v>1308</v>
      </c>
      <c r="H952" s="417"/>
      <c r="I952" s="690"/>
      <c r="J952" s="745"/>
      <c r="K952" s="734"/>
      <c r="L952" s="25">
        <v>3030</v>
      </c>
      <c r="M952" s="25">
        <v>1167</v>
      </c>
      <c r="N952" s="25">
        <v>1167</v>
      </c>
      <c r="O952" s="25"/>
      <c r="P952" s="25"/>
      <c r="Q952" s="25"/>
      <c r="R952" s="25"/>
      <c r="S952" s="25"/>
      <c r="T952" s="25"/>
      <c r="U952" s="25"/>
      <c r="V952" s="25"/>
      <c r="W952" s="15"/>
    </row>
    <row r="953" spans="1:23" s="40" customFormat="1" ht="48.75" customHeight="1">
      <c r="A953" s="742"/>
      <c r="B953" s="451" t="s">
        <v>1309</v>
      </c>
      <c r="C953" s="731"/>
      <c r="D953" s="734"/>
      <c r="E953" s="419" t="s">
        <v>141</v>
      </c>
      <c r="F953" s="419" t="s">
        <v>467</v>
      </c>
      <c r="G953" s="103" t="s">
        <v>1310</v>
      </c>
      <c r="H953" s="417"/>
      <c r="I953" s="690"/>
      <c r="J953" s="745"/>
      <c r="K953" s="734"/>
      <c r="L953" s="25"/>
      <c r="M953" s="25">
        <v>4618.5</v>
      </c>
      <c r="N953" s="25">
        <v>2701.9</v>
      </c>
      <c r="O953" s="25">
        <f>P953+Q953</f>
        <v>3243.8</v>
      </c>
      <c r="P953" s="25">
        <v>1475.1</v>
      </c>
      <c r="Q953" s="25">
        <v>1768.7</v>
      </c>
      <c r="R953" s="25">
        <f>T953</f>
        <v>0</v>
      </c>
      <c r="S953" s="25"/>
      <c r="T953" s="25"/>
      <c r="U953" s="25"/>
      <c r="V953" s="25"/>
      <c r="W953" s="15"/>
    </row>
    <row r="954" spans="1:23" s="40" customFormat="1" ht="63">
      <c r="A954" s="742"/>
      <c r="B954" s="451" t="s">
        <v>1311</v>
      </c>
      <c r="C954" s="731"/>
      <c r="D954" s="734"/>
      <c r="E954" s="419" t="s">
        <v>141</v>
      </c>
      <c r="F954" s="419" t="s">
        <v>467</v>
      </c>
      <c r="G954" s="103" t="s">
        <v>1312</v>
      </c>
      <c r="H954" s="417"/>
      <c r="I954" s="690"/>
      <c r="J954" s="745"/>
      <c r="K954" s="734"/>
      <c r="L954" s="25"/>
      <c r="M954" s="25">
        <v>8715</v>
      </c>
      <c r="N954" s="25">
        <v>4025.8</v>
      </c>
      <c r="O954" s="25">
        <f>P954+Q954</f>
        <v>5049</v>
      </c>
      <c r="P954" s="25">
        <v>2740</v>
      </c>
      <c r="Q954" s="25">
        <v>2309</v>
      </c>
      <c r="R954" s="25">
        <f>T954</f>
        <v>9484</v>
      </c>
      <c r="S954" s="25"/>
      <c r="T954" s="25">
        <v>9484</v>
      </c>
      <c r="U954" s="25"/>
      <c r="V954" s="25"/>
      <c r="W954" s="15"/>
    </row>
    <row r="955" spans="1:23" s="40" customFormat="1" ht="63">
      <c r="A955" s="743"/>
      <c r="B955" s="451" t="s">
        <v>1313</v>
      </c>
      <c r="C955" s="732"/>
      <c r="D955" s="735"/>
      <c r="E955" s="419" t="s">
        <v>141</v>
      </c>
      <c r="F955" s="419" t="s">
        <v>467</v>
      </c>
      <c r="G955" s="103" t="s">
        <v>1314</v>
      </c>
      <c r="H955" s="417"/>
      <c r="I955" s="691"/>
      <c r="J955" s="746"/>
      <c r="K955" s="735"/>
      <c r="L955" s="25">
        <v>3344</v>
      </c>
      <c r="M955" s="25"/>
      <c r="N955" s="25"/>
      <c r="O955" s="25"/>
      <c r="P955" s="25"/>
      <c r="Q955" s="25"/>
      <c r="R955" s="25"/>
      <c r="S955" s="25"/>
      <c r="T955" s="25"/>
      <c r="U955" s="25"/>
      <c r="V955" s="25"/>
      <c r="W955" s="15"/>
    </row>
    <row r="956" spans="1:23" s="40" customFormat="1" ht="135" customHeight="1">
      <c r="A956" s="119" t="s">
        <v>659</v>
      </c>
      <c r="B956" s="451" t="s">
        <v>1610</v>
      </c>
      <c r="C956" s="443"/>
      <c r="D956" s="418"/>
      <c r="E956" s="419" t="s">
        <v>141</v>
      </c>
      <c r="F956" s="419" t="s">
        <v>118</v>
      </c>
      <c r="G956" s="103" t="s">
        <v>1306</v>
      </c>
      <c r="H956" s="417">
        <v>410</v>
      </c>
      <c r="I956" s="454" t="s">
        <v>1315</v>
      </c>
      <c r="J956" s="469" t="s">
        <v>1316</v>
      </c>
      <c r="K956" s="418"/>
      <c r="L956" s="25">
        <v>8081.4</v>
      </c>
      <c r="M956" s="25">
        <v>15540.4</v>
      </c>
      <c r="N956" s="25">
        <v>13447.3</v>
      </c>
      <c r="O956" s="25">
        <f>Q956</f>
        <v>0</v>
      </c>
      <c r="P956" s="25"/>
      <c r="Q956" s="25"/>
      <c r="R956" s="25">
        <f>T956</f>
        <v>0</v>
      </c>
      <c r="S956" s="25"/>
      <c r="T956" s="25"/>
      <c r="U956" s="25">
        <f>W956</f>
        <v>0</v>
      </c>
      <c r="V956" s="25"/>
      <c r="W956" s="15"/>
    </row>
    <row r="957" spans="1:23" s="40" customFormat="1" ht="243.75" customHeight="1">
      <c r="A957" s="119" t="s">
        <v>661</v>
      </c>
      <c r="B957" s="451" t="s">
        <v>1611</v>
      </c>
      <c r="C957" s="443"/>
      <c r="D957" s="418"/>
      <c r="E957" s="419" t="s">
        <v>141</v>
      </c>
      <c r="F957" s="419" t="s">
        <v>124</v>
      </c>
      <c r="G957" s="103" t="s">
        <v>1317</v>
      </c>
      <c r="H957" s="417">
        <v>410</v>
      </c>
      <c r="I957" s="454" t="s">
        <v>1318</v>
      </c>
      <c r="J957" s="469" t="s">
        <v>1319</v>
      </c>
      <c r="K957" s="418"/>
      <c r="L957" s="25"/>
      <c r="M957" s="25">
        <v>1059.2</v>
      </c>
      <c r="N957" s="25"/>
      <c r="O957" s="25">
        <f>SUBTOTAL(9,P957:Q957)</f>
        <v>5000</v>
      </c>
      <c r="P957" s="25"/>
      <c r="Q957" s="25">
        <v>5000</v>
      </c>
      <c r="R957" s="25"/>
      <c r="S957" s="25"/>
      <c r="T957" s="25"/>
      <c r="U957" s="25"/>
      <c r="V957" s="25"/>
      <c r="W957" s="15"/>
    </row>
    <row r="958" spans="1:23" s="40" customFormat="1" ht="81.75" customHeight="1">
      <c r="A958" s="741" t="s">
        <v>663</v>
      </c>
      <c r="B958" s="451" t="s">
        <v>1576</v>
      </c>
      <c r="C958" s="730"/>
      <c r="D958" s="733"/>
      <c r="E958" s="419"/>
      <c r="F958" s="419"/>
      <c r="G958" s="103"/>
      <c r="H958" s="417">
        <v>410</v>
      </c>
      <c r="I958" s="689" t="s">
        <v>1320</v>
      </c>
      <c r="J958" s="744" t="s">
        <v>1321</v>
      </c>
      <c r="K958" s="733"/>
      <c r="L958" s="25">
        <f>L959+L960+L961+L962+L963</f>
        <v>205073.7</v>
      </c>
      <c r="M958" s="25">
        <f t="shared" ref="M958:W958" si="272">M959+M960+M961+M962+M963+M964+M965</f>
        <v>149243</v>
      </c>
      <c r="N958" s="25">
        <f t="shared" si="272"/>
        <v>29111.999999999996</v>
      </c>
      <c r="O958" s="25">
        <f t="shared" si="272"/>
        <v>127794.1</v>
      </c>
      <c r="P958" s="25">
        <f t="shared" si="272"/>
        <v>127794.1</v>
      </c>
      <c r="Q958" s="25">
        <f t="shared" si="272"/>
        <v>0</v>
      </c>
      <c r="R958" s="25">
        <f t="shared" si="272"/>
        <v>200223.80000000002</v>
      </c>
      <c r="S958" s="25">
        <f t="shared" si="272"/>
        <v>200223.80000000002</v>
      </c>
      <c r="T958" s="25">
        <f t="shared" si="272"/>
        <v>0</v>
      </c>
      <c r="U958" s="25">
        <f t="shared" si="272"/>
        <v>0</v>
      </c>
      <c r="V958" s="25">
        <f t="shared" si="272"/>
        <v>0</v>
      </c>
      <c r="W958" s="15">
        <f t="shared" si="272"/>
        <v>0</v>
      </c>
    </row>
    <row r="959" spans="1:23" s="40" customFormat="1" ht="31.5" customHeight="1">
      <c r="A959" s="742"/>
      <c r="B959" s="451" t="s">
        <v>1322</v>
      </c>
      <c r="C959" s="731"/>
      <c r="D959" s="734"/>
      <c r="E959" s="419" t="s">
        <v>530</v>
      </c>
      <c r="F959" s="419" t="s">
        <v>118</v>
      </c>
      <c r="G959" s="103" t="s">
        <v>1323</v>
      </c>
      <c r="H959" s="417"/>
      <c r="I959" s="690"/>
      <c r="J959" s="745"/>
      <c r="K959" s="734"/>
      <c r="L959" s="25">
        <v>7478.7</v>
      </c>
      <c r="M959" s="25"/>
      <c r="N959" s="25"/>
      <c r="O959" s="25"/>
      <c r="P959" s="25"/>
      <c r="Q959" s="25"/>
      <c r="R959" s="25"/>
      <c r="S959" s="25"/>
      <c r="T959" s="25"/>
      <c r="U959" s="25"/>
      <c r="V959" s="25"/>
      <c r="W959" s="15"/>
    </row>
    <row r="960" spans="1:23" s="40" customFormat="1" ht="63">
      <c r="A960" s="742"/>
      <c r="B960" s="451" t="s">
        <v>1577</v>
      </c>
      <c r="C960" s="731"/>
      <c r="D960" s="734"/>
      <c r="E960" s="419" t="s">
        <v>530</v>
      </c>
      <c r="F960" s="419" t="s">
        <v>118</v>
      </c>
      <c r="G960" s="103" t="s">
        <v>1324</v>
      </c>
      <c r="H960" s="417"/>
      <c r="I960" s="690"/>
      <c r="J960" s="745"/>
      <c r="K960" s="734"/>
      <c r="L960" s="25">
        <v>102025.8</v>
      </c>
      <c r="M960" s="25">
        <v>27895.9</v>
      </c>
      <c r="N960" s="25">
        <v>23264.6</v>
      </c>
      <c r="O960" s="25"/>
      <c r="P960" s="25"/>
      <c r="Q960" s="25"/>
      <c r="R960" s="25"/>
      <c r="S960" s="25"/>
      <c r="T960" s="25"/>
      <c r="U960" s="25"/>
      <c r="V960" s="25"/>
      <c r="W960" s="15"/>
    </row>
    <row r="961" spans="1:23" s="40" customFormat="1" ht="34.5" customHeight="1">
      <c r="A961" s="742"/>
      <c r="B961" s="451" t="s">
        <v>1322</v>
      </c>
      <c r="C961" s="731"/>
      <c r="D961" s="734"/>
      <c r="E961" s="419" t="s">
        <v>530</v>
      </c>
      <c r="F961" s="419" t="s">
        <v>467</v>
      </c>
      <c r="G961" s="103" t="s">
        <v>1323</v>
      </c>
      <c r="H961" s="417"/>
      <c r="I961" s="690"/>
      <c r="J961" s="745"/>
      <c r="K961" s="734"/>
      <c r="L961" s="25">
        <v>20174.3</v>
      </c>
      <c r="M961" s="25">
        <v>3700</v>
      </c>
      <c r="N961" s="25">
        <v>898.7</v>
      </c>
      <c r="O961" s="25">
        <f>Q961</f>
        <v>0</v>
      </c>
      <c r="P961" s="25"/>
      <c r="Q961" s="25"/>
      <c r="R961" s="25">
        <f>T961</f>
        <v>0</v>
      </c>
      <c r="S961" s="25"/>
      <c r="T961" s="25"/>
      <c r="U961" s="25"/>
      <c r="V961" s="25"/>
      <c r="W961" s="15"/>
    </row>
    <row r="962" spans="1:23" s="40" customFormat="1" ht="63">
      <c r="A962" s="742"/>
      <c r="B962" s="451" t="s">
        <v>1577</v>
      </c>
      <c r="C962" s="731"/>
      <c r="D962" s="734"/>
      <c r="E962" s="419" t="s">
        <v>530</v>
      </c>
      <c r="F962" s="419" t="s">
        <v>467</v>
      </c>
      <c r="G962" s="103" t="s">
        <v>1325</v>
      </c>
      <c r="H962" s="417"/>
      <c r="I962" s="690"/>
      <c r="J962" s="745"/>
      <c r="K962" s="734"/>
      <c r="L962" s="25">
        <v>73685.2</v>
      </c>
      <c r="M962" s="25"/>
      <c r="N962" s="25"/>
      <c r="O962" s="25"/>
      <c r="P962" s="25"/>
      <c r="Q962" s="25"/>
      <c r="R962" s="25"/>
      <c r="S962" s="25"/>
      <c r="T962" s="25"/>
      <c r="U962" s="25"/>
      <c r="V962" s="25"/>
      <c r="W962" s="15"/>
    </row>
    <row r="963" spans="1:23" s="40" customFormat="1" ht="78.75">
      <c r="A963" s="742"/>
      <c r="B963" s="451" t="s">
        <v>1326</v>
      </c>
      <c r="C963" s="731"/>
      <c r="D963" s="734"/>
      <c r="E963" s="419" t="s">
        <v>530</v>
      </c>
      <c r="F963" s="419" t="s">
        <v>467</v>
      </c>
      <c r="G963" s="103" t="s">
        <v>1327</v>
      </c>
      <c r="H963" s="417"/>
      <c r="I963" s="690"/>
      <c r="J963" s="745"/>
      <c r="K963" s="734"/>
      <c r="L963" s="25">
        <v>1709.7</v>
      </c>
      <c r="M963" s="25"/>
      <c r="N963" s="25"/>
      <c r="O963" s="25"/>
      <c r="P963" s="25"/>
      <c r="Q963" s="25"/>
      <c r="R963" s="25"/>
      <c r="S963" s="25"/>
      <c r="T963" s="25"/>
      <c r="U963" s="25"/>
      <c r="V963" s="25"/>
      <c r="W963" s="15"/>
    </row>
    <row r="964" spans="1:23" s="40" customFormat="1" ht="32.25" customHeight="1">
      <c r="A964" s="742"/>
      <c r="B964" s="451" t="s">
        <v>1328</v>
      </c>
      <c r="C964" s="731"/>
      <c r="D964" s="734"/>
      <c r="E964" s="419" t="s">
        <v>530</v>
      </c>
      <c r="F964" s="419" t="s">
        <v>467</v>
      </c>
      <c r="G964" s="103" t="s">
        <v>1329</v>
      </c>
      <c r="H964" s="417"/>
      <c r="I964" s="690"/>
      <c r="J964" s="745"/>
      <c r="K964" s="734"/>
      <c r="L964" s="25"/>
      <c r="M964" s="25">
        <v>100000</v>
      </c>
      <c r="N964" s="25">
        <v>4206.3999999999996</v>
      </c>
      <c r="O964" s="25">
        <f>P964</f>
        <v>108625</v>
      </c>
      <c r="P964" s="25">
        <v>108625</v>
      </c>
      <c r="Q964" s="25"/>
      <c r="R964" s="25">
        <f>S964</f>
        <v>170190.2</v>
      </c>
      <c r="S964" s="25">
        <v>170190.2</v>
      </c>
      <c r="T964" s="25"/>
      <c r="U964" s="25"/>
      <c r="V964" s="25"/>
      <c r="W964" s="15"/>
    </row>
    <row r="965" spans="1:23" s="40" customFormat="1" ht="31.5">
      <c r="A965" s="743"/>
      <c r="B965" s="451" t="s">
        <v>1578</v>
      </c>
      <c r="C965" s="732"/>
      <c r="D965" s="735"/>
      <c r="E965" s="419" t="s">
        <v>530</v>
      </c>
      <c r="F965" s="419" t="s">
        <v>467</v>
      </c>
      <c r="G965" s="103" t="s">
        <v>1330</v>
      </c>
      <c r="H965" s="417"/>
      <c r="I965" s="691"/>
      <c r="J965" s="746"/>
      <c r="K965" s="735"/>
      <c r="L965" s="25"/>
      <c r="M965" s="25">
        <v>17647.099999999999</v>
      </c>
      <c r="N965" s="25">
        <v>742.3</v>
      </c>
      <c r="O965" s="25">
        <f>P965</f>
        <v>19169.099999999999</v>
      </c>
      <c r="P965" s="25">
        <v>19169.099999999999</v>
      </c>
      <c r="Q965" s="25"/>
      <c r="R965" s="25">
        <f>S965</f>
        <v>30033.599999999999</v>
      </c>
      <c r="S965" s="25">
        <v>30033.599999999999</v>
      </c>
      <c r="T965" s="25"/>
      <c r="U965" s="25"/>
      <c r="V965" s="25"/>
      <c r="W965" s="15"/>
    </row>
    <row r="966" spans="1:23" s="40" customFormat="1" ht="66" customHeight="1">
      <c r="A966" s="119" t="s">
        <v>665</v>
      </c>
      <c r="B966" s="451" t="s">
        <v>1579</v>
      </c>
      <c r="C966" s="443"/>
      <c r="D966" s="418"/>
      <c r="E966" s="419" t="s">
        <v>118</v>
      </c>
      <c r="F966" s="419" t="s">
        <v>94</v>
      </c>
      <c r="G966" s="103" t="s">
        <v>1331</v>
      </c>
      <c r="H966" s="417">
        <v>410</v>
      </c>
      <c r="I966" s="454" t="s">
        <v>1332</v>
      </c>
      <c r="J966" s="188">
        <v>40386</v>
      </c>
      <c r="K966" s="418"/>
      <c r="L966" s="25">
        <v>8000</v>
      </c>
      <c r="M966" s="25"/>
      <c r="N966" s="25"/>
      <c r="O966" s="25"/>
      <c r="P966" s="25"/>
      <c r="Q966" s="25"/>
      <c r="R966" s="25"/>
      <c r="S966" s="25"/>
      <c r="T966" s="25"/>
      <c r="U966" s="25"/>
      <c r="V966" s="25"/>
      <c r="W966" s="15"/>
    </row>
    <row r="967" spans="1:23" s="251" customFormat="1" ht="21" customHeight="1">
      <c r="A967" s="240" t="s">
        <v>15</v>
      </c>
      <c r="B967" s="300" t="s">
        <v>16</v>
      </c>
      <c r="C967" s="362"/>
      <c r="D967" s="248"/>
      <c r="E967" s="246"/>
      <c r="F967" s="246"/>
      <c r="G967" s="300"/>
      <c r="H967" s="246">
        <v>300</v>
      </c>
      <c r="I967" s="329"/>
      <c r="J967" s="247"/>
      <c r="K967" s="248"/>
      <c r="L967" s="241">
        <f t="shared" ref="L967:W967" si="273">SUM(L968,L973)</f>
        <v>21796</v>
      </c>
      <c r="M967" s="241">
        <f t="shared" si="273"/>
        <v>32647.000000000004</v>
      </c>
      <c r="N967" s="241">
        <f t="shared" si="273"/>
        <v>18558.000000000004</v>
      </c>
      <c r="O967" s="241">
        <f t="shared" si="273"/>
        <v>25458.3</v>
      </c>
      <c r="P967" s="241">
        <f t="shared" si="273"/>
        <v>25458.3</v>
      </c>
      <c r="Q967" s="241">
        <f t="shared" si="273"/>
        <v>0</v>
      </c>
      <c r="R967" s="241">
        <f t="shared" si="273"/>
        <v>25824.3</v>
      </c>
      <c r="S967" s="241">
        <f t="shared" si="273"/>
        <v>25824.3</v>
      </c>
      <c r="T967" s="241">
        <f t="shared" si="273"/>
        <v>0</v>
      </c>
      <c r="U967" s="241">
        <f t="shared" si="273"/>
        <v>26243.9</v>
      </c>
      <c r="V967" s="241">
        <f t="shared" si="273"/>
        <v>26243.9</v>
      </c>
      <c r="W967" s="254">
        <f t="shared" si="273"/>
        <v>0</v>
      </c>
    </row>
    <row r="968" spans="1:23" s="272" customFormat="1" ht="63">
      <c r="A968" s="266" t="s">
        <v>17</v>
      </c>
      <c r="B968" s="301" t="s">
        <v>1580</v>
      </c>
      <c r="C968" s="363"/>
      <c r="D968" s="269"/>
      <c r="E968" s="415"/>
      <c r="F968" s="415"/>
      <c r="G968" s="572"/>
      <c r="H968" s="270">
        <v>310</v>
      </c>
      <c r="I968" s="330"/>
      <c r="J968" s="268"/>
      <c r="K968" s="269"/>
      <c r="L968" s="261">
        <f t="shared" ref="L968:W968" si="274">SUM(L969:L972)</f>
        <v>949.8</v>
      </c>
      <c r="M968" s="261">
        <f t="shared" si="274"/>
        <v>1093.8</v>
      </c>
      <c r="N968" s="261">
        <f t="shared" si="274"/>
        <v>563.4</v>
      </c>
      <c r="O968" s="261">
        <f t="shared" si="274"/>
        <v>1147.8</v>
      </c>
      <c r="P968" s="261">
        <f t="shared" si="274"/>
        <v>1147.8</v>
      </c>
      <c r="Q968" s="261">
        <f t="shared" si="274"/>
        <v>0</v>
      </c>
      <c r="R968" s="261">
        <f t="shared" si="274"/>
        <v>1213.8</v>
      </c>
      <c r="S968" s="261">
        <f t="shared" si="274"/>
        <v>1213.8</v>
      </c>
      <c r="T968" s="261">
        <f t="shared" si="274"/>
        <v>0</v>
      </c>
      <c r="U968" s="261">
        <f t="shared" si="274"/>
        <v>1279.8</v>
      </c>
      <c r="V968" s="261">
        <f t="shared" si="274"/>
        <v>1279.8</v>
      </c>
      <c r="W968" s="262">
        <f t="shared" si="274"/>
        <v>0</v>
      </c>
    </row>
    <row r="969" spans="1:23" s="40" customFormat="1" ht="34.5" customHeight="1">
      <c r="A969" s="441" t="s">
        <v>10</v>
      </c>
      <c r="B969" s="451" t="s">
        <v>1333</v>
      </c>
      <c r="C969" s="443"/>
      <c r="D969" s="418"/>
      <c r="E969" s="419" t="s">
        <v>91</v>
      </c>
      <c r="F969" s="419" t="s">
        <v>492</v>
      </c>
      <c r="G969" s="103" t="s">
        <v>1334</v>
      </c>
      <c r="H969" s="419" t="s">
        <v>1335</v>
      </c>
      <c r="I969" s="689" t="s">
        <v>1581</v>
      </c>
      <c r="J969" s="744" t="s">
        <v>1336</v>
      </c>
      <c r="K969" s="733"/>
      <c r="L969" s="25">
        <v>579</v>
      </c>
      <c r="M969" s="25">
        <v>693</v>
      </c>
      <c r="N969" s="25">
        <v>297</v>
      </c>
      <c r="O969" s="25">
        <f>SUM(P969:Q969)</f>
        <v>735</v>
      </c>
      <c r="P969" s="25">
        <v>735</v>
      </c>
      <c r="Q969" s="25"/>
      <c r="R969" s="25">
        <f>SUM(S969:T969)</f>
        <v>777</v>
      </c>
      <c r="S969" s="25">
        <v>777</v>
      </c>
      <c r="T969" s="25"/>
      <c r="U969" s="25">
        <f>SUM(V969:W969)</f>
        <v>819</v>
      </c>
      <c r="V969" s="25">
        <v>819</v>
      </c>
      <c r="W969" s="15"/>
    </row>
    <row r="970" spans="1:23" s="40" customFormat="1" ht="40.5" customHeight="1">
      <c r="A970" s="441" t="s">
        <v>11</v>
      </c>
      <c r="B970" s="451" t="s">
        <v>1337</v>
      </c>
      <c r="C970" s="443"/>
      <c r="D970" s="418"/>
      <c r="E970" s="419" t="s">
        <v>91</v>
      </c>
      <c r="F970" s="419" t="s">
        <v>492</v>
      </c>
      <c r="G970" s="103" t="s">
        <v>1338</v>
      </c>
      <c r="H970" s="419" t="s">
        <v>1335</v>
      </c>
      <c r="I970" s="690"/>
      <c r="J970" s="745"/>
      <c r="K970" s="734"/>
      <c r="L970" s="25">
        <v>16.8</v>
      </c>
      <c r="M970" s="25">
        <v>16.8</v>
      </c>
      <c r="N970" s="25">
        <v>8.4</v>
      </c>
      <c r="O970" s="25">
        <f>P970</f>
        <v>16.8</v>
      </c>
      <c r="P970" s="25">
        <v>16.8</v>
      </c>
      <c r="Q970" s="25"/>
      <c r="R970" s="25">
        <f>S970</f>
        <v>16.8</v>
      </c>
      <c r="S970" s="25">
        <v>16.8</v>
      </c>
      <c r="T970" s="25"/>
      <c r="U970" s="25">
        <f>V970</f>
        <v>16.8</v>
      </c>
      <c r="V970" s="25">
        <v>16.8</v>
      </c>
      <c r="W970" s="15"/>
    </row>
    <row r="971" spans="1:23" s="40" customFormat="1" ht="31.5">
      <c r="A971" s="441" t="s">
        <v>21</v>
      </c>
      <c r="B971" s="451" t="s">
        <v>1339</v>
      </c>
      <c r="C971" s="443"/>
      <c r="D971" s="418"/>
      <c r="E971" s="419" t="s">
        <v>91</v>
      </c>
      <c r="F971" s="419" t="s">
        <v>492</v>
      </c>
      <c r="G971" s="103" t="s">
        <v>1340</v>
      </c>
      <c r="H971" s="419" t="s">
        <v>1335</v>
      </c>
      <c r="I971" s="690"/>
      <c r="J971" s="745"/>
      <c r="K971" s="734"/>
      <c r="L971" s="25">
        <v>282</v>
      </c>
      <c r="M971" s="25">
        <v>288</v>
      </c>
      <c r="N971" s="25">
        <v>188</v>
      </c>
      <c r="O971" s="25">
        <f>P971</f>
        <v>264</v>
      </c>
      <c r="P971" s="25">
        <v>264</v>
      </c>
      <c r="Q971" s="25"/>
      <c r="R971" s="25">
        <f>S971</f>
        <v>276</v>
      </c>
      <c r="S971" s="25">
        <v>276</v>
      </c>
      <c r="T971" s="25"/>
      <c r="U971" s="25">
        <f>V971</f>
        <v>288</v>
      </c>
      <c r="V971" s="25">
        <v>288</v>
      </c>
      <c r="W971" s="15"/>
    </row>
    <row r="972" spans="1:23" s="40" customFormat="1" ht="54" customHeight="1">
      <c r="A972" s="441" t="s">
        <v>1341</v>
      </c>
      <c r="B972" s="451" t="s">
        <v>1342</v>
      </c>
      <c r="C972" s="443"/>
      <c r="D972" s="418"/>
      <c r="E972" s="419" t="s">
        <v>91</v>
      </c>
      <c r="F972" s="419" t="s">
        <v>492</v>
      </c>
      <c r="G972" s="103" t="s">
        <v>1343</v>
      </c>
      <c r="H972" s="419" t="s">
        <v>1335</v>
      </c>
      <c r="I972" s="691"/>
      <c r="J972" s="746"/>
      <c r="K972" s="735"/>
      <c r="L972" s="25">
        <v>72</v>
      </c>
      <c r="M972" s="25">
        <v>96</v>
      </c>
      <c r="N972" s="25">
        <v>70</v>
      </c>
      <c r="O972" s="25">
        <f>SUM(P972:Q972)</f>
        <v>132</v>
      </c>
      <c r="P972" s="25">
        <v>132</v>
      </c>
      <c r="Q972" s="25"/>
      <c r="R972" s="25">
        <f>SUM(S972:T972)</f>
        <v>144</v>
      </c>
      <c r="S972" s="25">
        <v>144</v>
      </c>
      <c r="T972" s="25"/>
      <c r="U972" s="25">
        <f>SUM(V972:W972)</f>
        <v>156</v>
      </c>
      <c r="V972" s="25">
        <v>156</v>
      </c>
      <c r="W972" s="15"/>
    </row>
    <row r="973" spans="1:23" s="272" customFormat="1" ht="38.25" customHeight="1">
      <c r="A973" s="266" t="s">
        <v>18</v>
      </c>
      <c r="B973" s="301" t="s">
        <v>48</v>
      </c>
      <c r="C973" s="363"/>
      <c r="D973" s="269"/>
      <c r="E973" s="415"/>
      <c r="F973" s="415"/>
      <c r="G973" s="572"/>
      <c r="H973" s="270">
        <v>320</v>
      </c>
      <c r="I973" s="330"/>
      <c r="J973" s="268"/>
      <c r="K973" s="269"/>
      <c r="L973" s="261">
        <f t="shared" ref="L973:W973" si="275">L974+L975+L979+L982+L983+L984+L985+L986+L987</f>
        <v>20846.2</v>
      </c>
      <c r="M973" s="261">
        <f t="shared" si="275"/>
        <v>31553.200000000004</v>
      </c>
      <c r="N973" s="261">
        <f t="shared" si="275"/>
        <v>17994.600000000002</v>
      </c>
      <c r="O973" s="261">
        <f t="shared" si="275"/>
        <v>24310.5</v>
      </c>
      <c r="P973" s="261">
        <f t="shared" si="275"/>
        <v>24310.5</v>
      </c>
      <c r="Q973" s="261">
        <f t="shared" si="275"/>
        <v>0</v>
      </c>
      <c r="R973" s="261">
        <f t="shared" si="275"/>
        <v>24610.5</v>
      </c>
      <c r="S973" s="261">
        <f t="shared" si="275"/>
        <v>24610.5</v>
      </c>
      <c r="T973" s="261">
        <f t="shared" si="275"/>
        <v>0</v>
      </c>
      <c r="U973" s="261">
        <f t="shared" si="275"/>
        <v>24964.100000000002</v>
      </c>
      <c r="V973" s="261">
        <f t="shared" si="275"/>
        <v>24964.100000000002</v>
      </c>
      <c r="W973" s="262">
        <f t="shared" si="275"/>
        <v>0</v>
      </c>
    </row>
    <row r="974" spans="1:23" s="40" customFormat="1" ht="409.5">
      <c r="A974" s="441" t="s">
        <v>12</v>
      </c>
      <c r="B974" s="451" t="s">
        <v>1612</v>
      </c>
      <c r="C974" s="443"/>
      <c r="D974" s="418"/>
      <c r="E974" s="417">
        <v>10</v>
      </c>
      <c r="F974" s="419" t="s">
        <v>118</v>
      </c>
      <c r="G974" s="452" t="s">
        <v>1344</v>
      </c>
      <c r="H974" s="417">
        <v>320</v>
      </c>
      <c r="I974" s="454" t="s">
        <v>1636</v>
      </c>
      <c r="J974" s="493" t="s">
        <v>1345</v>
      </c>
      <c r="K974" s="418"/>
      <c r="L974" s="25">
        <v>10132.200000000001</v>
      </c>
      <c r="M974" s="25">
        <v>11784.2</v>
      </c>
      <c r="N974" s="25">
        <v>8046.6</v>
      </c>
      <c r="O974" s="25">
        <f>SUM(P974:Q974)</f>
        <v>13093.5</v>
      </c>
      <c r="P974" s="25">
        <v>13093.5</v>
      </c>
      <c r="Q974" s="25"/>
      <c r="R974" s="25">
        <f>SUM(S974:T974)</f>
        <v>13093.5</v>
      </c>
      <c r="S974" s="25">
        <v>13093.5</v>
      </c>
      <c r="T974" s="25"/>
      <c r="U974" s="25">
        <f>SUM(V974:W974)</f>
        <v>13093.5</v>
      </c>
      <c r="V974" s="25">
        <v>13093.5</v>
      </c>
      <c r="W974" s="15"/>
    </row>
    <row r="975" spans="1:23" s="40" customFormat="1">
      <c r="A975" s="727" t="s">
        <v>13</v>
      </c>
      <c r="B975" s="451" t="s">
        <v>1346</v>
      </c>
      <c r="C975" s="730"/>
      <c r="D975" s="733"/>
      <c r="E975" s="419"/>
      <c r="F975" s="419"/>
      <c r="G975" s="103"/>
      <c r="H975" s="419" t="s">
        <v>1347</v>
      </c>
      <c r="I975" s="689" t="s">
        <v>1635</v>
      </c>
      <c r="J975" s="736" t="s">
        <v>1348</v>
      </c>
      <c r="K975" s="733"/>
      <c r="L975" s="25">
        <f t="shared" ref="L975:W975" si="276">L976+L977+L978</f>
        <v>5472.7000000000007</v>
      </c>
      <c r="M975" s="25">
        <f t="shared" si="276"/>
        <v>13709.6</v>
      </c>
      <c r="N975" s="25">
        <f t="shared" si="276"/>
        <v>6089.3</v>
      </c>
      <c r="O975" s="25">
        <f t="shared" si="276"/>
        <v>6700</v>
      </c>
      <c r="P975" s="25">
        <f t="shared" si="276"/>
        <v>6700</v>
      </c>
      <c r="Q975" s="25">
        <f t="shared" si="276"/>
        <v>0</v>
      </c>
      <c r="R975" s="25">
        <f t="shared" si="276"/>
        <v>7000</v>
      </c>
      <c r="S975" s="25">
        <f t="shared" si="276"/>
        <v>7000</v>
      </c>
      <c r="T975" s="25">
        <f t="shared" si="276"/>
        <v>0</v>
      </c>
      <c r="U975" s="25">
        <f t="shared" si="276"/>
        <v>7000</v>
      </c>
      <c r="V975" s="25">
        <f t="shared" si="276"/>
        <v>7000</v>
      </c>
      <c r="W975" s="15">
        <f t="shared" si="276"/>
        <v>0</v>
      </c>
    </row>
    <row r="976" spans="1:23" s="40" customFormat="1" ht="47.25">
      <c r="A976" s="728"/>
      <c r="B976" s="451" t="s">
        <v>1582</v>
      </c>
      <c r="C976" s="731"/>
      <c r="D976" s="734"/>
      <c r="E976" s="419" t="s">
        <v>91</v>
      </c>
      <c r="F976" s="419" t="s">
        <v>124</v>
      </c>
      <c r="G976" s="103" t="s">
        <v>1349</v>
      </c>
      <c r="H976" s="419"/>
      <c r="I976" s="690"/>
      <c r="J976" s="737"/>
      <c r="K976" s="734"/>
      <c r="L976" s="25">
        <v>2824.8</v>
      </c>
      <c r="M976" s="25">
        <v>6555.7</v>
      </c>
      <c r="N976" s="25">
        <v>2933</v>
      </c>
      <c r="O976" s="25">
        <f>P976</f>
        <v>6700</v>
      </c>
      <c r="P976" s="25">
        <v>6700</v>
      </c>
      <c r="Q976" s="25"/>
      <c r="R976" s="25">
        <f>S976</f>
        <v>7000</v>
      </c>
      <c r="S976" s="25">
        <v>7000</v>
      </c>
      <c r="T976" s="25"/>
      <c r="U976" s="25">
        <f>V976</f>
        <v>7000</v>
      </c>
      <c r="V976" s="25">
        <v>7000</v>
      </c>
      <c r="W976" s="15"/>
    </row>
    <row r="977" spans="1:23" s="40" customFormat="1" ht="47.25">
      <c r="A977" s="728"/>
      <c r="B977" s="451" t="s">
        <v>1583</v>
      </c>
      <c r="C977" s="731"/>
      <c r="D977" s="734"/>
      <c r="E977" s="419" t="s">
        <v>91</v>
      </c>
      <c r="F977" s="419" t="s">
        <v>124</v>
      </c>
      <c r="G977" s="103" t="s">
        <v>1350</v>
      </c>
      <c r="H977" s="419"/>
      <c r="I977" s="690"/>
      <c r="J977" s="737"/>
      <c r="K977" s="734"/>
      <c r="L977" s="25">
        <v>1437.3</v>
      </c>
      <c r="M977" s="25">
        <v>4409.8</v>
      </c>
      <c r="N977" s="25">
        <v>1925.6</v>
      </c>
      <c r="O977" s="25"/>
      <c r="P977" s="25"/>
      <c r="Q977" s="25"/>
      <c r="R977" s="25"/>
      <c r="S977" s="25"/>
      <c r="T977" s="25"/>
      <c r="U977" s="25"/>
      <c r="V977" s="25"/>
      <c r="W977" s="15"/>
    </row>
    <row r="978" spans="1:23" s="40" customFormat="1" ht="47.25">
      <c r="A978" s="729"/>
      <c r="B978" s="451" t="s">
        <v>1584</v>
      </c>
      <c r="C978" s="732"/>
      <c r="D978" s="735"/>
      <c r="E978" s="419" t="s">
        <v>91</v>
      </c>
      <c r="F978" s="419" t="s">
        <v>124</v>
      </c>
      <c r="G978" s="103" t="s">
        <v>1351</v>
      </c>
      <c r="H978" s="419"/>
      <c r="I978" s="690"/>
      <c r="J978" s="737"/>
      <c r="K978" s="734"/>
      <c r="L978" s="25">
        <v>1210.5999999999999</v>
      </c>
      <c r="M978" s="25">
        <v>2744.1</v>
      </c>
      <c r="N978" s="25">
        <v>1230.7</v>
      </c>
      <c r="O978" s="25"/>
      <c r="P978" s="25"/>
      <c r="Q978" s="25"/>
      <c r="R978" s="25"/>
      <c r="S978" s="25"/>
      <c r="T978" s="25"/>
      <c r="U978" s="25"/>
      <c r="V978" s="25"/>
      <c r="W978" s="15"/>
    </row>
    <row r="979" spans="1:23" s="40" customFormat="1" ht="47.25">
      <c r="A979" s="727" t="s">
        <v>838</v>
      </c>
      <c r="B979" s="607" t="s">
        <v>1352</v>
      </c>
      <c r="C979" s="443"/>
      <c r="D979" s="418"/>
      <c r="E979" s="419"/>
      <c r="F979" s="419"/>
      <c r="G979" s="103"/>
      <c r="H979" s="417">
        <v>320</v>
      </c>
      <c r="I979" s="690"/>
      <c r="J979" s="737"/>
      <c r="K979" s="734"/>
      <c r="L979" s="25">
        <f t="shared" ref="L979:W979" si="277">L980+L981</f>
        <v>1389</v>
      </c>
      <c r="M979" s="25">
        <f t="shared" si="277"/>
        <v>1277.9000000000001</v>
      </c>
      <c r="N979" s="25">
        <f t="shared" si="277"/>
        <v>855.9</v>
      </c>
      <c r="O979" s="25">
        <f t="shared" si="277"/>
        <v>665.9</v>
      </c>
      <c r="P979" s="25">
        <f t="shared" si="277"/>
        <v>665.9</v>
      </c>
      <c r="Q979" s="25">
        <f t="shared" si="277"/>
        <v>0</v>
      </c>
      <c r="R979" s="25">
        <f t="shared" si="277"/>
        <v>665.9</v>
      </c>
      <c r="S979" s="25">
        <f t="shared" si="277"/>
        <v>665.9</v>
      </c>
      <c r="T979" s="25">
        <f t="shared" si="277"/>
        <v>0</v>
      </c>
      <c r="U979" s="25">
        <f t="shared" si="277"/>
        <v>665.9</v>
      </c>
      <c r="V979" s="25">
        <f t="shared" si="277"/>
        <v>665.9</v>
      </c>
      <c r="W979" s="15">
        <f t="shared" si="277"/>
        <v>0</v>
      </c>
    </row>
    <row r="980" spans="1:23" s="40" customFormat="1" ht="63">
      <c r="A980" s="728"/>
      <c r="B980" s="451" t="s">
        <v>1353</v>
      </c>
      <c r="C980" s="443"/>
      <c r="D980" s="418"/>
      <c r="E980" s="419" t="s">
        <v>91</v>
      </c>
      <c r="F980" s="419" t="s">
        <v>124</v>
      </c>
      <c r="G980" s="103" t="s">
        <v>1354</v>
      </c>
      <c r="H980" s="417"/>
      <c r="I980" s="690"/>
      <c r="J980" s="737"/>
      <c r="K980" s="734"/>
      <c r="L980" s="25">
        <v>667.1</v>
      </c>
      <c r="M980" s="25">
        <v>612</v>
      </c>
      <c r="N980" s="25">
        <v>426.9</v>
      </c>
      <c r="O980" s="25">
        <f>P980</f>
        <v>665.9</v>
      </c>
      <c r="P980" s="25">
        <v>665.9</v>
      </c>
      <c r="Q980" s="25"/>
      <c r="R980" s="25">
        <f>S980</f>
        <v>665.9</v>
      </c>
      <c r="S980" s="25">
        <v>665.9</v>
      </c>
      <c r="T980" s="25"/>
      <c r="U980" s="25">
        <f>V980</f>
        <v>665.9</v>
      </c>
      <c r="V980" s="25">
        <v>665.9</v>
      </c>
      <c r="W980" s="15"/>
    </row>
    <row r="981" spans="1:23" s="40" customFormat="1" ht="78.75">
      <c r="A981" s="729"/>
      <c r="B981" s="451" t="s">
        <v>1355</v>
      </c>
      <c r="C981" s="443"/>
      <c r="D981" s="418"/>
      <c r="E981" s="419" t="s">
        <v>91</v>
      </c>
      <c r="F981" s="419" t="s">
        <v>124</v>
      </c>
      <c r="G981" s="103" t="s">
        <v>1356</v>
      </c>
      <c r="H981" s="417"/>
      <c r="I981" s="691"/>
      <c r="J981" s="738"/>
      <c r="K981" s="735"/>
      <c r="L981" s="25">
        <v>721.9</v>
      </c>
      <c r="M981" s="25">
        <v>665.9</v>
      </c>
      <c r="N981" s="25">
        <v>429</v>
      </c>
      <c r="O981" s="25"/>
      <c r="P981" s="25"/>
      <c r="Q981" s="25"/>
      <c r="R981" s="25"/>
      <c r="S981" s="25"/>
      <c r="T981" s="25"/>
      <c r="U981" s="25"/>
      <c r="V981" s="25"/>
      <c r="W981" s="15"/>
    </row>
    <row r="982" spans="1:23" s="40" customFormat="1" ht="173.25">
      <c r="A982" s="516" t="s">
        <v>1357</v>
      </c>
      <c r="B982" s="451" t="s">
        <v>1637</v>
      </c>
      <c r="C982" s="443"/>
      <c r="D982" s="418"/>
      <c r="E982" s="419" t="s">
        <v>91</v>
      </c>
      <c r="F982" s="419" t="s">
        <v>124</v>
      </c>
      <c r="G982" s="103" t="s">
        <v>556</v>
      </c>
      <c r="H982" s="419" t="s">
        <v>1347</v>
      </c>
      <c r="I982" s="454" t="s">
        <v>1585</v>
      </c>
      <c r="J982" s="469" t="s">
        <v>1358</v>
      </c>
      <c r="K982" s="418"/>
      <c r="L982" s="25">
        <v>971</v>
      </c>
      <c r="M982" s="25">
        <v>711.9</v>
      </c>
      <c r="N982" s="25">
        <v>711.9</v>
      </c>
      <c r="O982" s="25"/>
      <c r="P982" s="25"/>
      <c r="Q982" s="25"/>
      <c r="R982" s="25"/>
      <c r="S982" s="25"/>
      <c r="T982" s="25"/>
      <c r="U982" s="25"/>
      <c r="V982" s="25"/>
      <c r="W982" s="15"/>
    </row>
    <row r="983" spans="1:23" s="40" customFormat="1" ht="54" customHeight="1">
      <c r="A983" s="441" t="s">
        <v>1359</v>
      </c>
      <c r="B983" s="451" t="s">
        <v>1360</v>
      </c>
      <c r="C983" s="443"/>
      <c r="D983" s="418"/>
      <c r="E983" s="419" t="s">
        <v>91</v>
      </c>
      <c r="F983" s="419" t="s">
        <v>492</v>
      </c>
      <c r="G983" s="103" t="s">
        <v>1361</v>
      </c>
      <c r="H983" s="417">
        <v>320</v>
      </c>
      <c r="I983" s="689" t="s">
        <v>1586</v>
      </c>
      <c r="J983" s="739" t="s">
        <v>1362</v>
      </c>
      <c r="K983" s="680"/>
      <c r="L983" s="25"/>
      <c r="M983" s="25">
        <v>45</v>
      </c>
      <c r="N983" s="25">
        <v>28</v>
      </c>
      <c r="O983" s="25">
        <f>P983</f>
        <v>50</v>
      </c>
      <c r="P983" s="25">
        <v>50</v>
      </c>
      <c r="Q983" s="25"/>
      <c r="R983" s="25">
        <f>S983</f>
        <v>50</v>
      </c>
      <c r="S983" s="25">
        <v>50</v>
      </c>
      <c r="T983" s="25"/>
      <c r="U983" s="25">
        <f>V983</f>
        <v>50</v>
      </c>
      <c r="V983" s="25">
        <v>50</v>
      </c>
      <c r="W983" s="15"/>
    </row>
    <row r="984" spans="1:23" s="40" customFormat="1" ht="39" customHeight="1">
      <c r="A984" s="441" t="s">
        <v>1363</v>
      </c>
      <c r="B984" s="451" t="s">
        <v>1587</v>
      </c>
      <c r="C984" s="443"/>
      <c r="D984" s="418"/>
      <c r="E984" s="419" t="s">
        <v>91</v>
      </c>
      <c r="F984" s="419" t="s">
        <v>492</v>
      </c>
      <c r="G984" s="103" t="s">
        <v>1364</v>
      </c>
      <c r="H984" s="419" t="s">
        <v>1347</v>
      </c>
      <c r="I984" s="690"/>
      <c r="J984" s="740"/>
      <c r="K984" s="681"/>
      <c r="L984" s="25">
        <v>2352.8000000000002</v>
      </c>
      <c r="M984" s="25">
        <v>3293.1</v>
      </c>
      <c r="N984" s="25">
        <v>1757.9</v>
      </c>
      <c r="O984" s="25">
        <f>P984+Q984</f>
        <v>3293.1</v>
      </c>
      <c r="P984" s="25">
        <v>3293.1</v>
      </c>
      <c r="Q984" s="25"/>
      <c r="R984" s="25">
        <f>S984+T984</f>
        <v>3293.1</v>
      </c>
      <c r="S984" s="25">
        <v>3293.1</v>
      </c>
      <c r="T984" s="25"/>
      <c r="U984" s="25">
        <f>V984+W984</f>
        <v>3622.4</v>
      </c>
      <c r="V984" s="25">
        <v>3622.4</v>
      </c>
      <c r="W984" s="15"/>
    </row>
    <row r="985" spans="1:23" s="40" customFormat="1" ht="31.5">
      <c r="A985" s="441" t="s">
        <v>1365</v>
      </c>
      <c r="B985" s="451" t="s">
        <v>1366</v>
      </c>
      <c r="C985" s="443"/>
      <c r="D985" s="418"/>
      <c r="E985" s="419" t="s">
        <v>91</v>
      </c>
      <c r="F985" s="419" t="s">
        <v>492</v>
      </c>
      <c r="G985" s="103" t="s">
        <v>1367</v>
      </c>
      <c r="H985" s="419" t="s">
        <v>1347</v>
      </c>
      <c r="I985" s="690"/>
      <c r="J985" s="740"/>
      <c r="K985" s="681"/>
      <c r="L985" s="25">
        <v>255.5</v>
      </c>
      <c r="M985" s="25">
        <v>243</v>
      </c>
      <c r="N985" s="25">
        <v>123</v>
      </c>
      <c r="O985" s="25">
        <f>P985+Q985</f>
        <v>243</v>
      </c>
      <c r="P985" s="25">
        <v>243</v>
      </c>
      <c r="Q985" s="25"/>
      <c r="R985" s="25">
        <f>S985+T985</f>
        <v>243</v>
      </c>
      <c r="S985" s="25">
        <v>243</v>
      </c>
      <c r="T985" s="25"/>
      <c r="U985" s="25">
        <f>V985+W985</f>
        <v>267.3</v>
      </c>
      <c r="V985" s="25">
        <v>267.3</v>
      </c>
      <c r="W985" s="15"/>
    </row>
    <row r="986" spans="1:23" s="40" customFormat="1" ht="137.25" customHeight="1">
      <c r="A986" s="441" t="s">
        <v>1368</v>
      </c>
      <c r="B986" s="451" t="s">
        <v>1417</v>
      </c>
      <c r="C986" s="443"/>
      <c r="D986" s="418"/>
      <c r="E986" s="419" t="s">
        <v>91</v>
      </c>
      <c r="F986" s="419" t="s">
        <v>492</v>
      </c>
      <c r="G986" s="103" t="s">
        <v>612</v>
      </c>
      <c r="H986" s="419" t="s">
        <v>1347</v>
      </c>
      <c r="I986" s="691"/>
      <c r="J986" s="458" t="s">
        <v>1369</v>
      </c>
      <c r="K986" s="514" t="s">
        <v>1370</v>
      </c>
      <c r="L986" s="25">
        <v>273</v>
      </c>
      <c r="M986" s="25">
        <v>238.5</v>
      </c>
      <c r="N986" s="25">
        <v>132</v>
      </c>
      <c r="O986" s="25">
        <f>SUM(P986:Q986)</f>
        <v>265</v>
      </c>
      <c r="P986" s="25">
        <v>265</v>
      </c>
      <c r="Q986" s="25"/>
      <c r="R986" s="25">
        <f>SUM(S986:T986)</f>
        <v>265</v>
      </c>
      <c r="S986" s="25">
        <v>265</v>
      </c>
      <c r="T986" s="25"/>
      <c r="U986" s="25">
        <f>SUM(V986:W986)</f>
        <v>265</v>
      </c>
      <c r="V986" s="25">
        <v>265</v>
      </c>
      <c r="W986" s="15"/>
    </row>
    <row r="987" spans="1:23" s="40" customFormat="1" ht="117.75" customHeight="1">
      <c r="A987" s="441" t="s">
        <v>1371</v>
      </c>
      <c r="B987" s="451" t="s">
        <v>1418</v>
      </c>
      <c r="C987" s="443"/>
      <c r="D987" s="418"/>
      <c r="E987" s="419" t="s">
        <v>91</v>
      </c>
      <c r="F987" s="419" t="s">
        <v>492</v>
      </c>
      <c r="G987" s="103" t="s">
        <v>283</v>
      </c>
      <c r="H987" s="419" t="s">
        <v>1347</v>
      </c>
      <c r="I987" s="412" t="s">
        <v>1372</v>
      </c>
      <c r="J987" s="190" t="s">
        <v>1373</v>
      </c>
      <c r="K987" s="191"/>
      <c r="L987" s="25"/>
      <c r="M987" s="25">
        <v>250</v>
      </c>
      <c r="N987" s="25">
        <v>250</v>
      </c>
      <c r="O987" s="25"/>
      <c r="P987" s="25"/>
      <c r="Q987" s="25"/>
      <c r="R987" s="25"/>
      <c r="S987" s="25"/>
      <c r="T987" s="25"/>
      <c r="U987" s="25"/>
      <c r="V987" s="25"/>
      <c r="W987" s="15"/>
    </row>
    <row r="988" spans="1:23" s="242" customFormat="1" ht="43.15" customHeight="1">
      <c r="A988" s="240" t="s">
        <v>20</v>
      </c>
      <c r="B988" s="710" t="s">
        <v>1490</v>
      </c>
      <c r="C988" s="710"/>
      <c r="D988" s="710"/>
      <c r="E988" s="710"/>
      <c r="F988" s="710"/>
      <c r="G988" s="710"/>
      <c r="H988" s="710"/>
      <c r="I988" s="710"/>
      <c r="J988" s="710"/>
      <c r="K988" s="710"/>
      <c r="L988" s="244">
        <f t="shared" ref="L988:W988" si="278">L989</f>
        <v>3545</v>
      </c>
      <c r="M988" s="244">
        <f t="shared" si="278"/>
        <v>792</v>
      </c>
      <c r="N988" s="244">
        <f t="shared" si="278"/>
        <v>0</v>
      </c>
      <c r="O988" s="244">
        <f t="shared" si="278"/>
        <v>880</v>
      </c>
      <c r="P988" s="244">
        <f t="shared" si="278"/>
        <v>880</v>
      </c>
      <c r="Q988" s="244">
        <f t="shared" si="278"/>
        <v>0</v>
      </c>
      <c r="R988" s="244">
        <f t="shared" si="278"/>
        <v>880</v>
      </c>
      <c r="S988" s="244">
        <f t="shared" si="278"/>
        <v>880</v>
      </c>
      <c r="T988" s="244">
        <f t="shared" si="278"/>
        <v>0</v>
      </c>
      <c r="U988" s="244">
        <f t="shared" si="278"/>
        <v>880</v>
      </c>
      <c r="V988" s="244">
        <f t="shared" si="278"/>
        <v>880</v>
      </c>
      <c r="W988" s="245">
        <f t="shared" si="278"/>
        <v>0</v>
      </c>
    </row>
    <row r="989" spans="1:23" s="38" customFormat="1" ht="31.5">
      <c r="A989" s="711" t="s">
        <v>17</v>
      </c>
      <c r="B989" s="311" t="s">
        <v>1613</v>
      </c>
      <c r="C989" s="714"/>
      <c r="D989" s="717"/>
      <c r="E989" s="21" t="s">
        <v>119</v>
      </c>
      <c r="F989" s="21" t="s">
        <v>93</v>
      </c>
      <c r="G989" s="577"/>
      <c r="H989" s="22">
        <v>810</v>
      </c>
      <c r="I989" s="689" t="s">
        <v>1374</v>
      </c>
      <c r="J989" s="720" t="s">
        <v>1375</v>
      </c>
      <c r="K989" s="717"/>
      <c r="L989" s="25">
        <f>L990+L991+L992</f>
        <v>3545</v>
      </c>
      <c r="M989" s="25">
        <f>M990+M991+M992</f>
        <v>792</v>
      </c>
      <c r="N989" s="25">
        <f t="shared" ref="N989:W989" si="279">N990+N991+N992</f>
        <v>0</v>
      </c>
      <c r="O989" s="25">
        <f t="shared" si="279"/>
        <v>880</v>
      </c>
      <c r="P989" s="25">
        <f t="shared" si="279"/>
        <v>880</v>
      </c>
      <c r="Q989" s="25">
        <f t="shared" si="279"/>
        <v>0</v>
      </c>
      <c r="R989" s="25">
        <f t="shared" si="279"/>
        <v>880</v>
      </c>
      <c r="S989" s="25">
        <f t="shared" si="279"/>
        <v>880</v>
      </c>
      <c r="T989" s="25">
        <f t="shared" si="279"/>
        <v>0</v>
      </c>
      <c r="U989" s="25">
        <f t="shared" si="279"/>
        <v>880</v>
      </c>
      <c r="V989" s="25">
        <f t="shared" si="279"/>
        <v>880</v>
      </c>
      <c r="W989" s="15">
        <f t="shared" si="279"/>
        <v>0</v>
      </c>
    </row>
    <row r="990" spans="1:23" s="38" customFormat="1" ht="47.25">
      <c r="A990" s="712"/>
      <c r="B990" s="311" t="s">
        <v>1376</v>
      </c>
      <c r="C990" s="715"/>
      <c r="D990" s="718"/>
      <c r="E990" s="21" t="s">
        <v>119</v>
      </c>
      <c r="F990" s="21" t="s">
        <v>93</v>
      </c>
      <c r="G990" s="577" t="s">
        <v>1377</v>
      </c>
      <c r="H990" s="22">
        <v>200</v>
      </c>
      <c r="I990" s="690"/>
      <c r="J990" s="721"/>
      <c r="K990" s="718"/>
      <c r="L990" s="25">
        <v>45</v>
      </c>
      <c r="M990" s="25">
        <v>792</v>
      </c>
      <c r="N990" s="25"/>
      <c r="O990" s="25">
        <f>P990</f>
        <v>880</v>
      </c>
      <c r="P990" s="25">
        <v>880</v>
      </c>
      <c r="Q990" s="25"/>
      <c r="R990" s="25">
        <f>S990</f>
        <v>880</v>
      </c>
      <c r="S990" s="25">
        <v>880</v>
      </c>
      <c r="T990" s="25"/>
      <c r="U990" s="25">
        <f>V990</f>
        <v>880</v>
      </c>
      <c r="V990" s="25">
        <v>880</v>
      </c>
      <c r="W990" s="15"/>
    </row>
    <row r="991" spans="1:23" s="38" customFormat="1" ht="47.25">
      <c r="A991" s="712"/>
      <c r="B991" s="311" t="s">
        <v>1378</v>
      </c>
      <c r="C991" s="715"/>
      <c r="D991" s="718"/>
      <c r="E991" s="21" t="s">
        <v>119</v>
      </c>
      <c r="F991" s="21" t="s">
        <v>93</v>
      </c>
      <c r="G991" s="577" t="s">
        <v>1379</v>
      </c>
      <c r="H991" s="22"/>
      <c r="I991" s="690"/>
      <c r="J991" s="721"/>
      <c r="K991" s="718"/>
      <c r="L991" s="25">
        <v>3045</v>
      </c>
      <c r="M991" s="25"/>
      <c r="N991" s="25"/>
      <c r="O991" s="25"/>
      <c r="P991" s="25"/>
      <c r="Q991" s="25"/>
      <c r="R991" s="25"/>
      <c r="S991" s="25"/>
      <c r="T991" s="25"/>
      <c r="U991" s="25"/>
      <c r="V991" s="25"/>
      <c r="W991" s="15"/>
    </row>
    <row r="992" spans="1:23" s="38" customFormat="1" ht="226.5" customHeight="1">
      <c r="A992" s="713"/>
      <c r="B992" s="311" t="s">
        <v>1380</v>
      </c>
      <c r="C992" s="716"/>
      <c r="D992" s="719"/>
      <c r="E992" s="21" t="s">
        <v>119</v>
      </c>
      <c r="F992" s="21" t="s">
        <v>93</v>
      </c>
      <c r="G992" s="578">
        <v>1517229</v>
      </c>
      <c r="H992" s="22"/>
      <c r="I992" s="691"/>
      <c r="J992" s="722"/>
      <c r="K992" s="719"/>
      <c r="L992" s="25">
        <v>455</v>
      </c>
      <c r="M992" s="25"/>
      <c r="N992" s="25"/>
      <c r="O992" s="25">
        <f>SUM(P992:Q992)</f>
        <v>0</v>
      </c>
      <c r="P992" s="25"/>
      <c r="Q992" s="25"/>
      <c r="R992" s="25">
        <f>SUM(S992:T992)</f>
        <v>0</v>
      </c>
      <c r="S992" s="25"/>
      <c r="T992" s="25"/>
      <c r="U992" s="25">
        <f>SUM(V992:W992)</f>
        <v>0</v>
      </c>
      <c r="V992" s="25"/>
      <c r="W992" s="15"/>
    </row>
    <row r="993" spans="1:23" s="251" customFormat="1" ht="39" customHeight="1">
      <c r="A993" s="240" t="s">
        <v>24</v>
      </c>
      <c r="B993" s="723" t="s">
        <v>90</v>
      </c>
      <c r="C993" s="724"/>
      <c r="D993" s="724"/>
      <c r="E993" s="724"/>
      <c r="F993" s="724"/>
      <c r="G993" s="724"/>
      <c r="H993" s="724"/>
      <c r="I993" s="724"/>
      <c r="J993" s="724"/>
      <c r="K993" s="725"/>
      <c r="L993" s="244">
        <f>L994</f>
        <v>116.7</v>
      </c>
      <c r="M993" s="244">
        <f t="shared" ref="M993:W993" si="280">M994</f>
        <v>109</v>
      </c>
      <c r="N993" s="244">
        <f t="shared" si="280"/>
        <v>109</v>
      </c>
      <c r="O993" s="244">
        <f t="shared" si="280"/>
        <v>0</v>
      </c>
      <c r="P993" s="244">
        <f t="shared" si="280"/>
        <v>0</v>
      </c>
      <c r="Q993" s="244">
        <f t="shared" si="280"/>
        <v>0</v>
      </c>
      <c r="R993" s="244">
        <f t="shared" si="280"/>
        <v>0</v>
      </c>
      <c r="S993" s="244">
        <f t="shared" si="280"/>
        <v>0</v>
      </c>
      <c r="T993" s="244">
        <f t="shared" si="280"/>
        <v>0</v>
      </c>
      <c r="U993" s="244">
        <f t="shared" si="280"/>
        <v>0</v>
      </c>
      <c r="V993" s="244">
        <f t="shared" si="280"/>
        <v>0</v>
      </c>
      <c r="W993" s="245">
        <f t="shared" si="280"/>
        <v>0</v>
      </c>
    </row>
    <row r="994" spans="1:23" s="38" customFormat="1" ht="141.75" customHeight="1">
      <c r="A994" s="85"/>
      <c r="B994" s="451" t="s">
        <v>1614</v>
      </c>
      <c r="C994" s="309"/>
      <c r="D994" s="86"/>
      <c r="E994" s="54" t="s">
        <v>118</v>
      </c>
      <c r="F994" s="54" t="s">
        <v>94</v>
      </c>
      <c r="G994" s="488" t="s">
        <v>1224</v>
      </c>
      <c r="H994" s="396">
        <v>830</v>
      </c>
      <c r="I994" s="451" t="s">
        <v>1381</v>
      </c>
      <c r="J994" s="534" t="s">
        <v>1382</v>
      </c>
      <c r="K994" s="86"/>
      <c r="L994" s="192">
        <v>116.7</v>
      </c>
      <c r="M994" s="192">
        <v>109</v>
      </c>
      <c r="N994" s="192">
        <v>109</v>
      </c>
      <c r="O994" s="25">
        <f>SUM(P994:Q994)</f>
        <v>0</v>
      </c>
      <c r="P994" s="25"/>
      <c r="Q994" s="25"/>
      <c r="R994" s="25">
        <f>SUM(S994:T994)</f>
        <v>0</v>
      </c>
      <c r="S994" s="25"/>
      <c r="T994" s="25"/>
      <c r="U994" s="25">
        <f>SUM(V994:W994)</f>
        <v>0</v>
      </c>
      <c r="V994" s="25"/>
      <c r="W994" s="15"/>
    </row>
    <row r="995" spans="1:23" s="251" customFormat="1" ht="21" customHeight="1">
      <c r="A995" s="240" t="s">
        <v>57</v>
      </c>
      <c r="B995" s="710" t="s">
        <v>32</v>
      </c>
      <c r="C995" s="710"/>
      <c r="D995" s="710"/>
      <c r="E995" s="710"/>
      <c r="F995" s="710"/>
      <c r="G995" s="710"/>
      <c r="H995" s="710"/>
      <c r="I995" s="710"/>
      <c r="J995" s="710"/>
      <c r="K995" s="726"/>
      <c r="L995" s="244">
        <f>L996+L997</f>
        <v>345.7</v>
      </c>
      <c r="M995" s="244">
        <f>M996+M997</f>
        <v>443.5</v>
      </c>
      <c r="N995" s="244">
        <f>N996+N997</f>
        <v>441.5</v>
      </c>
      <c r="O995" s="244">
        <f t="shared" ref="O995:W995" si="281">O996+O997</f>
        <v>541.20000000000005</v>
      </c>
      <c r="P995" s="244">
        <f t="shared" si="281"/>
        <v>341.2</v>
      </c>
      <c r="Q995" s="244">
        <f t="shared" si="281"/>
        <v>200</v>
      </c>
      <c r="R995" s="244">
        <f t="shared" si="281"/>
        <v>341.2</v>
      </c>
      <c r="S995" s="244">
        <f t="shared" si="281"/>
        <v>341.2</v>
      </c>
      <c r="T995" s="244">
        <f t="shared" si="281"/>
        <v>0</v>
      </c>
      <c r="U995" s="244">
        <f t="shared" si="281"/>
        <v>365.2</v>
      </c>
      <c r="V995" s="244">
        <f t="shared" si="281"/>
        <v>365.2</v>
      </c>
      <c r="W995" s="245">
        <f t="shared" si="281"/>
        <v>0</v>
      </c>
    </row>
    <row r="996" spans="1:23" s="38" customFormat="1" ht="127.5" customHeight="1">
      <c r="A996" s="491" t="s">
        <v>26</v>
      </c>
      <c r="B996" s="451" t="s">
        <v>1615</v>
      </c>
      <c r="C996" s="384"/>
      <c r="D996" s="120"/>
      <c r="E996" s="432" t="s">
        <v>118</v>
      </c>
      <c r="F996" s="432" t="s">
        <v>94</v>
      </c>
      <c r="G996" s="457" t="s">
        <v>1224</v>
      </c>
      <c r="H996" s="432" t="s">
        <v>1383</v>
      </c>
      <c r="I996" s="453" t="s">
        <v>1381</v>
      </c>
      <c r="J996" s="193" t="s">
        <v>1382</v>
      </c>
      <c r="K996" s="120"/>
      <c r="L996" s="194">
        <v>345.7</v>
      </c>
      <c r="M996" s="195">
        <v>353.4</v>
      </c>
      <c r="N996" s="195">
        <v>353.4</v>
      </c>
      <c r="O996" s="195">
        <f>SUM(P996:Q996)</f>
        <v>441</v>
      </c>
      <c r="P996" s="195">
        <v>241</v>
      </c>
      <c r="Q996" s="195">
        <v>200</v>
      </c>
      <c r="R996" s="195">
        <f>S996</f>
        <v>241</v>
      </c>
      <c r="S996" s="195">
        <v>241</v>
      </c>
      <c r="T996" s="195"/>
      <c r="U996" s="195">
        <f>V996</f>
        <v>265</v>
      </c>
      <c r="V996" s="195">
        <v>265</v>
      </c>
      <c r="W996" s="196"/>
    </row>
    <row r="997" spans="1:23" s="48" customFormat="1" ht="66" customHeight="1" thickBot="1">
      <c r="A997" s="90" t="s">
        <v>1438</v>
      </c>
      <c r="B997" s="310" t="s">
        <v>1601</v>
      </c>
      <c r="C997" s="373"/>
      <c r="D997" s="108"/>
      <c r="E997" s="620" t="s">
        <v>119</v>
      </c>
      <c r="F997" s="620" t="s">
        <v>118</v>
      </c>
      <c r="G997" s="621" t="s">
        <v>1384</v>
      </c>
      <c r="H997" s="620" t="s">
        <v>1383</v>
      </c>
      <c r="I997" s="343" t="s">
        <v>1385</v>
      </c>
      <c r="J997" s="622" t="s">
        <v>1386</v>
      </c>
      <c r="K997" s="108"/>
      <c r="L997" s="91"/>
      <c r="M997" s="91">
        <v>90.1</v>
      </c>
      <c r="N997" s="91">
        <v>88.1</v>
      </c>
      <c r="O997" s="91">
        <f>SUM(P997:Q997)</f>
        <v>100.2</v>
      </c>
      <c r="P997" s="91">
        <v>100.2</v>
      </c>
      <c r="Q997" s="91"/>
      <c r="R997" s="91">
        <f>SUM(S997:T997)</f>
        <v>100.2</v>
      </c>
      <c r="S997" s="91">
        <v>100.2</v>
      </c>
      <c r="T997" s="91"/>
      <c r="U997" s="91">
        <f>SUM(V997:W997)</f>
        <v>100.2</v>
      </c>
      <c r="V997" s="91">
        <v>100.2</v>
      </c>
      <c r="W997" s="92"/>
    </row>
    <row r="998" spans="1:23" s="49" customFormat="1">
      <c r="A998" s="197"/>
      <c r="B998" s="314"/>
      <c r="C998" s="385"/>
      <c r="D998" s="199"/>
      <c r="E998" s="198"/>
      <c r="F998" s="198"/>
      <c r="G998" s="356"/>
      <c r="H998" s="200"/>
      <c r="I998" s="356"/>
      <c r="J998" s="197"/>
      <c r="K998" s="199"/>
      <c r="L998" s="201"/>
      <c r="M998" s="201"/>
      <c r="N998" s="201"/>
      <c r="O998" s="201"/>
      <c r="P998" s="201"/>
      <c r="Q998" s="201"/>
      <c r="R998" s="201"/>
      <c r="S998" s="201"/>
      <c r="T998" s="201"/>
      <c r="U998" s="201"/>
      <c r="V998" s="201"/>
      <c r="W998" s="201"/>
    </row>
    <row r="999" spans="1:23" s="49" customFormat="1">
      <c r="A999" s="197"/>
      <c r="B999" s="314"/>
      <c r="C999" s="385"/>
      <c r="D999" s="199"/>
      <c r="E999" s="198"/>
      <c r="F999" s="198"/>
      <c r="G999" s="356"/>
      <c r="H999" s="200"/>
      <c r="I999" s="356"/>
      <c r="J999" s="197"/>
      <c r="K999" s="199"/>
      <c r="L999" s="201"/>
      <c r="M999" s="201"/>
      <c r="N999" s="201"/>
      <c r="O999" s="201"/>
      <c r="P999" s="201"/>
      <c r="Q999" s="201"/>
      <c r="R999" s="201"/>
      <c r="S999" s="201"/>
      <c r="T999" s="201"/>
      <c r="U999" s="201"/>
      <c r="V999" s="201"/>
      <c r="W999" s="201"/>
    </row>
    <row r="1000" spans="1:23" s="49" customFormat="1">
      <c r="A1000" s="197"/>
      <c r="B1000" s="314"/>
      <c r="C1000" s="385"/>
      <c r="D1000" s="199"/>
      <c r="E1000" s="198"/>
      <c r="F1000" s="198"/>
      <c r="G1000" s="356"/>
      <c r="H1000" s="200"/>
      <c r="I1000" s="356"/>
      <c r="J1000" s="197"/>
      <c r="K1000" s="199"/>
      <c r="L1000" s="201"/>
      <c r="M1000" s="201"/>
      <c r="N1000" s="201"/>
      <c r="O1000" s="201"/>
      <c r="P1000" s="201"/>
      <c r="Q1000" s="201"/>
      <c r="R1000" s="201"/>
      <c r="S1000" s="201"/>
      <c r="T1000" s="201"/>
      <c r="U1000" s="201"/>
      <c r="V1000" s="201"/>
      <c r="W1000" s="201"/>
    </row>
    <row r="1001" spans="1:23">
      <c r="B1001" s="202" t="s">
        <v>108</v>
      </c>
      <c r="C1001" s="386"/>
      <c r="D1001" s="204"/>
      <c r="E1001" s="202"/>
      <c r="G1001" s="569" t="s">
        <v>109</v>
      </c>
      <c r="H1001" s="202"/>
      <c r="I1001" s="202"/>
    </row>
    <row r="1002" spans="1:23">
      <c r="B1002" s="202"/>
      <c r="C1002" s="202"/>
      <c r="D1002" s="202"/>
      <c r="E1002" s="202"/>
      <c r="F1002" s="202"/>
      <c r="G1002" s="202"/>
      <c r="H1002" s="202"/>
      <c r="I1002" s="202"/>
    </row>
    <row r="1003" spans="1:23">
      <c r="B1003" s="202"/>
      <c r="C1003" s="202"/>
      <c r="D1003" s="202"/>
      <c r="E1003" s="202"/>
      <c r="F1003" s="202"/>
      <c r="G1003" s="202"/>
      <c r="H1003" s="202"/>
      <c r="I1003" s="202"/>
    </row>
    <row r="1004" spans="1:23">
      <c r="B1004" s="202" t="s">
        <v>110</v>
      </c>
      <c r="C1004" s="202"/>
      <c r="D1004" s="206" t="s">
        <v>111</v>
      </c>
      <c r="E1004" s="202"/>
      <c r="F1004" s="202"/>
      <c r="G1004" s="590" t="s">
        <v>112</v>
      </c>
      <c r="H1004" s="202"/>
      <c r="I1004" s="202"/>
    </row>
    <row r="1005" spans="1:23">
      <c r="B1005" s="292" t="s">
        <v>114</v>
      </c>
    </row>
    <row r="1007" spans="1:23" s="49" customFormat="1">
      <c r="A1007" s="197"/>
      <c r="B1007" s="314"/>
      <c r="C1007" s="385"/>
      <c r="D1007" s="199"/>
      <c r="E1007" s="198"/>
      <c r="F1007" s="198"/>
      <c r="G1007" s="356"/>
      <c r="H1007" s="200"/>
      <c r="I1007" s="356"/>
      <c r="J1007" s="197"/>
      <c r="K1007" s="199"/>
      <c r="L1007" s="201"/>
      <c r="M1007" s="201"/>
      <c r="N1007" s="201"/>
      <c r="O1007" s="201"/>
      <c r="P1007" s="201"/>
      <c r="Q1007" s="201"/>
      <c r="R1007" s="201"/>
      <c r="S1007" s="201"/>
      <c r="T1007" s="201"/>
      <c r="U1007" s="201"/>
      <c r="V1007" s="201"/>
      <c r="W1007" s="201"/>
    </row>
    <row r="1008" spans="1:23" s="49" customFormat="1">
      <c r="A1008" s="197"/>
      <c r="B1008" s="314"/>
      <c r="C1008" s="385"/>
      <c r="D1008" s="199"/>
      <c r="E1008" s="198"/>
      <c r="F1008" s="198"/>
      <c r="G1008" s="356"/>
      <c r="H1008" s="200"/>
      <c r="I1008" s="356"/>
      <c r="J1008" s="197"/>
      <c r="K1008" s="199"/>
      <c r="L1008" s="201"/>
      <c r="M1008" s="201"/>
      <c r="N1008" s="201"/>
      <c r="O1008" s="201"/>
      <c r="P1008" s="201"/>
      <c r="Q1008" s="201"/>
      <c r="R1008" s="201"/>
      <c r="S1008" s="201"/>
      <c r="T1008" s="201"/>
      <c r="U1008" s="201"/>
      <c r="V1008" s="201"/>
      <c r="W1008" s="201"/>
    </row>
    <row r="1009" spans="1:23" s="49" customFormat="1">
      <c r="A1009" s="197"/>
      <c r="B1009" s="314"/>
      <c r="C1009" s="385"/>
      <c r="D1009" s="199"/>
      <c r="E1009" s="198"/>
      <c r="F1009" s="198"/>
      <c r="G1009" s="356"/>
      <c r="H1009" s="200"/>
      <c r="I1009" s="356"/>
      <c r="J1009" s="197"/>
      <c r="K1009" s="199"/>
      <c r="L1009" s="201"/>
      <c r="M1009" s="201"/>
      <c r="N1009" s="201"/>
      <c r="O1009" s="201"/>
      <c r="P1009" s="201"/>
      <c r="Q1009" s="201"/>
      <c r="R1009" s="201"/>
      <c r="S1009" s="201"/>
      <c r="T1009" s="201"/>
      <c r="U1009" s="201"/>
      <c r="V1009" s="201"/>
      <c r="W1009" s="201"/>
    </row>
    <row r="1010" spans="1:23" s="49" customFormat="1">
      <c r="A1010" s="197"/>
      <c r="B1010" s="314"/>
      <c r="C1010" s="385"/>
      <c r="D1010" s="199"/>
      <c r="E1010" s="198"/>
      <c r="F1010" s="198"/>
      <c r="G1010" s="356"/>
      <c r="H1010" s="200"/>
      <c r="I1010" s="356"/>
      <c r="J1010" s="197"/>
      <c r="K1010" s="199"/>
      <c r="L1010" s="201"/>
      <c r="M1010" s="201"/>
      <c r="N1010" s="201"/>
      <c r="O1010" s="201"/>
      <c r="P1010" s="201"/>
      <c r="Q1010" s="201"/>
      <c r="R1010" s="201"/>
      <c r="S1010" s="201"/>
      <c r="T1010" s="201"/>
      <c r="U1010" s="201"/>
      <c r="V1010" s="201"/>
      <c r="W1010" s="201"/>
    </row>
    <row r="1011" spans="1:23" s="49" customFormat="1">
      <c r="A1011" s="197"/>
      <c r="B1011" s="314"/>
      <c r="C1011" s="385"/>
      <c r="D1011" s="199"/>
      <c r="E1011" s="198"/>
      <c r="F1011" s="198"/>
      <c r="G1011" s="356"/>
      <c r="H1011" s="200"/>
      <c r="I1011" s="356"/>
      <c r="J1011" s="197"/>
      <c r="K1011" s="199"/>
      <c r="L1011" s="201"/>
      <c r="M1011" s="201"/>
      <c r="N1011" s="201"/>
      <c r="O1011" s="201"/>
      <c r="P1011" s="201"/>
      <c r="Q1011" s="201"/>
      <c r="R1011" s="201"/>
      <c r="S1011" s="201"/>
      <c r="T1011" s="201"/>
      <c r="U1011" s="201"/>
      <c r="V1011" s="201"/>
      <c r="W1011" s="201"/>
    </row>
    <row r="1012" spans="1:23" s="49" customFormat="1">
      <c r="A1012" s="197"/>
      <c r="B1012" s="314"/>
      <c r="C1012" s="385"/>
      <c r="D1012" s="199"/>
      <c r="E1012" s="198"/>
      <c r="F1012" s="198"/>
      <c r="G1012" s="356"/>
      <c r="H1012" s="200"/>
      <c r="I1012" s="356"/>
      <c r="J1012" s="197"/>
      <c r="K1012" s="199"/>
      <c r="L1012" s="201"/>
      <c r="M1012" s="201"/>
      <c r="N1012" s="201"/>
      <c r="O1012" s="201"/>
      <c r="P1012" s="201"/>
      <c r="Q1012" s="201"/>
      <c r="R1012" s="201"/>
      <c r="S1012" s="201"/>
      <c r="T1012" s="201"/>
      <c r="U1012" s="201"/>
      <c r="V1012" s="201"/>
      <c r="W1012" s="201"/>
    </row>
  </sheetData>
  <autoFilter ref="A13:W997"/>
  <mergeCells count="910">
    <mergeCell ref="B364:K364"/>
    <mergeCell ref="I25:I27"/>
    <mergeCell ref="I21:I22"/>
    <mergeCell ref="I248:I250"/>
    <mergeCell ref="I375:I384"/>
    <mergeCell ref="I404:I405"/>
    <mergeCell ref="I17:I19"/>
    <mergeCell ref="B845:K845"/>
    <mergeCell ref="F731:F732"/>
    <mergeCell ref="H731:H732"/>
    <mergeCell ref="K731:K732"/>
    <mergeCell ref="B664:K664"/>
    <mergeCell ref="A701:K701"/>
    <mergeCell ref="B702:C702"/>
    <mergeCell ref="I706:I708"/>
    <mergeCell ref="A709:A710"/>
    <mergeCell ref="B709:B710"/>
    <mergeCell ref="C709:C710"/>
    <mergeCell ref="D709:D710"/>
    <mergeCell ref="E709:E710"/>
    <mergeCell ref="F709:F710"/>
    <mergeCell ref="G709:G710"/>
    <mergeCell ref="H709:H710"/>
    <mergeCell ref="A778:A780"/>
    <mergeCell ref="A848:K848"/>
    <mergeCell ref="B853:K853"/>
    <mergeCell ref="A340:K340"/>
    <mergeCell ref="H840:H841"/>
    <mergeCell ref="K840:K841"/>
    <mergeCell ref="H728:H729"/>
    <mergeCell ref="K728:K729"/>
    <mergeCell ref="I750:I754"/>
    <mergeCell ref="J751:J754"/>
    <mergeCell ref="K751:K754"/>
    <mergeCell ref="A755:A757"/>
    <mergeCell ref="B755:B757"/>
    <mergeCell ref="D755:D757"/>
    <mergeCell ref="C756:C757"/>
    <mergeCell ref="E756:E757"/>
    <mergeCell ref="F756:F757"/>
    <mergeCell ref="G756:G757"/>
    <mergeCell ref="H756:H757"/>
    <mergeCell ref="K756:K757"/>
    <mergeCell ref="A731:A732"/>
    <mergeCell ref="B731:B732"/>
    <mergeCell ref="C731:C732"/>
    <mergeCell ref="D731:D732"/>
    <mergeCell ref="E731:E732"/>
    <mergeCell ref="L770:L771"/>
    <mergeCell ref="M770:M771"/>
    <mergeCell ref="D745:D746"/>
    <mergeCell ref="E745:E746"/>
    <mergeCell ref="F745:F746"/>
    <mergeCell ref="G745:G746"/>
    <mergeCell ref="H745:H746"/>
    <mergeCell ref="K745:K746"/>
    <mergeCell ref="L745:L746"/>
    <mergeCell ref="M745:M746"/>
    <mergeCell ref="L765:L766"/>
    <mergeCell ref="A758:A760"/>
    <mergeCell ref="B758:B760"/>
    <mergeCell ref="D758:D760"/>
    <mergeCell ref="C759:C760"/>
    <mergeCell ref="E759:E760"/>
    <mergeCell ref="F759:F760"/>
    <mergeCell ref="G759:G760"/>
    <mergeCell ref="H759:H760"/>
    <mergeCell ref="K759:K760"/>
    <mergeCell ref="L773:L774"/>
    <mergeCell ref="M773:M774"/>
    <mergeCell ref="A772:A774"/>
    <mergeCell ref="B772:B774"/>
    <mergeCell ref="N840:N841"/>
    <mergeCell ref="B784:C784"/>
    <mergeCell ref="A785:A787"/>
    <mergeCell ref="B785:B786"/>
    <mergeCell ref="I785:I824"/>
    <mergeCell ref="K785:K824"/>
    <mergeCell ref="C786:C787"/>
    <mergeCell ref="J786:J788"/>
    <mergeCell ref="C811:C814"/>
    <mergeCell ref="A815:A818"/>
    <mergeCell ref="C816:C818"/>
    <mergeCell ref="A819:A824"/>
    <mergeCell ref="C820:C824"/>
    <mergeCell ref="A832:A834"/>
    <mergeCell ref="A836:K836"/>
    <mergeCell ref="A840:A841"/>
    <mergeCell ref="B840:B841"/>
    <mergeCell ref="C840:C841"/>
    <mergeCell ref="D840:D841"/>
    <mergeCell ref="E840:E841"/>
    <mergeCell ref="F840:F841"/>
    <mergeCell ref="G840:G841"/>
    <mergeCell ref="L840:L841"/>
    <mergeCell ref="M840:M841"/>
    <mergeCell ref="U840:U841"/>
    <mergeCell ref="V840:V841"/>
    <mergeCell ref="W840:W841"/>
    <mergeCell ref="B842:K842"/>
    <mergeCell ref="O840:O841"/>
    <mergeCell ref="P840:P841"/>
    <mergeCell ref="Q840:Q841"/>
    <mergeCell ref="R840:R841"/>
    <mergeCell ref="W776:W777"/>
    <mergeCell ref="B778:B780"/>
    <mergeCell ref="C779:C780"/>
    <mergeCell ref="D779:D780"/>
    <mergeCell ref="E779:E780"/>
    <mergeCell ref="F779:F780"/>
    <mergeCell ref="G779:G780"/>
    <mergeCell ref="H779:H780"/>
    <mergeCell ref="K779:K780"/>
    <mergeCell ref="L779:L780"/>
    <mergeCell ref="M779:M780"/>
    <mergeCell ref="N779:N780"/>
    <mergeCell ref="O779:O780"/>
    <mergeCell ref="P779:P780"/>
    <mergeCell ref="Q779:Q780"/>
    <mergeCell ref="R779:R780"/>
    <mergeCell ref="L776:L777"/>
    <mergeCell ref="M776:M777"/>
    <mergeCell ref="U773:U774"/>
    <mergeCell ref="V773:V774"/>
    <mergeCell ref="W773:W774"/>
    <mergeCell ref="S779:S780"/>
    <mergeCell ref="T779:T780"/>
    <mergeCell ref="U779:U780"/>
    <mergeCell ref="V779:V780"/>
    <mergeCell ref="W779:W780"/>
    <mergeCell ref="N776:N777"/>
    <mergeCell ref="O776:O777"/>
    <mergeCell ref="P776:P777"/>
    <mergeCell ref="Q776:Q777"/>
    <mergeCell ref="R776:R777"/>
    <mergeCell ref="S776:S777"/>
    <mergeCell ref="T776:T777"/>
    <mergeCell ref="U776:U777"/>
    <mergeCell ref="V776:V777"/>
    <mergeCell ref="N773:N774"/>
    <mergeCell ref="O773:O774"/>
    <mergeCell ref="P773:P774"/>
    <mergeCell ref="Q773:Q774"/>
    <mergeCell ref="R773:R774"/>
    <mergeCell ref="S773:S774"/>
    <mergeCell ref="T773:T774"/>
    <mergeCell ref="C773:C774"/>
    <mergeCell ref="D773:D774"/>
    <mergeCell ref="E773:E774"/>
    <mergeCell ref="F773:F774"/>
    <mergeCell ref="G773:G774"/>
    <mergeCell ref="H773:H774"/>
    <mergeCell ref="K773:K774"/>
    <mergeCell ref="A767:A771"/>
    <mergeCell ref="B767:B771"/>
    <mergeCell ref="D767:D769"/>
    <mergeCell ref="I767:I769"/>
    <mergeCell ref="J767:J769"/>
    <mergeCell ref="K767:K769"/>
    <mergeCell ref="C770:C771"/>
    <mergeCell ref="D770:D771"/>
    <mergeCell ref="E770:E771"/>
    <mergeCell ref="F770:F771"/>
    <mergeCell ref="G770:G771"/>
    <mergeCell ref="H770:H771"/>
    <mergeCell ref="K770:K771"/>
    <mergeCell ref="U765:U766"/>
    <mergeCell ref="V765:V766"/>
    <mergeCell ref="W765:W766"/>
    <mergeCell ref="M762:M763"/>
    <mergeCell ref="N770:N771"/>
    <mergeCell ref="O770:O771"/>
    <mergeCell ref="P770:P771"/>
    <mergeCell ref="Q770:Q771"/>
    <mergeCell ref="R770:R771"/>
    <mergeCell ref="S770:S771"/>
    <mergeCell ref="T770:T771"/>
    <mergeCell ref="U770:U771"/>
    <mergeCell ref="V770:V771"/>
    <mergeCell ref="W770:W771"/>
    <mergeCell ref="O762:O763"/>
    <mergeCell ref="P762:P763"/>
    <mergeCell ref="Q762:Q763"/>
    <mergeCell ref="R762:R763"/>
    <mergeCell ref="S762:S763"/>
    <mergeCell ref="T762:T763"/>
    <mergeCell ref="U762:U763"/>
    <mergeCell ref="M765:M766"/>
    <mergeCell ref="N765:N766"/>
    <mergeCell ref="O765:O766"/>
    <mergeCell ref="P765:P766"/>
    <mergeCell ref="Q765:Q766"/>
    <mergeCell ref="R765:R766"/>
    <mergeCell ref="S765:S766"/>
    <mergeCell ref="T765:T766"/>
    <mergeCell ref="A764:A766"/>
    <mergeCell ref="B764:B766"/>
    <mergeCell ref="C765:C766"/>
    <mergeCell ref="D765:D766"/>
    <mergeCell ref="E765:E766"/>
    <mergeCell ref="F765:F766"/>
    <mergeCell ref="G765:G766"/>
    <mergeCell ref="H765:H766"/>
    <mergeCell ref="K765:K766"/>
    <mergeCell ref="R717:R718"/>
    <mergeCell ref="S717:S718"/>
    <mergeCell ref="U728:U729"/>
    <mergeCell ref="V728:V729"/>
    <mergeCell ref="T756:T757"/>
    <mergeCell ref="U756:U757"/>
    <mergeCell ref="Q756:Q757"/>
    <mergeCell ref="Q759:Q760"/>
    <mergeCell ref="L731:L732"/>
    <mergeCell ref="N728:N729"/>
    <mergeCell ref="O728:O729"/>
    <mergeCell ref="P728:P729"/>
    <mergeCell ref="Q728:Q729"/>
    <mergeCell ref="R728:R729"/>
    <mergeCell ref="M731:M732"/>
    <mergeCell ref="N731:N732"/>
    <mergeCell ref="O731:O732"/>
    <mergeCell ref="P731:P732"/>
    <mergeCell ref="Q731:Q732"/>
    <mergeCell ref="R731:R732"/>
    <mergeCell ref="S731:S732"/>
    <mergeCell ref="T731:T732"/>
    <mergeCell ref="U731:U732"/>
    <mergeCell ref="W728:W729"/>
    <mergeCell ref="A724:A725"/>
    <mergeCell ref="B724:B725"/>
    <mergeCell ref="C724:C725"/>
    <mergeCell ref="D724:D725"/>
    <mergeCell ref="I724:I725"/>
    <mergeCell ref="J724:J725"/>
    <mergeCell ref="K724:K725"/>
    <mergeCell ref="A717:A718"/>
    <mergeCell ref="F717:F718"/>
    <mergeCell ref="G717:G718"/>
    <mergeCell ref="H717:H718"/>
    <mergeCell ref="K717:K718"/>
    <mergeCell ref="T717:T718"/>
    <mergeCell ref="U717:U718"/>
    <mergeCell ref="V717:V718"/>
    <mergeCell ref="L717:L718"/>
    <mergeCell ref="M717:M718"/>
    <mergeCell ref="L728:L729"/>
    <mergeCell ref="M728:M729"/>
    <mergeCell ref="N717:N718"/>
    <mergeCell ref="O717:O718"/>
    <mergeCell ref="P717:P718"/>
    <mergeCell ref="Q717:Q718"/>
    <mergeCell ref="K709:K710"/>
    <mergeCell ref="K667:K668"/>
    <mergeCell ref="H667:H668"/>
    <mergeCell ref="G667:G668"/>
    <mergeCell ref="B667:B668"/>
    <mergeCell ref="F689:F690"/>
    <mergeCell ref="G689:G690"/>
    <mergeCell ref="H689:H690"/>
    <mergeCell ref="L709:L710"/>
    <mergeCell ref="K689:K690"/>
    <mergeCell ref="L684:L685"/>
    <mergeCell ref="M709:M710"/>
    <mergeCell ref="N709:N710"/>
    <mergeCell ref="O709:O710"/>
    <mergeCell ref="P709:P710"/>
    <mergeCell ref="M684:M685"/>
    <mergeCell ref="N684:N685"/>
    <mergeCell ref="O684:O685"/>
    <mergeCell ref="P684:P685"/>
    <mergeCell ref="Q709:Q710"/>
    <mergeCell ref="Q684:Q685"/>
    <mergeCell ref="R709:R710"/>
    <mergeCell ref="S709:S710"/>
    <mergeCell ref="T709:T710"/>
    <mergeCell ref="U709:U710"/>
    <mergeCell ref="V709:V710"/>
    <mergeCell ref="W709:W710"/>
    <mergeCell ref="S840:S841"/>
    <mergeCell ref="T840:T841"/>
    <mergeCell ref="S728:S729"/>
    <mergeCell ref="T728:T729"/>
    <mergeCell ref="V731:V732"/>
    <mergeCell ref="W731:W732"/>
    <mergeCell ref="U745:U746"/>
    <mergeCell ref="V745:V746"/>
    <mergeCell ref="W745:W746"/>
    <mergeCell ref="R756:R757"/>
    <mergeCell ref="S756:S757"/>
    <mergeCell ref="V756:V757"/>
    <mergeCell ref="W756:W757"/>
    <mergeCell ref="R759:R760"/>
    <mergeCell ref="S759:S760"/>
    <mergeCell ref="W717:W718"/>
    <mergeCell ref="V762:V763"/>
    <mergeCell ref="W762:W763"/>
    <mergeCell ref="W759:W760"/>
    <mergeCell ref="L762:L763"/>
    <mergeCell ref="O745:O746"/>
    <mergeCell ref="P745:P746"/>
    <mergeCell ref="Q745:Q746"/>
    <mergeCell ref="R745:R746"/>
    <mergeCell ref="S745:S746"/>
    <mergeCell ref="T745:T746"/>
    <mergeCell ref="N745:N746"/>
    <mergeCell ref="L756:L757"/>
    <mergeCell ref="M756:M757"/>
    <mergeCell ref="N756:N757"/>
    <mergeCell ref="P756:P757"/>
    <mergeCell ref="L759:L760"/>
    <mergeCell ref="M759:M760"/>
    <mergeCell ref="N759:N760"/>
    <mergeCell ref="O759:O760"/>
    <mergeCell ref="P759:P760"/>
    <mergeCell ref="T759:T760"/>
    <mergeCell ref="U759:U760"/>
    <mergeCell ref="V759:V760"/>
    <mergeCell ref="N762:N763"/>
    <mergeCell ref="B716:C716"/>
    <mergeCell ref="B717:B718"/>
    <mergeCell ref="C717:C718"/>
    <mergeCell ref="D717:D718"/>
    <mergeCell ref="E717:E718"/>
    <mergeCell ref="C833:C834"/>
    <mergeCell ref="I825:I826"/>
    <mergeCell ref="J825:J826"/>
    <mergeCell ref="K825:K827"/>
    <mergeCell ref="C826:C827"/>
    <mergeCell ref="C740:C741"/>
    <mergeCell ref="D740:D741"/>
    <mergeCell ref="I740:I741"/>
    <mergeCell ref="J740:J741"/>
    <mergeCell ref="K740:K741"/>
    <mergeCell ref="K726:K727"/>
    <mergeCell ref="B740:B741"/>
    <mergeCell ref="I828:I835"/>
    <mergeCell ref="J828:J831"/>
    <mergeCell ref="K828:K835"/>
    <mergeCell ref="C829:C830"/>
    <mergeCell ref="I720:I722"/>
    <mergeCell ref="A748:K748"/>
    <mergeCell ref="B749:C749"/>
    <mergeCell ref="A828:A830"/>
    <mergeCell ref="A781:A783"/>
    <mergeCell ref="B781:B783"/>
    <mergeCell ref="C781:C783"/>
    <mergeCell ref="D781:D783"/>
    <mergeCell ref="K781:K783"/>
    <mergeCell ref="I782:I783"/>
    <mergeCell ref="J782:J783"/>
    <mergeCell ref="A788:A792"/>
    <mergeCell ref="C789:C792"/>
    <mergeCell ref="J790:J824"/>
    <mergeCell ref="A793:A797"/>
    <mergeCell ref="C794:C797"/>
    <mergeCell ref="A798:A801"/>
    <mergeCell ref="C799:C801"/>
    <mergeCell ref="A802:A809"/>
    <mergeCell ref="C803:C809"/>
    <mergeCell ref="A810:A814"/>
    <mergeCell ref="A825:A827"/>
    <mergeCell ref="D825:D827"/>
    <mergeCell ref="A775:A777"/>
    <mergeCell ref="B775:B777"/>
    <mergeCell ref="C776:C777"/>
    <mergeCell ref="D776:D777"/>
    <mergeCell ref="E776:E777"/>
    <mergeCell ref="F776:F777"/>
    <mergeCell ref="G776:G777"/>
    <mergeCell ref="H776:H777"/>
    <mergeCell ref="K776:K777"/>
    <mergeCell ref="A761:A763"/>
    <mergeCell ref="B761:B763"/>
    <mergeCell ref="C762:C763"/>
    <mergeCell ref="D762:D763"/>
    <mergeCell ref="E762:E763"/>
    <mergeCell ref="F762:F763"/>
    <mergeCell ref="G762:G763"/>
    <mergeCell ref="H762:H763"/>
    <mergeCell ref="K762:K763"/>
    <mergeCell ref="A742:A743"/>
    <mergeCell ref="B742:B743"/>
    <mergeCell ref="I742:I743"/>
    <mergeCell ref="J742:J743"/>
    <mergeCell ref="A745:A746"/>
    <mergeCell ref="A733:A734"/>
    <mergeCell ref="B733:B734"/>
    <mergeCell ref="I733:I735"/>
    <mergeCell ref="A726:A727"/>
    <mergeCell ref="B726:B727"/>
    <mergeCell ref="C726:C727"/>
    <mergeCell ref="D726:D727"/>
    <mergeCell ref="E726:E727"/>
    <mergeCell ref="F726:F727"/>
    <mergeCell ref="G726:G727"/>
    <mergeCell ref="H726:H727"/>
    <mergeCell ref="A728:A729"/>
    <mergeCell ref="B728:B729"/>
    <mergeCell ref="C728:C729"/>
    <mergeCell ref="D728:D729"/>
    <mergeCell ref="E728:E729"/>
    <mergeCell ref="F728:F729"/>
    <mergeCell ref="G728:G729"/>
    <mergeCell ref="A740:A741"/>
    <mergeCell ref="A711:A713"/>
    <mergeCell ref="B711:B713"/>
    <mergeCell ref="D711:D713"/>
    <mergeCell ref="I711:I714"/>
    <mergeCell ref="J711:J713"/>
    <mergeCell ref="K711:K713"/>
    <mergeCell ref="U689:U690"/>
    <mergeCell ref="V689:V690"/>
    <mergeCell ref="W689:W690"/>
    <mergeCell ref="A700:K700"/>
    <mergeCell ref="L689:L690"/>
    <mergeCell ref="M689:M690"/>
    <mergeCell ref="N689:N690"/>
    <mergeCell ref="O689:O690"/>
    <mergeCell ref="P689:P690"/>
    <mergeCell ref="Q689:Q690"/>
    <mergeCell ref="R689:R690"/>
    <mergeCell ref="S689:S690"/>
    <mergeCell ref="T689:T690"/>
    <mergeCell ref="A689:A690"/>
    <mergeCell ref="B689:B690"/>
    <mergeCell ref="C689:C690"/>
    <mergeCell ref="D689:D690"/>
    <mergeCell ref="E689:E690"/>
    <mergeCell ref="U684:U685"/>
    <mergeCell ref="V684:V685"/>
    <mergeCell ref="W684:W685"/>
    <mergeCell ref="A686:A688"/>
    <mergeCell ref="B686:B688"/>
    <mergeCell ref="C686:C688"/>
    <mergeCell ref="D686:D688"/>
    <mergeCell ref="E686:E688"/>
    <mergeCell ref="F686:F688"/>
    <mergeCell ref="G686:G688"/>
    <mergeCell ref="H686:H688"/>
    <mergeCell ref="K686:K688"/>
    <mergeCell ref="L686:L688"/>
    <mergeCell ref="M686:M688"/>
    <mergeCell ref="N686:N688"/>
    <mergeCell ref="O686:O688"/>
    <mergeCell ref="P686:P688"/>
    <mergeCell ref="Q686:Q688"/>
    <mergeCell ref="R686:R688"/>
    <mergeCell ref="S686:S688"/>
    <mergeCell ref="T686:T688"/>
    <mergeCell ref="U686:U688"/>
    <mergeCell ref="V686:V688"/>
    <mergeCell ref="W686:W688"/>
    <mergeCell ref="R684:R685"/>
    <mergeCell ref="S684:S685"/>
    <mergeCell ref="T684:T685"/>
    <mergeCell ref="I676:I681"/>
    <mergeCell ref="J676:J681"/>
    <mergeCell ref="K676:K681"/>
    <mergeCell ref="A682:K682"/>
    <mergeCell ref="A684:A685"/>
    <mergeCell ref="B684:B685"/>
    <mergeCell ref="C684:C685"/>
    <mergeCell ref="D684:D685"/>
    <mergeCell ref="E684:E685"/>
    <mergeCell ref="F684:F685"/>
    <mergeCell ref="G684:G685"/>
    <mergeCell ref="H684:H685"/>
    <mergeCell ref="J684:J685"/>
    <mergeCell ref="K684:K685"/>
    <mergeCell ref="U667:U668"/>
    <mergeCell ref="V667:V668"/>
    <mergeCell ref="W667:W668"/>
    <mergeCell ref="I669:I670"/>
    <mergeCell ref="J669:J670"/>
    <mergeCell ref="K669:K670"/>
    <mergeCell ref="A671:K671"/>
    <mergeCell ref="I672:I674"/>
    <mergeCell ref="J672:J674"/>
    <mergeCell ref="K672:K674"/>
    <mergeCell ref="A667:A668"/>
    <mergeCell ref="L667:L668"/>
    <mergeCell ref="M667:M668"/>
    <mergeCell ref="N667:N668"/>
    <mergeCell ref="O667:O668"/>
    <mergeCell ref="P667:P668"/>
    <mergeCell ref="Q667:Q668"/>
    <mergeCell ref="R667:R668"/>
    <mergeCell ref="S667:S668"/>
    <mergeCell ref="T667:T668"/>
    <mergeCell ref="F667:F668"/>
    <mergeCell ref="E667:E668"/>
    <mergeCell ref="D667:D668"/>
    <mergeCell ref="C667:C668"/>
    <mergeCell ref="B15:K15"/>
    <mergeCell ref="A20:K20"/>
    <mergeCell ref="B28:K28"/>
    <mergeCell ref="B30:K30"/>
    <mergeCell ref="B32:K32"/>
    <mergeCell ref="I647:I652"/>
    <mergeCell ref="J647:J652"/>
    <mergeCell ref="K647:K652"/>
    <mergeCell ref="B653:K653"/>
    <mergeCell ref="I616:I623"/>
    <mergeCell ref="J616:J623"/>
    <mergeCell ref="K616:K623"/>
    <mergeCell ref="I626:I635"/>
    <mergeCell ref="J626:J635"/>
    <mergeCell ref="K626:K635"/>
    <mergeCell ref="I637:I643"/>
    <mergeCell ref="J637:J643"/>
    <mergeCell ref="K637:K643"/>
    <mergeCell ref="A607:A609"/>
    <mergeCell ref="B607:B609"/>
    <mergeCell ref="I607:I609"/>
    <mergeCell ref="J607:J609"/>
    <mergeCell ref="K607:K609"/>
    <mergeCell ref="A611:A613"/>
    <mergeCell ref="B611:B613"/>
    <mergeCell ref="I611:I613"/>
    <mergeCell ref="J611:J613"/>
    <mergeCell ref="K611:K613"/>
    <mergeCell ref="A597:K597"/>
    <mergeCell ref="A600:A601"/>
    <mergeCell ref="B600:B601"/>
    <mergeCell ref="I600:I601"/>
    <mergeCell ref="J600:J601"/>
    <mergeCell ref="K600:K601"/>
    <mergeCell ref="A603:A605"/>
    <mergeCell ref="B603:B605"/>
    <mergeCell ref="I603:I605"/>
    <mergeCell ref="J603:J605"/>
    <mergeCell ref="K603:K605"/>
    <mergeCell ref="B583:K583"/>
    <mergeCell ref="A585:A586"/>
    <mergeCell ref="B585:B586"/>
    <mergeCell ref="A589:K589"/>
    <mergeCell ref="A590:K590"/>
    <mergeCell ref="I592:I593"/>
    <mergeCell ref="J592:J593"/>
    <mergeCell ref="K592:K593"/>
    <mergeCell ref="I595:I596"/>
    <mergeCell ref="J595:J596"/>
    <mergeCell ref="K595:K596"/>
    <mergeCell ref="I585:I586"/>
    <mergeCell ref="J585:J586"/>
    <mergeCell ref="I587:I588"/>
    <mergeCell ref="J587:J588"/>
    <mergeCell ref="B545:K545"/>
    <mergeCell ref="A550:K550"/>
    <mergeCell ref="A557:K557"/>
    <mergeCell ref="A563:K563"/>
    <mergeCell ref="I566:I573"/>
    <mergeCell ref="J566:J573"/>
    <mergeCell ref="B575:K575"/>
    <mergeCell ref="B577:K577"/>
    <mergeCell ref="B580:K580"/>
    <mergeCell ref="B264:K264"/>
    <mergeCell ref="A269:K269"/>
    <mergeCell ref="A270:K270"/>
    <mergeCell ref="B284:K284"/>
    <mergeCell ref="B289:K289"/>
    <mergeCell ref="A251:K251"/>
    <mergeCell ref="A252:K252"/>
    <mergeCell ref="I254:I255"/>
    <mergeCell ref="J254:J255"/>
    <mergeCell ref="K254:K255"/>
    <mergeCell ref="A235:K235"/>
    <mergeCell ref="B246:K246"/>
    <mergeCell ref="J248:J249"/>
    <mergeCell ref="K248:K249"/>
    <mergeCell ref="I225:I227"/>
    <mergeCell ref="J225:J227"/>
    <mergeCell ref="K225:K227"/>
    <mergeCell ref="B229:K229"/>
    <mergeCell ref="A234:K234"/>
    <mergeCell ref="A214:K214"/>
    <mergeCell ref="I216:I217"/>
    <mergeCell ref="J216:J217"/>
    <mergeCell ref="K216:K217"/>
    <mergeCell ref="I221:I223"/>
    <mergeCell ref="J221:J223"/>
    <mergeCell ref="K221:K223"/>
    <mergeCell ref="B208:K208"/>
    <mergeCell ref="I210:I212"/>
    <mergeCell ref="J210:J212"/>
    <mergeCell ref="K210:K212"/>
    <mergeCell ref="A213:K213"/>
    <mergeCell ref="I191:I192"/>
    <mergeCell ref="J191:J192"/>
    <mergeCell ref="K191:K192"/>
    <mergeCell ref="I196:I197"/>
    <mergeCell ref="J196:J197"/>
    <mergeCell ref="K196:K197"/>
    <mergeCell ref="B180:K180"/>
    <mergeCell ref="B183:K183"/>
    <mergeCell ref="I185:I187"/>
    <mergeCell ref="J185:J187"/>
    <mergeCell ref="K185:K187"/>
    <mergeCell ref="A189:K189"/>
    <mergeCell ref="A188:K188"/>
    <mergeCell ref="B157:K157"/>
    <mergeCell ref="I159:I160"/>
    <mergeCell ref="A162:K162"/>
    <mergeCell ref="A163:K163"/>
    <mergeCell ref="A141:K141"/>
    <mergeCell ref="I143:I144"/>
    <mergeCell ref="J143:J144"/>
    <mergeCell ref="K143:K144"/>
    <mergeCell ref="I146:I149"/>
    <mergeCell ref="J146:J149"/>
    <mergeCell ref="K146:K149"/>
    <mergeCell ref="I137:I139"/>
    <mergeCell ref="J137:J139"/>
    <mergeCell ref="K137:K139"/>
    <mergeCell ref="A140:K140"/>
    <mergeCell ref="I121:I124"/>
    <mergeCell ref="J121:J124"/>
    <mergeCell ref="I128:I129"/>
    <mergeCell ref="J128:J129"/>
    <mergeCell ref="A115:K115"/>
    <mergeCell ref="A116:K116"/>
    <mergeCell ref="I118:I119"/>
    <mergeCell ref="J118:J119"/>
    <mergeCell ref="A93:K93"/>
    <mergeCell ref="A94:K94"/>
    <mergeCell ref="B135:K135"/>
    <mergeCell ref="A66:K66"/>
    <mergeCell ref="I69:I70"/>
    <mergeCell ref="J69:J70"/>
    <mergeCell ref="K69:K70"/>
    <mergeCell ref="I71:I73"/>
    <mergeCell ref="J71:J73"/>
    <mergeCell ref="K71:K72"/>
    <mergeCell ref="I112:I114"/>
    <mergeCell ref="J112:J114"/>
    <mergeCell ref="K38:K40"/>
    <mergeCell ref="B36:K36"/>
    <mergeCell ref="A41:K41"/>
    <mergeCell ref="A44:K44"/>
    <mergeCell ref="B61:K61"/>
    <mergeCell ref="I63:I64"/>
    <mergeCell ref="J63:J64"/>
    <mergeCell ref="K63:K64"/>
    <mergeCell ref="A91:K91"/>
    <mergeCell ref="I47:I48"/>
    <mergeCell ref="J47:J48"/>
    <mergeCell ref="K47:K48"/>
    <mergeCell ref="P1:W2"/>
    <mergeCell ref="F6:F8"/>
    <mergeCell ref="O9:Q9"/>
    <mergeCell ref="R9:T9"/>
    <mergeCell ref="B3:V3"/>
    <mergeCell ref="L5:W6"/>
    <mergeCell ref="U7:W7"/>
    <mergeCell ref="B5:B8"/>
    <mergeCell ref="J5:J8"/>
    <mergeCell ref="C5:C8"/>
    <mergeCell ref="D5:D8"/>
    <mergeCell ref="O7:Q7"/>
    <mergeCell ref="R7:T7"/>
    <mergeCell ref="N7:N8"/>
    <mergeCell ref="K5:K8"/>
    <mergeCell ref="I5:I8"/>
    <mergeCell ref="G6:G8"/>
    <mergeCell ref="U9:W9"/>
    <mergeCell ref="A45:K45"/>
    <mergeCell ref="I38:I40"/>
    <mergeCell ref="J38:J40"/>
    <mergeCell ref="C330:C335"/>
    <mergeCell ref="A336:A339"/>
    <mergeCell ref="B336:B339"/>
    <mergeCell ref="A5:A8"/>
    <mergeCell ref="H6:H8"/>
    <mergeCell ref="L7:L8"/>
    <mergeCell ref="M7:M8"/>
    <mergeCell ref="B292:K292"/>
    <mergeCell ref="B295:B296"/>
    <mergeCell ref="C295:C296"/>
    <mergeCell ref="I295:I296"/>
    <mergeCell ref="J295:J296"/>
    <mergeCell ref="K295:K296"/>
    <mergeCell ref="E6:E8"/>
    <mergeCell ref="E5:H5"/>
    <mergeCell ref="I74:I78"/>
    <mergeCell ref="J74:J77"/>
    <mergeCell ref="I80:I81"/>
    <mergeCell ref="J80:J81"/>
    <mergeCell ref="K80:K81"/>
    <mergeCell ref="B110:K110"/>
    <mergeCell ref="K74:K77"/>
    <mergeCell ref="A67:K67"/>
    <mergeCell ref="I42:I43"/>
    <mergeCell ref="B367:K367"/>
    <mergeCell ref="A369:A370"/>
    <mergeCell ref="B369:B370"/>
    <mergeCell ref="C369:C370"/>
    <mergeCell ref="D369:D370"/>
    <mergeCell ref="I369:I371"/>
    <mergeCell ref="J369:J371"/>
    <mergeCell ref="A373:K373"/>
    <mergeCell ref="J375:J380"/>
    <mergeCell ref="A385:K385"/>
    <mergeCell ref="A388:K388"/>
    <mergeCell ref="A389:K389"/>
    <mergeCell ref="I390:I402"/>
    <mergeCell ref="A391:A395"/>
    <mergeCell ref="B391:B395"/>
    <mergeCell ref="C391:C395"/>
    <mergeCell ref="D391:D395"/>
    <mergeCell ref="J391:J392"/>
    <mergeCell ref="A396:A399"/>
    <mergeCell ref="B396:B399"/>
    <mergeCell ref="C396:C399"/>
    <mergeCell ref="D396:D399"/>
    <mergeCell ref="A400:A402"/>
    <mergeCell ref="B400:B402"/>
    <mergeCell ref="C400:C402"/>
    <mergeCell ref="D400:D402"/>
    <mergeCell ref="A403:A405"/>
    <mergeCell ref="B403:B405"/>
    <mergeCell ref="C403:C405"/>
    <mergeCell ref="D403:D405"/>
    <mergeCell ref="I406:I434"/>
    <mergeCell ref="C407:C419"/>
    <mergeCell ref="D408:D419"/>
    <mergeCell ref="A420:A422"/>
    <mergeCell ref="C420:C422"/>
    <mergeCell ref="D421:D422"/>
    <mergeCell ref="A423:A431"/>
    <mergeCell ref="C423:C431"/>
    <mergeCell ref="D423:D431"/>
    <mergeCell ref="A432:A434"/>
    <mergeCell ref="C433:C434"/>
    <mergeCell ref="D433:D434"/>
    <mergeCell ref="A435:K435"/>
    <mergeCell ref="I436:I474"/>
    <mergeCell ref="A437:A440"/>
    <mergeCell ref="C438:C440"/>
    <mergeCell ref="D438:D440"/>
    <mergeCell ref="A441:A444"/>
    <mergeCell ref="C442:C444"/>
    <mergeCell ref="D442:D444"/>
    <mergeCell ref="A445:A448"/>
    <mergeCell ref="C445:C448"/>
    <mergeCell ref="D446:D448"/>
    <mergeCell ref="A449:A453"/>
    <mergeCell ref="C449:C453"/>
    <mergeCell ref="D450:D453"/>
    <mergeCell ref="A454:A457"/>
    <mergeCell ref="C454:C457"/>
    <mergeCell ref="D455:D457"/>
    <mergeCell ref="A458:A461"/>
    <mergeCell ref="C458:C461"/>
    <mergeCell ref="D459:D461"/>
    <mergeCell ref="A462:A465"/>
    <mergeCell ref="C462:C465"/>
    <mergeCell ref="D462:D465"/>
    <mergeCell ref="A466:A469"/>
    <mergeCell ref="C466:C469"/>
    <mergeCell ref="D466:D469"/>
    <mergeCell ref="A470:A474"/>
    <mergeCell ref="C470:C474"/>
    <mergeCell ref="D470:D474"/>
    <mergeCell ref="I475:I543"/>
    <mergeCell ref="A476:A483"/>
    <mergeCell ref="C476:C483"/>
    <mergeCell ref="D476:D483"/>
    <mergeCell ref="A484:A489"/>
    <mergeCell ref="C484:C489"/>
    <mergeCell ref="D485:D489"/>
    <mergeCell ref="A490:A493"/>
    <mergeCell ref="C490:C493"/>
    <mergeCell ref="D490:D493"/>
    <mergeCell ref="A494:A504"/>
    <mergeCell ref="C494:C504"/>
    <mergeCell ref="D494:D504"/>
    <mergeCell ref="A505:A509"/>
    <mergeCell ref="C505:C509"/>
    <mergeCell ref="D505:D509"/>
    <mergeCell ref="A510:A515"/>
    <mergeCell ref="C510:C515"/>
    <mergeCell ref="D510:D515"/>
    <mergeCell ref="A516:A522"/>
    <mergeCell ref="C516:C522"/>
    <mergeCell ref="D516:D522"/>
    <mergeCell ref="A523:A530"/>
    <mergeCell ref="C523:C530"/>
    <mergeCell ref="D523:D530"/>
    <mergeCell ref="A531:A543"/>
    <mergeCell ref="C531:C543"/>
    <mergeCell ref="D531:D543"/>
    <mergeCell ref="B858:K858"/>
    <mergeCell ref="A860:A862"/>
    <mergeCell ref="C860:C865"/>
    <mergeCell ref="D860:D862"/>
    <mergeCell ref="I861:I862"/>
    <mergeCell ref="A866:K866"/>
    <mergeCell ref="C872:C874"/>
    <mergeCell ref="D872:D874"/>
    <mergeCell ref="I873:I874"/>
    <mergeCell ref="J873:J874"/>
    <mergeCell ref="C875:C883"/>
    <mergeCell ref="D875:D883"/>
    <mergeCell ref="I875:I876"/>
    <mergeCell ref="J875:J876"/>
    <mergeCell ref="I877:I881"/>
    <mergeCell ref="J877:J881"/>
    <mergeCell ref="I883:I886"/>
    <mergeCell ref="J883:J886"/>
    <mergeCell ref="I887:I888"/>
    <mergeCell ref="I889:I890"/>
    <mergeCell ref="A894:K894"/>
    <mergeCell ref="I896:I897"/>
    <mergeCell ref="J896:J897"/>
    <mergeCell ref="K896:K897"/>
    <mergeCell ref="A897:A900"/>
    <mergeCell ref="I898:I900"/>
    <mergeCell ref="J898:J900"/>
    <mergeCell ref="K898:K900"/>
    <mergeCell ref="I906:I910"/>
    <mergeCell ref="J906:J910"/>
    <mergeCell ref="K906:K910"/>
    <mergeCell ref="A911:K911"/>
    <mergeCell ref="A912:K912"/>
    <mergeCell ref="A917:K917"/>
    <mergeCell ref="A922:A924"/>
    <mergeCell ref="C922:C924"/>
    <mergeCell ref="D922:D924"/>
    <mergeCell ref="I922:I924"/>
    <mergeCell ref="J922:J924"/>
    <mergeCell ref="K922:K924"/>
    <mergeCell ref="A925:A927"/>
    <mergeCell ref="C925:C927"/>
    <mergeCell ref="D925:D927"/>
    <mergeCell ref="I925:I927"/>
    <mergeCell ref="J925:J927"/>
    <mergeCell ref="K925:K927"/>
    <mergeCell ref="A928:K928"/>
    <mergeCell ref="A929:A932"/>
    <mergeCell ref="C929:C932"/>
    <mergeCell ref="I929:I939"/>
    <mergeCell ref="J929:J939"/>
    <mergeCell ref="K929:K939"/>
    <mergeCell ref="A933:A935"/>
    <mergeCell ref="C933:C939"/>
    <mergeCell ref="A940:K940"/>
    <mergeCell ref="A943:A947"/>
    <mergeCell ref="C943:C947"/>
    <mergeCell ref="D943:D947"/>
    <mergeCell ref="I943:I947"/>
    <mergeCell ref="J943:J947"/>
    <mergeCell ref="K943:K947"/>
    <mergeCell ref="A948:A955"/>
    <mergeCell ref="C948:C955"/>
    <mergeCell ref="D948:D955"/>
    <mergeCell ref="I948:I955"/>
    <mergeCell ref="J948:J955"/>
    <mergeCell ref="K948:K955"/>
    <mergeCell ref="A958:A965"/>
    <mergeCell ref="C958:C965"/>
    <mergeCell ref="D958:D965"/>
    <mergeCell ref="I958:I965"/>
    <mergeCell ref="J958:J965"/>
    <mergeCell ref="K958:K965"/>
    <mergeCell ref="I969:I972"/>
    <mergeCell ref="J969:J972"/>
    <mergeCell ref="K969:K972"/>
    <mergeCell ref="A975:A978"/>
    <mergeCell ref="C975:C978"/>
    <mergeCell ref="D975:D978"/>
    <mergeCell ref="I975:I981"/>
    <mergeCell ref="J975:J981"/>
    <mergeCell ref="K975:K981"/>
    <mergeCell ref="A979:A981"/>
    <mergeCell ref="I983:I986"/>
    <mergeCell ref="J983:J985"/>
    <mergeCell ref="K983:K985"/>
    <mergeCell ref="B988:K988"/>
    <mergeCell ref="A989:A992"/>
    <mergeCell ref="C989:C992"/>
    <mergeCell ref="D989:D992"/>
    <mergeCell ref="I989:I992"/>
    <mergeCell ref="J989:J992"/>
    <mergeCell ref="K989:K992"/>
    <mergeCell ref="B993:K993"/>
    <mergeCell ref="B995:K995"/>
    <mergeCell ref="J344:J363"/>
    <mergeCell ref="A354:A361"/>
    <mergeCell ref="B354:B361"/>
    <mergeCell ref="A344:A353"/>
    <mergeCell ref="B344:B353"/>
    <mergeCell ref="C344:C363"/>
    <mergeCell ref="I344:I363"/>
    <mergeCell ref="A304:A309"/>
    <mergeCell ref="B304:B309"/>
    <mergeCell ref="B311:B314"/>
    <mergeCell ref="A318:A322"/>
    <mergeCell ref="B318:B322"/>
    <mergeCell ref="C318:C321"/>
    <mergeCell ref="A323:A327"/>
    <mergeCell ref="B323:B327"/>
    <mergeCell ref="A315:K315"/>
    <mergeCell ref="A316:K316"/>
    <mergeCell ref="I318:I327"/>
    <mergeCell ref="J318:J327"/>
    <mergeCell ref="B342:K342"/>
    <mergeCell ref="I329:I339"/>
    <mergeCell ref="J329:J339"/>
    <mergeCell ref="A330:A335"/>
    <mergeCell ref="B330:B335"/>
  </mergeCells>
  <phoneticPr fontId="3" type="noConversion"/>
  <printOptions horizontalCentered="1"/>
  <pageMargins left="0.23622047244094491" right="0.19685039370078741" top="0.74803149606299213" bottom="0.23622047244094491" header="0.15748031496062992" footer="0.23622047244094491"/>
  <pageSetup paperSize="9" scale="37" fitToHeight="0" orientation="landscape" r:id="rId1"/>
  <headerFooter alignWithMargins="0"/>
</worksheet>
</file>

<file path=xl/worksheets/sheet2.xml><?xml version="1.0" encoding="utf-8"?>
<worksheet xmlns="http://schemas.openxmlformats.org/spreadsheetml/2006/main" xmlns:r="http://schemas.openxmlformats.org/officeDocument/2006/relationships">
  <sheetPr>
    <pageSetUpPr fitToPage="1"/>
  </sheetPr>
  <dimension ref="A1:W158"/>
  <sheetViews>
    <sheetView tabSelected="1" view="pageBreakPreview" zoomScale="75" zoomScaleSheetLayoutView="75" workbookViewId="0">
      <selection activeCell="B108" sqref="B108"/>
    </sheetView>
  </sheetViews>
  <sheetFormatPr defaultRowHeight="15.75"/>
  <cols>
    <col min="1" max="1" width="8.28515625" style="27" customWidth="1"/>
    <col min="2" max="2" width="60.28515625" style="292" customWidth="1"/>
    <col min="3" max="3" width="31.7109375" style="360" customWidth="1"/>
    <col min="4" max="4" width="9.7109375" style="30" customWidth="1"/>
    <col min="5" max="6" width="4.5703125" style="28" customWidth="1"/>
    <col min="7" max="7" width="14.85546875" style="28" customWidth="1"/>
    <col min="8" max="8" width="6.7109375" style="28" customWidth="1"/>
    <col min="9" max="9" width="47.28515625" style="322" customWidth="1"/>
    <col min="10" max="10" width="14.42578125" style="29" customWidth="1"/>
    <col min="11" max="11" width="13.42578125" style="30" customWidth="1"/>
    <col min="12" max="12" width="16.140625" style="32" customWidth="1"/>
    <col min="13" max="13" width="15.140625" style="32" customWidth="1"/>
    <col min="14" max="14" width="17.140625" style="32" customWidth="1"/>
    <col min="15" max="16" width="16.5703125" style="32" bestFit="1" customWidth="1"/>
    <col min="17" max="17" width="12.85546875" style="32" customWidth="1"/>
    <col min="18" max="19" width="16.5703125" style="32" bestFit="1" customWidth="1"/>
    <col min="20" max="20" width="12.7109375" style="32" customWidth="1"/>
    <col min="21" max="21" width="16.85546875" style="32" bestFit="1" customWidth="1"/>
    <col min="22" max="22" width="16.5703125" style="32" bestFit="1" customWidth="1"/>
    <col min="23" max="23" width="14.85546875" style="32" customWidth="1"/>
    <col min="24" max="16384" width="9.140625" style="33"/>
  </cols>
  <sheetData>
    <row r="1" spans="1:23" ht="15" customHeight="1">
      <c r="B1" s="28"/>
      <c r="C1" s="29"/>
      <c r="I1" s="31"/>
      <c r="P1" s="827" t="s">
        <v>115</v>
      </c>
      <c r="Q1" s="828"/>
      <c r="R1" s="828"/>
      <c r="S1" s="828"/>
      <c r="T1" s="828"/>
      <c r="U1" s="828"/>
      <c r="V1" s="828"/>
      <c r="W1" s="828"/>
    </row>
    <row r="2" spans="1:23" ht="50.25" customHeight="1">
      <c r="B2" s="28"/>
      <c r="C2" s="29"/>
      <c r="I2" s="31"/>
      <c r="P2" s="828"/>
      <c r="Q2" s="828"/>
      <c r="R2" s="828"/>
      <c r="S2" s="828"/>
      <c r="T2" s="828"/>
      <c r="U2" s="828"/>
      <c r="V2" s="828"/>
      <c r="W2" s="828"/>
    </row>
    <row r="3" spans="1:23" ht="64.5" customHeight="1">
      <c r="A3" s="50"/>
      <c r="B3" s="1002" t="s">
        <v>113</v>
      </c>
      <c r="C3" s="1002"/>
      <c r="D3" s="1002"/>
      <c r="E3" s="1002"/>
      <c r="F3" s="1002"/>
      <c r="G3" s="1002"/>
      <c r="H3" s="1002"/>
      <c r="I3" s="1002"/>
      <c r="J3" s="1002"/>
      <c r="K3" s="1002"/>
      <c r="L3" s="1002"/>
      <c r="M3" s="1002"/>
      <c r="N3" s="1002"/>
      <c r="O3" s="1002"/>
      <c r="P3" s="1002"/>
      <c r="Q3" s="1002"/>
      <c r="R3" s="1002"/>
      <c r="S3" s="1002"/>
      <c r="T3" s="1002"/>
      <c r="U3" s="1002"/>
      <c r="V3" s="1002"/>
    </row>
    <row r="4" spans="1:23" ht="16.5" thickBot="1">
      <c r="B4" s="34"/>
      <c r="C4" s="29"/>
      <c r="E4" s="34"/>
      <c r="F4" s="34"/>
      <c r="G4" s="34"/>
      <c r="H4" s="34"/>
      <c r="I4" s="31"/>
    </row>
    <row r="5" spans="1:23">
      <c r="A5" s="812" t="s">
        <v>0</v>
      </c>
      <c r="B5" s="836" t="s">
        <v>28</v>
      </c>
      <c r="C5" s="838" t="s">
        <v>64</v>
      </c>
      <c r="D5" s="838" t="s">
        <v>65</v>
      </c>
      <c r="E5" s="816" t="s">
        <v>25</v>
      </c>
      <c r="F5" s="817"/>
      <c r="G5" s="817"/>
      <c r="H5" s="817"/>
      <c r="I5" s="838" t="s">
        <v>31</v>
      </c>
      <c r="J5" s="838" t="s">
        <v>1</v>
      </c>
      <c r="K5" s="838" t="s">
        <v>29</v>
      </c>
      <c r="L5" s="833" t="s">
        <v>2</v>
      </c>
      <c r="M5" s="833"/>
      <c r="N5" s="833"/>
      <c r="O5" s="833"/>
      <c r="P5" s="833"/>
      <c r="Q5" s="833"/>
      <c r="R5" s="833"/>
      <c r="S5" s="833"/>
      <c r="T5" s="833"/>
      <c r="U5" s="833"/>
      <c r="V5" s="833"/>
      <c r="W5" s="834"/>
    </row>
    <row r="6" spans="1:23" ht="60.75" customHeight="1">
      <c r="A6" s="813"/>
      <c r="B6" s="837"/>
      <c r="C6" s="814"/>
      <c r="D6" s="814"/>
      <c r="E6" s="814" t="s">
        <v>3</v>
      </c>
      <c r="F6" s="814" t="s">
        <v>4</v>
      </c>
      <c r="G6" s="814" t="s">
        <v>5</v>
      </c>
      <c r="H6" s="814" t="s">
        <v>6</v>
      </c>
      <c r="I6" s="814"/>
      <c r="J6" s="814"/>
      <c r="K6" s="814"/>
      <c r="L6" s="815"/>
      <c r="M6" s="815"/>
      <c r="N6" s="815"/>
      <c r="O6" s="815"/>
      <c r="P6" s="815"/>
      <c r="Q6" s="815"/>
      <c r="R6" s="815"/>
      <c r="S6" s="815"/>
      <c r="T6" s="815"/>
      <c r="U6" s="815"/>
      <c r="V6" s="815"/>
      <c r="W6" s="835"/>
    </row>
    <row r="7" spans="1:23" ht="68.25" customHeight="1">
      <c r="A7" s="813"/>
      <c r="B7" s="837"/>
      <c r="C7" s="814"/>
      <c r="D7" s="814"/>
      <c r="E7" s="814"/>
      <c r="F7" s="814"/>
      <c r="G7" s="814"/>
      <c r="H7" s="814"/>
      <c r="I7" s="814"/>
      <c r="J7" s="814"/>
      <c r="K7" s="814"/>
      <c r="L7" s="815" t="s">
        <v>99</v>
      </c>
      <c r="M7" s="815" t="s">
        <v>1588</v>
      </c>
      <c r="N7" s="815" t="s">
        <v>101</v>
      </c>
      <c r="O7" s="815" t="s">
        <v>102</v>
      </c>
      <c r="P7" s="815"/>
      <c r="Q7" s="815"/>
      <c r="R7" s="815" t="s">
        <v>103</v>
      </c>
      <c r="S7" s="815"/>
      <c r="T7" s="815"/>
      <c r="U7" s="815" t="s">
        <v>104</v>
      </c>
      <c r="V7" s="815"/>
      <c r="W7" s="835"/>
    </row>
    <row r="8" spans="1:23" s="35" customFormat="1">
      <c r="A8" s="813"/>
      <c r="B8" s="837"/>
      <c r="C8" s="814"/>
      <c r="D8" s="814"/>
      <c r="E8" s="814"/>
      <c r="F8" s="814"/>
      <c r="G8" s="814"/>
      <c r="H8" s="814"/>
      <c r="I8" s="814"/>
      <c r="J8" s="814"/>
      <c r="K8" s="814"/>
      <c r="L8" s="815"/>
      <c r="M8" s="815"/>
      <c r="N8" s="815"/>
      <c r="O8" s="505" t="s">
        <v>30</v>
      </c>
      <c r="P8" s="505" t="s">
        <v>7</v>
      </c>
      <c r="Q8" s="505" t="s">
        <v>8</v>
      </c>
      <c r="R8" s="505" t="s">
        <v>30</v>
      </c>
      <c r="S8" s="505" t="s">
        <v>7</v>
      </c>
      <c r="T8" s="505" t="s">
        <v>8</v>
      </c>
      <c r="U8" s="505" t="s">
        <v>30</v>
      </c>
      <c r="V8" s="505" t="s">
        <v>7</v>
      </c>
      <c r="W8" s="506" t="s">
        <v>8</v>
      </c>
    </row>
    <row r="9" spans="1:23" s="35" customFormat="1">
      <c r="A9" s="508" t="s">
        <v>26</v>
      </c>
      <c r="B9" s="507">
        <v>2</v>
      </c>
      <c r="C9" s="54" t="s">
        <v>62</v>
      </c>
      <c r="D9" s="54" t="s">
        <v>63</v>
      </c>
      <c r="E9" s="54" t="s">
        <v>53</v>
      </c>
      <c r="F9" s="54" t="s">
        <v>54</v>
      </c>
      <c r="G9" s="54" t="s">
        <v>55</v>
      </c>
      <c r="H9" s="54" t="s">
        <v>27</v>
      </c>
      <c r="I9" s="54" t="s">
        <v>56</v>
      </c>
      <c r="J9" s="54" t="s">
        <v>91</v>
      </c>
      <c r="K9" s="54" t="s">
        <v>92</v>
      </c>
      <c r="L9" s="54" t="s">
        <v>93</v>
      </c>
      <c r="M9" s="54" t="s">
        <v>94</v>
      </c>
      <c r="N9" s="54" t="s">
        <v>95</v>
      </c>
      <c r="O9" s="829" t="s">
        <v>96</v>
      </c>
      <c r="P9" s="830"/>
      <c r="Q9" s="831"/>
      <c r="R9" s="829" t="s">
        <v>97</v>
      </c>
      <c r="S9" s="830"/>
      <c r="T9" s="831"/>
      <c r="U9" s="829" t="s">
        <v>98</v>
      </c>
      <c r="V9" s="830"/>
      <c r="W9" s="842"/>
    </row>
    <row r="10" spans="1:23" s="565" customFormat="1" ht="42" customHeight="1">
      <c r="A10" s="563"/>
      <c r="B10" s="1" t="s">
        <v>164</v>
      </c>
      <c r="C10" s="564"/>
      <c r="D10" s="564"/>
      <c r="E10" s="564"/>
      <c r="F10" s="564"/>
      <c r="G10" s="564"/>
      <c r="H10" s="564"/>
      <c r="I10" s="564"/>
      <c r="J10" s="564"/>
      <c r="K10" s="564"/>
      <c r="L10" s="16">
        <f t="shared" ref="L10:W10" si="0">L12+L21+L26+L97+L119</f>
        <v>1016023.9400000002</v>
      </c>
      <c r="M10" s="16">
        <f t="shared" si="0"/>
        <v>1097062</v>
      </c>
      <c r="N10" s="16">
        <f t="shared" si="0"/>
        <v>644874.71000000008</v>
      </c>
      <c r="O10" s="16">
        <f t="shared" si="0"/>
        <v>1162985.4000000001</v>
      </c>
      <c r="P10" s="16">
        <f t="shared" si="0"/>
        <v>1154825.9000000001</v>
      </c>
      <c r="Q10" s="16">
        <f t="shared" si="0"/>
        <v>8159.5</v>
      </c>
      <c r="R10" s="16">
        <f t="shared" si="0"/>
        <v>1166211.6800000002</v>
      </c>
      <c r="S10" s="16">
        <f t="shared" si="0"/>
        <v>1157581.3800000001</v>
      </c>
      <c r="T10" s="16">
        <f t="shared" si="0"/>
        <v>8630.2999999999993</v>
      </c>
      <c r="U10" s="16">
        <f t="shared" si="0"/>
        <v>1278017.4000000001</v>
      </c>
      <c r="V10" s="16">
        <f t="shared" si="0"/>
        <v>1269423.4000000001</v>
      </c>
      <c r="W10" s="593">
        <f t="shared" si="0"/>
        <v>8594</v>
      </c>
    </row>
    <row r="11" spans="1:23" s="36" customFormat="1" ht="18.75">
      <c r="A11" s="508"/>
      <c r="B11" s="562"/>
      <c r="C11" s="54"/>
      <c r="D11" s="54"/>
      <c r="E11" s="54"/>
      <c r="F11" s="54"/>
      <c r="G11" s="54"/>
      <c r="H11" s="54"/>
      <c r="I11" s="54"/>
      <c r="J11" s="54"/>
      <c r="K11" s="54"/>
      <c r="L11" s="211"/>
      <c r="M11" s="211"/>
      <c r="N11" s="211"/>
      <c r="O11" s="211"/>
      <c r="P11" s="211"/>
      <c r="Q11" s="211"/>
      <c r="R11" s="211"/>
      <c r="S11" s="211"/>
      <c r="T11" s="211"/>
      <c r="U11" s="211"/>
      <c r="V11" s="211"/>
      <c r="W11" s="623"/>
    </row>
    <row r="12" spans="1:23" s="37" customFormat="1" ht="67.5" customHeight="1">
      <c r="A12" s="97" t="s">
        <v>451</v>
      </c>
      <c r="B12" s="98" t="s">
        <v>452</v>
      </c>
      <c r="C12" s="99"/>
      <c r="D12" s="99"/>
      <c r="E12" s="99"/>
      <c r="F12" s="99"/>
      <c r="G12" s="99"/>
      <c r="H12" s="99"/>
      <c r="I12" s="99"/>
      <c r="J12" s="99"/>
      <c r="K12" s="99" t="s">
        <v>66</v>
      </c>
      <c r="L12" s="100">
        <f>L13+L18</f>
        <v>203.2</v>
      </c>
      <c r="M12" s="100">
        <f t="shared" ref="M12:W12" si="1">M13+M18</f>
        <v>1823.9</v>
      </c>
      <c r="N12" s="100">
        <f t="shared" si="1"/>
        <v>116.3</v>
      </c>
      <c r="O12" s="100">
        <f t="shared" si="1"/>
        <v>1740.6</v>
      </c>
      <c r="P12" s="100">
        <f t="shared" si="1"/>
        <v>1740.6</v>
      </c>
      <c r="Q12" s="100">
        <f t="shared" si="1"/>
        <v>0</v>
      </c>
      <c r="R12" s="100">
        <f t="shared" si="1"/>
        <v>998.6</v>
      </c>
      <c r="S12" s="100">
        <f t="shared" si="1"/>
        <v>998.6</v>
      </c>
      <c r="T12" s="100">
        <f t="shared" si="1"/>
        <v>0</v>
      </c>
      <c r="U12" s="100">
        <f t="shared" si="1"/>
        <v>1312.6</v>
      </c>
      <c r="V12" s="100">
        <f t="shared" si="1"/>
        <v>1312.6</v>
      </c>
      <c r="W12" s="100">
        <f t="shared" si="1"/>
        <v>0</v>
      </c>
    </row>
    <row r="13" spans="1:23" s="36" customFormat="1" ht="25.5" customHeight="1">
      <c r="A13" s="240" t="s">
        <v>9</v>
      </c>
      <c r="B13" s="710" t="s">
        <v>72</v>
      </c>
      <c r="C13" s="710"/>
      <c r="D13" s="710"/>
      <c r="E13" s="710"/>
      <c r="F13" s="710"/>
      <c r="G13" s="710"/>
      <c r="H13" s="710"/>
      <c r="I13" s="710"/>
      <c r="J13" s="710"/>
      <c r="K13" s="710"/>
      <c r="L13" s="241">
        <f t="shared" ref="L13:W16" si="2">SUM(L14)</f>
        <v>203.2</v>
      </c>
      <c r="M13" s="241">
        <f t="shared" si="2"/>
        <v>710</v>
      </c>
      <c r="N13" s="241">
        <f t="shared" si="2"/>
        <v>116.3</v>
      </c>
      <c r="O13" s="241">
        <f t="shared" si="2"/>
        <v>712.4</v>
      </c>
      <c r="P13" s="241">
        <f t="shared" si="2"/>
        <v>712.4</v>
      </c>
      <c r="Q13" s="241">
        <f t="shared" si="2"/>
        <v>0</v>
      </c>
      <c r="R13" s="241">
        <f t="shared" si="2"/>
        <v>363.6</v>
      </c>
      <c r="S13" s="241">
        <f t="shared" si="2"/>
        <v>363.6</v>
      </c>
      <c r="T13" s="241">
        <f t="shared" si="2"/>
        <v>0</v>
      </c>
      <c r="U13" s="241">
        <f t="shared" si="2"/>
        <v>363.6</v>
      </c>
      <c r="V13" s="241">
        <f t="shared" si="2"/>
        <v>363.6</v>
      </c>
      <c r="W13" s="254">
        <f t="shared" si="2"/>
        <v>0</v>
      </c>
    </row>
    <row r="14" spans="1:23" s="37" customFormat="1" ht="51.75" customHeight="1">
      <c r="A14" s="747" t="s">
        <v>80</v>
      </c>
      <c r="B14" s="748"/>
      <c r="C14" s="748"/>
      <c r="D14" s="748"/>
      <c r="E14" s="748"/>
      <c r="F14" s="748"/>
      <c r="G14" s="748"/>
      <c r="H14" s="748"/>
      <c r="I14" s="748"/>
      <c r="J14" s="748"/>
      <c r="K14" s="748"/>
      <c r="L14" s="264">
        <f>SUM(L15)</f>
        <v>203.2</v>
      </c>
      <c r="M14" s="264">
        <f t="shared" si="2"/>
        <v>710</v>
      </c>
      <c r="N14" s="264">
        <f t="shared" si="2"/>
        <v>116.3</v>
      </c>
      <c r="O14" s="264">
        <f t="shared" si="2"/>
        <v>712.4</v>
      </c>
      <c r="P14" s="264">
        <f t="shared" si="2"/>
        <v>712.4</v>
      </c>
      <c r="Q14" s="264">
        <f t="shared" si="2"/>
        <v>0</v>
      </c>
      <c r="R14" s="264">
        <f t="shared" si="2"/>
        <v>363.6</v>
      </c>
      <c r="S14" s="264">
        <f t="shared" si="2"/>
        <v>363.6</v>
      </c>
      <c r="T14" s="264">
        <f t="shared" si="2"/>
        <v>0</v>
      </c>
      <c r="U14" s="264">
        <f t="shared" si="2"/>
        <v>363.6</v>
      </c>
      <c r="V14" s="264">
        <f t="shared" si="2"/>
        <v>363.6</v>
      </c>
      <c r="W14" s="265">
        <f t="shared" si="2"/>
        <v>0</v>
      </c>
    </row>
    <row r="15" spans="1:23" s="37" customFormat="1">
      <c r="A15" s="760" t="s">
        <v>37</v>
      </c>
      <c r="B15" s="761"/>
      <c r="C15" s="761"/>
      <c r="D15" s="761"/>
      <c r="E15" s="761"/>
      <c r="F15" s="761"/>
      <c r="G15" s="761"/>
      <c r="H15" s="761"/>
      <c r="I15" s="761"/>
      <c r="J15" s="761"/>
      <c r="K15" s="761"/>
      <c r="L15" s="11">
        <f>SUM(L16)</f>
        <v>203.2</v>
      </c>
      <c r="M15" s="11">
        <f t="shared" si="2"/>
        <v>710</v>
      </c>
      <c r="N15" s="11">
        <f t="shared" si="2"/>
        <v>116.3</v>
      </c>
      <c r="O15" s="11">
        <f t="shared" si="2"/>
        <v>712.4</v>
      </c>
      <c r="P15" s="11">
        <f t="shared" si="2"/>
        <v>712.4</v>
      </c>
      <c r="Q15" s="11">
        <f t="shared" si="2"/>
        <v>0</v>
      </c>
      <c r="R15" s="11">
        <f t="shared" si="2"/>
        <v>363.6</v>
      </c>
      <c r="S15" s="11">
        <f t="shared" si="2"/>
        <v>363.6</v>
      </c>
      <c r="T15" s="11">
        <f t="shared" si="2"/>
        <v>0</v>
      </c>
      <c r="U15" s="11">
        <f t="shared" si="2"/>
        <v>363.6</v>
      </c>
      <c r="V15" s="11">
        <f t="shared" si="2"/>
        <v>363.6</v>
      </c>
      <c r="W15" s="23">
        <f t="shared" si="2"/>
        <v>0</v>
      </c>
    </row>
    <row r="16" spans="1:23" s="242" customFormat="1" ht="38.450000000000003" customHeight="1">
      <c r="A16" s="441" t="s">
        <v>35</v>
      </c>
      <c r="B16" s="14" t="s">
        <v>36</v>
      </c>
      <c r="C16" s="536"/>
      <c r="D16" s="418"/>
      <c r="E16" s="534"/>
      <c r="F16" s="534"/>
      <c r="G16" s="534"/>
      <c r="H16" s="417">
        <v>600</v>
      </c>
      <c r="I16" s="541"/>
      <c r="J16" s="536"/>
      <c r="K16" s="418"/>
      <c r="L16" s="25">
        <f>SUM(L17)</f>
        <v>203.2</v>
      </c>
      <c r="M16" s="25">
        <f t="shared" si="2"/>
        <v>710</v>
      </c>
      <c r="N16" s="25">
        <f t="shared" si="2"/>
        <v>116.3</v>
      </c>
      <c r="O16" s="25">
        <f t="shared" si="2"/>
        <v>712.4</v>
      </c>
      <c r="P16" s="25">
        <f t="shared" si="2"/>
        <v>712.4</v>
      </c>
      <c r="Q16" s="25">
        <f t="shared" si="2"/>
        <v>0</v>
      </c>
      <c r="R16" s="25">
        <f t="shared" si="2"/>
        <v>363.6</v>
      </c>
      <c r="S16" s="25">
        <f t="shared" si="2"/>
        <v>363.6</v>
      </c>
      <c r="T16" s="25">
        <f t="shared" si="2"/>
        <v>0</v>
      </c>
      <c r="U16" s="25">
        <f t="shared" si="2"/>
        <v>363.6</v>
      </c>
      <c r="V16" s="25">
        <f t="shared" si="2"/>
        <v>363.6</v>
      </c>
      <c r="W16" s="25">
        <f t="shared" si="2"/>
        <v>0</v>
      </c>
    </row>
    <row r="17" spans="1:23" s="263" customFormat="1" ht="224.25" customHeight="1">
      <c r="A17" s="441" t="s">
        <v>45</v>
      </c>
      <c r="B17" s="534" t="s">
        <v>686</v>
      </c>
      <c r="C17" s="536"/>
      <c r="D17" s="418"/>
      <c r="E17" s="493" t="s">
        <v>119</v>
      </c>
      <c r="F17" s="493" t="s">
        <v>141</v>
      </c>
      <c r="G17" s="493" t="s">
        <v>687</v>
      </c>
      <c r="H17" s="417">
        <v>612</v>
      </c>
      <c r="I17" s="454" t="s">
        <v>1686</v>
      </c>
      <c r="J17" s="536"/>
      <c r="K17" s="418"/>
      <c r="L17" s="25">
        <v>203.2</v>
      </c>
      <c r="M17" s="25">
        <v>710</v>
      </c>
      <c r="N17" s="25">
        <v>116.3</v>
      </c>
      <c r="O17" s="25">
        <f>P17+Q17</f>
        <v>712.4</v>
      </c>
      <c r="P17" s="25">
        <v>712.4</v>
      </c>
      <c r="Q17" s="25"/>
      <c r="R17" s="25">
        <f>S17+T17</f>
        <v>363.6</v>
      </c>
      <c r="S17" s="25">
        <v>363.6</v>
      </c>
      <c r="T17" s="25"/>
      <c r="U17" s="25">
        <f>SUM(V17:W17)</f>
        <v>363.6</v>
      </c>
      <c r="V17" s="25">
        <v>363.6</v>
      </c>
      <c r="W17" s="15"/>
    </row>
    <row r="18" spans="1:23" s="36" customFormat="1">
      <c r="A18" s="240" t="s">
        <v>15</v>
      </c>
      <c r="B18" s="710" t="s">
        <v>16</v>
      </c>
      <c r="C18" s="710"/>
      <c r="D18" s="710"/>
      <c r="E18" s="710"/>
      <c r="F18" s="710"/>
      <c r="G18" s="710"/>
      <c r="H18" s="710">
        <v>300</v>
      </c>
      <c r="I18" s="710"/>
      <c r="J18" s="710"/>
      <c r="K18" s="710"/>
      <c r="L18" s="241">
        <f>L19</f>
        <v>0</v>
      </c>
      <c r="M18" s="241">
        <f t="shared" ref="M18:W18" si="3">M19</f>
        <v>1113.9000000000001</v>
      </c>
      <c r="N18" s="241">
        <f t="shared" si="3"/>
        <v>0</v>
      </c>
      <c r="O18" s="241">
        <f t="shared" si="3"/>
        <v>1028.2</v>
      </c>
      <c r="P18" s="241">
        <f t="shared" si="3"/>
        <v>1028.2</v>
      </c>
      <c r="Q18" s="241">
        <f t="shared" si="3"/>
        <v>0</v>
      </c>
      <c r="R18" s="241">
        <f t="shared" si="3"/>
        <v>635</v>
      </c>
      <c r="S18" s="241">
        <f t="shared" si="3"/>
        <v>635</v>
      </c>
      <c r="T18" s="241">
        <f t="shared" si="3"/>
        <v>0</v>
      </c>
      <c r="U18" s="241">
        <f t="shared" si="3"/>
        <v>949</v>
      </c>
      <c r="V18" s="241">
        <f t="shared" si="3"/>
        <v>949</v>
      </c>
      <c r="W18" s="254">
        <f t="shared" si="3"/>
        <v>0</v>
      </c>
    </row>
    <row r="19" spans="1:23" s="263" customFormat="1" ht="31.5">
      <c r="A19" s="642" t="s">
        <v>18</v>
      </c>
      <c r="B19" s="646" t="s">
        <v>48</v>
      </c>
      <c r="C19" s="647"/>
      <c r="D19" s="640"/>
      <c r="E19" s="644"/>
      <c r="F19" s="644"/>
      <c r="G19" s="644"/>
      <c r="H19" s="641">
        <v>320</v>
      </c>
      <c r="I19" s="643"/>
      <c r="J19" s="647"/>
      <c r="K19" s="640"/>
      <c r="L19" s="25">
        <f>SUM(L20)</f>
        <v>0</v>
      </c>
      <c r="M19" s="25">
        <f t="shared" ref="M19:W19" si="4">SUM(M20)</f>
        <v>1113.9000000000001</v>
      </c>
      <c r="N19" s="25">
        <f t="shared" si="4"/>
        <v>0</v>
      </c>
      <c r="O19" s="25">
        <f t="shared" si="4"/>
        <v>1028.2</v>
      </c>
      <c r="P19" s="25">
        <f t="shared" si="4"/>
        <v>1028.2</v>
      </c>
      <c r="Q19" s="25">
        <f t="shared" si="4"/>
        <v>0</v>
      </c>
      <c r="R19" s="25">
        <f t="shared" si="4"/>
        <v>635</v>
      </c>
      <c r="S19" s="25">
        <f t="shared" si="4"/>
        <v>635</v>
      </c>
      <c r="T19" s="25">
        <f t="shared" si="4"/>
        <v>0</v>
      </c>
      <c r="U19" s="25">
        <f t="shared" si="4"/>
        <v>949</v>
      </c>
      <c r="V19" s="25">
        <f t="shared" si="4"/>
        <v>949</v>
      </c>
      <c r="W19" s="15">
        <f t="shared" si="4"/>
        <v>0</v>
      </c>
    </row>
    <row r="20" spans="1:23" s="40" customFormat="1">
      <c r="A20" s="441"/>
      <c r="B20" s="534"/>
      <c r="C20" s="536"/>
      <c r="D20" s="418"/>
      <c r="E20" s="493" t="s">
        <v>91</v>
      </c>
      <c r="F20" s="493" t="s">
        <v>119</v>
      </c>
      <c r="G20" s="493" t="s">
        <v>691</v>
      </c>
      <c r="H20" s="417">
        <v>323</v>
      </c>
      <c r="I20" s="541"/>
      <c r="J20" s="536"/>
      <c r="K20" s="418"/>
      <c r="L20" s="25"/>
      <c r="M20" s="25">
        <v>1113.9000000000001</v>
      </c>
      <c r="N20" s="25">
        <v>0</v>
      </c>
      <c r="O20" s="25">
        <f>SUM(P20:Q20)</f>
        <v>1028.2</v>
      </c>
      <c r="P20" s="25">
        <v>1028.2</v>
      </c>
      <c r="Q20" s="25"/>
      <c r="R20" s="25">
        <f>S20+T20</f>
        <v>635</v>
      </c>
      <c r="S20" s="25">
        <v>635</v>
      </c>
      <c r="T20" s="25"/>
      <c r="U20" s="25">
        <f>V20+W20</f>
        <v>949</v>
      </c>
      <c r="V20" s="25">
        <v>949</v>
      </c>
      <c r="W20" s="15"/>
    </row>
    <row r="21" spans="1:23" s="40" customFormat="1" ht="31.5">
      <c r="A21" s="97" t="s">
        <v>633</v>
      </c>
      <c r="B21" s="98" t="s">
        <v>634</v>
      </c>
      <c r="C21" s="99"/>
      <c r="D21" s="99"/>
      <c r="E21" s="99"/>
      <c r="F21" s="99"/>
      <c r="G21" s="99"/>
      <c r="H21" s="99"/>
      <c r="I21" s="99"/>
      <c r="J21" s="99"/>
      <c r="K21" s="99" t="s">
        <v>66</v>
      </c>
      <c r="L21" s="100">
        <f>SUM(L22,)</f>
        <v>15704.1</v>
      </c>
      <c r="M21" s="100">
        <f t="shared" ref="M21:W21" si="5">SUM(M22,)</f>
        <v>0</v>
      </c>
      <c r="N21" s="100">
        <f t="shared" si="5"/>
        <v>0</v>
      </c>
      <c r="O21" s="100">
        <f t="shared" si="5"/>
        <v>0</v>
      </c>
      <c r="P21" s="100">
        <f t="shared" si="5"/>
        <v>0</v>
      </c>
      <c r="Q21" s="100">
        <f t="shared" si="5"/>
        <v>0</v>
      </c>
      <c r="R21" s="100">
        <f t="shared" si="5"/>
        <v>0</v>
      </c>
      <c r="S21" s="100">
        <f t="shared" si="5"/>
        <v>0</v>
      </c>
      <c r="T21" s="100">
        <f t="shared" si="5"/>
        <v>0</v>
      </c>
      <c r="U21" s="100">
        <f t="shared" si="5"/>
        <v>0</v>
      </c>
      <c r="V21" s="100">
        <f t="shared" si="5"/>
        <v>0</v>
      </c>
      <c r="W21" s="602">
        <f t="shared" si="5"/>
        <v>0</v>
      </c>
    </row>
    <row r="22" spans="1:23" s="40" customFormat="1">
      <c r="A22" s="240" t="s">
        <v>9</v>
      </c>
      <c r="B22" s="710" t="s">
        <v>72</v>
      </c>
      <c r="C22" s="710"/>
      <c r="D22" s="710"/>
      <c r="E22" s="710"/>
      <c r="F22" s="710"/>
      <c r="G22" s="710"/>
      <c r="H22" s="710"/>
      <c r="I22" s="710"/>
      <c r="J22" s="710"/>
      <c r="K22" s="710"/>
      <c r="L22" s="241">
        <f>SUM(L23)</f>
        <v>15704.1</v>
      </c>
      <c r="M22" s="241">
        <f t="shared" ref="M22:W23" si="6">SUM(M23)</f>
        <v>0</v>
      </c>
      <c r="N22" s="241">
        <f t="shared" si="6"/>
        <v>0</v>
      </c>
      <c r="O22" s="241">
        <f t="shared" si="6"/>
        <v>0</v>
      </c>
      <c r="P22" s="241">
        <f t="shared" si="6"/>
        <v>0</v>
      </c>
      <c r="Q22" s="241">
        <f t="shared" si="6"/>
        <v>0</v>
      </c>
      <c r="R22" s="241">
        <f t="shared" si="6"/>
        <v>0</v>
      </c>
      <c r="S22" s="241">
        <f t="shared" si="6"/>
        <v>0</v>
      </c>
      <c r="T22" s="241">
        <f t="shared" si="6"/>
        <v>0</v>
      </c>
      <c r="U22" s="241">
        <f t="shared" si="6"/>
        <v>0</v>
      </c>
      <c r="V22" s="241">
        <f t="shared" si="6"/>
        <v>0</v>
      </c>
      <c r="W22" s="254">
        <f t="shared" si="6"/>
        <v>0</v>
      </c>
    </row>
    <row r="23" spans="1:23" s="251" customFormat="1" ht="21" customHeight="1">
      <c r="A23" s="747" t="s">
        <v>87</v>
      </c>
      <c r="B23" s="748"/>
      <c r="C23" s="748"/>
      <c r="D23" s="748"/>
      <c r="E23" s="748"/>
      <c r="F23" s="748"/>
      <c r="G23" s="748"/>
      <c r="H23" s="748"/>
      <c r="I23" s="748"/>
      <c r="J23" s="748"/>
      <c r="K23" s="748"/>
      <c r="L23" s="264">
        <f>SUM(L24)</f>
        <v>15704.1</v>
      </c>
      <c r="M23" s="264">
        <f t="shared" si="6"/>
        <v>0</v>
      </c>
      <c r="N23" s="264">
        <f t="shared" si="6"/>
        <v>0</v>
      </c>
      <c r="O23" s="264">
        <f t="shared" si="6"/>
        <v>0</v>
      </c>
      <c r="P23" s="264">
        <f t="shared" si="6"/>
        <v>0</v>
      </c>
      <c r="Q23" s="264">
        <f t="shared" si="6"/>
        <v>0</v>
      </c>
      <c r="R23" s="264">
        <f t="shared" si="6"/>
        <v>0</v>
      </c>
      <c r="S23" s="264">
        <f t="shared" si="6"/>
        <v>0</v>
      </c>
      <c r="T23" s="264">
        <f t="shared" si="6"/>
        <v>0</v>
      </c>
      <c r="U23" s="264">
        <f t="shared" si="6"/>
        <v>0</v>
      </c>
      <c r="V23" s="264">
        <f t="shared" si="6"/>
        <v>0</v>
      </c>
      <c r="W23" s="265">
        <f t="shared" si="6"/>
        <v>0</v>
      </c>
    </row>
    <row r="24" spans="1:23">
      <c r="A24" s="119" t="s">
        <v>14</v>
      </c>
      <c r="B24" s="534" t="s">
        <v>61</v>
      </c>
      <c r="C24" s="536"/>
      <c r="D24" s="418"/>
      <c r="E24" s="534"/>
      <c r="F24" s="534"/>
      <c r="G24" s="534"/>
      <c r="H24" s="417">
        <v>400</v>
      </c>
      <c r="I24" s="541"/>
      <c r="J24" s="536"/>
      <c r="K24" s="418"/>
      <c r="L24" s="25">
        <f t="shared" ref="L24:W24" si="7">SUM(L25:L25)</f>
        <v>15704.1</v>
      </c>
      <c r="M24" s="25">
        <f t="shared" si="7"/>
        <v>0</v>
      </c>
      <c r="N24" s="25">
        <f t="shared" si="7"/>
        <v>0</v>
      </c>
      <c r="O24" s="25">
        <f t="shared" si="7"/>
        <v>0</v>
      </c>
      <c r="P24" s="25">
        <f t="shared" si="7"/>
        <v>0</v>
      </c>
      <c r="Q24" s="25">
        <f t="shared" si="7"/>
        <v>0</v>
      </c>
      <c r="R24" s="25">
        <f t="shared" si="7"/>
        <v>0</v>
      </c>
      <c r="S24" s="25">
        <f t="shared" si="7"/>
        <v>0</v>
      </c>
      <c r="T24" s="25">
        <f t="shared" si="7"/>
        <v>0</v>
      </c>
      <c r="U24" s="25">
        <f t="shared" si="7"/>
        <v>0</v>
      </c>
      <c r="V24" s="25">
        <f t="shared" si="7"/>
        <v>0</v>
      </c>
      <c r="W24" s="15">
        <f t="shared" si="7"/>
        <v>0</v>
      </c>
    </row>
    <row r="25" spans="1:23" s="251" customFormat="1" ht="225.75" customHeight="1">
      <c r="A25" s="119"/>
      <c r="B25" s="534" t="s">
        <v>692</v>
      </c>
      <c r="C25" s="536"/>
      <c r="D25" s="418"/>
      <c r="E25" s="493" t="s">
        <v>91</v>
      </c>
      <c r="F25" s="493" t="s">
        <v>119</v>
      </c>
      <c r="G25" s="534" t="s">
        <v>693</v>
      </c>
      <c r="H25" s="417">
        <v>410</v>
      </c>
      <c r="I25" s="10" t="s">
        <v>1657</v>
      </c>
      <c r="J25" s="456" t="s">
        <v>695</v>
      </c>
      <c r="K25" s="418"/>
      <c r="L25" s="25">
        <v>15704.1</v>
      </c>
      <c r="M25" s="25"/>
      <c r="N25" s="25"/>
      <c r="O25" s="25"/>
      <c r="P25" s="25"/>
      <c r="Q25" s="25"/>
      <c r="R25" s="25"/>
      <c r="S25" s="25"/>
      <c r="T25" s="25"/>
      <c r="U25" s="25"/>
      <c r="V25" s="25"/>
      <c r="W25" s="15"/>
    </row>
    <row r="26" spans="1:23" s="38" customFormat="1" ht="31.5">
      <c r="A26" s="58" t="s">
        <v>851</v>
      </c>
      <c r="B26" s="59" t="s">
        <v>1055</v>
      </c>
      <c r="C26" s="60"/>
      <c r="D26" s="60"/>
      <c r="E26" s="60"/>
      <c r="F26" s="60"/>
      <c r="G26" s="60"/>
      <c r="H26" s="60"/>
      <c r="I26" s="60"/>
      <c r="J26" s="60"/>
      <c r="K26" s="60" t="s">
        <v>66</v>
      </c>
      <c r="L26" s="212">
        <f t="shared" ref="L26:W26" si="8">L27+L87+L94</f>
        <v>960188.80000000016</v>
      </c>
      <c r="M26" s="212">
        <f t="shared" si="8"/>
        <v>1037058</v>
      </c>
      <c r="N26" s="212">
        <f t="shared" si="8"/>
        <v>603937.6</v>
      </c>
      <c r="O26" s="212">
        <f t="shared" si="8"/>
        <v>1122156.2</v>
      </c>
      <c r="P26" s="212">
        <f t="shared" si="8"/>
        <v>1122156.2</v>
      </c>
      <c r="Q26" s="212">
        <f t="shared" si="8"/>
        <v>0</v>
      </c>
      <c r="R26" s="212">
        <f t="shared" si="8"/>
        <v>1122156.2</v>
      </c>
      <c r="S26" s="212">
        <f t="shared" si="8"/>
        <v>1122156.2</v>
      </c>
      <c r="T26" s="212">
        <f t="shared" si="8"/>
        <v>0</v>
      </c>
      <c r="U26" s="212">
        <f t="shared" si="8"/>
        <v>1231711.3</v>
      </c>
      <c r="V26" s="212">
        <f t="shared" si="8"/>
        <v>1231711.3</v>
      </c>
      <c r="W26" s="624">
        <f t="shared" si="8"/>
        <v>0</v>
      </c>
    </row>
    <row r="27" spans="1:23" s="251" customFormat="1" ht="21" customHeight="1">
      <c r="A27" s="240" t="s">
        <v>9</v>
      </c>
      <c r="B27" s="710" t="s">
        <v>72</v>
      </c>
      <c r="C27" s="710"/>
      <c r="D27" s="710"/>
      <c r="E27" s="710"/>
      <c r="F27" s="710"/>
      <c r="G27" s="710"/>
      <c r="H27" s="710"/>
      <c r="I27" s="710"/>
      <c r="J27" s="710"/>
      <c r="K27" s="710"/>
      <c r="L27" s="243">
        <f t="shared" ref="L27:W27" si="9">SUM(L28,L41,L46,L83)</f>
        <v>938457.90000000014</v>
      </c>
      <c r="M27" s="243">
        <f t="shared" si="9"/>
        <v>1011794.3</v>
      </c>
      <c r="N27" s="243">
        <f t="shared" si="9"/>
        <v>589699.79999999993</v>
      </c>
      <c r="O27" s="243">
        <f t="shared" si="9"/>
        <v>1095934.8999999999</v>
      </c>
      <c r="P27" s="243">
        <f t="shared" si="9"/>
        <v>1095934.8999999999</v>
      </c>
      <c r="Q27" s="243">
        <f t="shared" si="9"/>
        <v>0</v>
      </c>
      <c r="R27" s="243">
        <f t="shared" si="9"/>
        <v>1095934.8999999999</v>
      </c>
      <c r="S27" s="243">
        <f t="shared" si="9"/>
        <v>1095934.8999999999</v>
      </c>
      <c r="T27" s="243">
        <f t="shared" si="9"/>
        <v>0</v>
      </c>
      <c r="U27" s="243">
        <f t="shared" si="9"/>
        <v>1205102.8</v>
      </c>
      <c r="V27" s="243">
        <f t="shared" si="9"/>
        <v>1205102.8</v>
      </c>
      <c r="W27" s="625">
        <f t="shared" si="9"/>
        <v>0</v>
      </c>
    </row>
    <row r="28" spans="1:23" s="35" customFormat="1">
      <c r="A28" s="266" t="s">
        <v>58</v>
      </c>
      <c r="B28" s="257"/>
      <c r="C28" s="258"/>
      <c r="D28" s="259"/>
      <c r="E28" s="257"/>
      <c r="F28" s="257"/>
      <c r="G28" s="257"/>
      <c r="H28" s="257"/>
      <c r="I28" s="260"/>
      <c r="J28" s="258"/>
      <c r="K28" s="259"/>
      <c r="L28" s="285">
        <f>L29+L36</f>
        <v>3936.5</v>
      </c>
      <c r="M28" s="285">
        <f t="shared" ref="M28:W28" si="10">M29+M36</f>
        <v>3762.8</v>
      </c>
      <c r="N28" s="285">
        <f t="shared" si="10"/>
        <v>2003.8999999999999</v>
      </c>
      <c r="O28" s="285">
        <f t="shared" si="10"/>
        <v>4009.2</v>
      </c>
      <c r="P28" s="285">
        <f t="shared" si="10"/>
        <v>4009.2</v>
      </c>
      <c r="Q28" s="285">
        <f t="shared" si="10"/>
        <v>0</v>
      </c>
      <c r="R28" s="285">
        <f t="shared" si="10"/>
        <v>4009.2</v>
      </c>
      <c r="S28" s="285">
        <f t="shared" si="10"/>
        <v>4009.2</v>
      </c>
      <c r="T28" s="285">
        <f t="shared" si="10"/>
        <v>0</v>
      </c>
      <c r="U28" s="285">
        <f t="shared" si="10"/>
        <v>4020.2999999999997</v>
      </c>
      <c r="V28" s="285">
        <f t="shared" si="10"/>
        <v>4020.2999999999997</v>
      </c>
      <c r="W28" s="626">
        <f t="shared" si="10"/>
        <v>0</v>
      </c>
    </row>
    <row r="29" spans="1:23" s="43" customFormat="1">
      <c r="A29" s="545" t="s">
        <v>10</v>
      </c>
      <c r="B29" s="494" t="s">
        <v>73</v>
      </c>
      <c r="C29" s="455"/>
      <c r="D29" s="455"/>
      <c r="E29" s="534"/>
      <c r="F29" s="534"/>
      <c r="G29" s="534"/>
      <c r="H29" s="417">
        <v>100</v>
      </c>
      <c r="I29" s="1025" t="s">
        <v>1638</v>
      </c>
      <c r="J29" s="455"/>
      <c r="K29" s="455"/>
      <c r="L29" s="214">
        <f>L31+L32+L34+L35</f>
        <v>2967.2</v>
      </c>
      <c r="M29" s="214">
        <f>M31+M32+M34+M35</f>
        <v>2753.5</v>
      </c>
      <c r="N29" s="214">
        <f>N31+N32+N34+N35</f>
        <v>1634.6999999999998</v>
      </c>
      <c r="O29" s="214">
        <f t="shared" ref="O29:W29" si="11">O31+O32+O34+O35</f>
        <v>3928.1</v>
      </c>
      <c r="P29" s="214">
        <f t="shared" si="11"/>
        <v>3928.1</v>
      </c>
      <c r="Q29" s="214">
        <f t="shared" si="11"/>
        <v>0</v>
      </c>
      <c r="R29" s="214">
        <f t="shared" si="11"/>
        <v>3928.1</v>
      </c>
      <c r="S29" s="214">
        <f t="shared" si="11"/>
        <v>3928.1</v>
      </c>
      <c r="T29" s="214">
        <f t="shared" si="11"/>
        <v>0</v>
      </c>
      <c r="U29" s="214">
        <f t="shared" si="11"/>
        <v>3939.2</v>
      </c>
      <c r="V29" s="214">
        <f t="shared" si="11"/>
        <v>3939.2</v>
      </c>
      <c r="W29" s="215">
        <f t="shared" si="11"/>
        <v>0</v>
      </c>
    </row>
    <row r="30" spans="1:23" s="37" customFormat="1">
      <c r="A30" s="1015"/>
      <c r="B30" s="1004" t="s">
        <v>1056</v>
      </c>
      <c r="C30" s="455"/>
      <c r="D30" s="455"/>
      <c r="E30" s="493"/>
      <c r="F30" s="493"/>
      <c r="G30" s="534"/>
      <c r="H30" s="417"/>
      <c r="I30" s="1026"/>
      <c r="J30" s="455"/>
      <c r="K30" s="455"/>
      <c r="L30" s="214"/>
      <c r="M30" s="214"/>
      <c r="N30" s="214"/>
      <c r="O30" s="214"/>
      <c r="P30" s="214"/>
      <c r="Q30" s="214"/>
      <c r="R30" s="214"/>
      <c r="S30" s="214"/>
      <c r="T30" s="214"/>
      <c r="U30" s="214"/>
      <c r="V30" s="214"/>
      <c r="W30" s="215"/>
    </row>
    <row r="31" spans="1:23" s="242" customFormat="1" ht="15.75" customHeight="1">
      <c r="A31" s="1015"/>
      <c r="B31" s="1004"/>
      <c r="C31" s="680"/>
      <c r="D31" s="680"/>
      <c r="E31" s="739" t="s">
        <v>530</v>
      </c>
      <c r="F31" s="739" t="s">
        <v>131</v>
      </c>
      <c r="G31" s="875" t="s">
        <v>1664</v>
      </c>
      <c r="H31" s="1007">
        <v>100</v>
      </c>
      <c r="I31" s="1026"/>
      <c r="J31" s="744" t="s">
        <v>1434</v>
      </c>
      <c r="K31" s="1010"/>
      <c r="L31" s="1028">
        <v>398.7</v>
      </c>
      <c r="M31" s="1028">
        <v>424.7</v>
      </c>
      <c r="N31" s="1028">
        <v>225.1</v>
      </c>
      <c r="O31" s="1028">
        <f>P31+Q31</f>
        <v>1218.5</v>
      </c>
      <c r="P31" s="1028">
        <v>1218.5</v>
      </c>
      <c r="Q31" s="1028"/>
      <c r="R31" s="1028">
        <f>S31+T31</f>
        <v>1218.5</v>
      </c>
      <c r="S31" s="1028">
        <v>1218.5</v>
      </c>
      <c r="T31" s="1028"/>
      <c r="U31" s="1028">
        <f>V31+W31</f>
        <v>1221.5</v>
      </c>
      <c r="V31" s="1028">
        <v>1221.5</v>
      </c>
      <c r="W31" s="1030"/>
    </row>
    <row r="32" spans="1:23" s="263" customFormat="1">
      <c r="A32" s="1015"/>
      <c r="B32" s="1004"/>
      <c r="C32" s="682"/>
      <c r="D32" s="682"/>
      <c r="E32" s="811"/>
      <c r="F32" s="811"/>
      <c r="G32" s="877"/>
      <c r="H32" s="1008"/>
      <c r="I32" s="1026"/>
      <c r="J32" s="746"/>
      <c r="K32" s="1033"/>
      <c r="L32" s="1032"/>
      <c r="M32" s="1029"/>
      <c r="N32" s="1029"/>
      <c r="O32" s="1032"/>
      <c r="P32" s="1032"/>
      <c r="Q32" s="1032"/>
      <c r="R32" s="1032"/>
      <c r="S32" s="1032"/>
      <c r="T32" s="1032"/>
      <c r="U32" s="1032"/>
      <c r="V32" s="1032"/>
      <c r="W32" s="1031"/>
    </row>
    <row r="33" spans="1:23">
      <c r="A33" s="1015"/>
      <c r="B33" s="1004" t="s">
        <v>1058</v>
      </c>
      <c r="C33" s="455"/>
      <c r="D33" s="419"/>
      <c r="E33" s="493"/>
      <c r="F33" s="493"/>
      <c r="G33" s="217"/>
      <c r="H33" s="417"/>
      <c r="I33" s="1026"/>
      <c r="J33" s="455"/>
      <c r="K33" s="455"/>
      <c r="L33" s="214"/>
      <c r="M33" s="214"/>
      <c r="N33" s="214"/>
      <c r="O33" s="214"/>
      <c r="P33" s="214"/>
      <c r="Q33" s="214"/>
      <c r="R33" s="214"/>
      <c r="S33" s="214"/>
      <c r="T33" s="214"/>
      <c r="U33" s="214"/>
      <c r="V33" s="214"/>
      <c r="W33" s="215"/>
    </row>
    <row r="34" spans="1:23" ht="103.5" customHeight="1">
      <c r="A34" s="1015"/>
      <c r="B34" s="890"/>
      <c r="C34" s="952"/>
      <c r="D34" s="1009"/>
      <c r="E34" s="739" t="s">
        <v>530</v>
      </c>
      <c r="F34" s="739" t="s">
        <v>131</v>
      </c>
      <c r="G34" s="875" t="s">
        <v>1663</v>
      </c>
      <c r="H34" s="1007">
        <v>100</v>
      </c>
      <c r="I34" s="1026"/>
      <c r="J34" s="686" t="s">
        <v>1436</v>
      </c>
      <c r="K34" s="1010"/>
      <c r="L34" s="1028">
        <v>2568.5</v>
      </c>
      <c r="M34" s="1028">
        <v>2328.8000000000002</v>
      </c>
      <c r="N34" s="1028">
        <v>1409.6</v>
      </c>
      <c r="O34" s="1028">
        <f>P34+Q34</f>
        <v>2709.6</v>
      </c>
      <c r="P34" s="1028">
        <v>2709.6</v>
      </c>
      <c r="Q34" s="1028"/>
      <c r="R34" s="1028">
        <f>S34+T34</f>
        <v>2709.6</v>
      </c>
      <c r="S34" s="1028">
        <v>2709.6</v>
      </c>
      <c r="T34" s="1028"/>
      <c r="U34" s="1028">
        <f>V34+W34</f>
        <v>2717.7</v>
      </c>
      <c r="V34" s="1028">
        <v>2717.7</v>
      </c>
      <c r="W34" s="1030"/>
    </row>
    <row r="35" spans="1:23">
      <c r="A35" s="1015"/>
      <c r="B35" s="890"/>
      <c r="C35" s="952"/>
      <c r="D35" s="794"/>
      <c r="E35" s="874"/>
      <c r="F35" s="874"/>
      <c r="G35" s="877"/>
      <c r="H35" s="1008"/>
      <c r="I35" s="1026"/>
      <c r="J35" s="781"/>
      <c r="K35" s="794"/>
      <c r="L35" s="1029"/>
      <c r="M35" s="1034"/>
      <c r="N35" s="1034"/>
      <c r="O35" s="1032"/>
      <c r="P35" s="1032"/>
      <c r="Q35" s="1032"/>
      <c r="R35" s="1032"/>
      <c r="S35" s="1032"/>
      <c r="T35" s="1032"/>
      <c r="U35" s="1032"/>
      <c r="V35" s="1032"/>
      <c r="W35" s="1031"/>
    </row>
    <row r="36" spans="1:23" s="272" customFormat="1" ht="36.6" customHeight="1">
      <c r="A36" s="545" t="s">
        <v>11</v>
      </c>
      <c r="B36" s="494" t="s">
        <v>74</v>
      </c>
      <c r="C36" s="546"/>
      <c r="D36" s="320"/>
      <c r="E36" s="489"/>
      <c r="F36" s="489"/>
      <c r="G36" s="489"/>
      <c r="H36" s="82">
        <v>200</v>
      </c>
      <c r="I36" s="1026"/>
      <c r="J36" s="546"/>
      <c r="K36" s="320"/>
      <c r="L36" s="213">
        <f t="shared" ref="L36:W36" si="12">L37+L38+L39+L40</f>
        <v>969.3</v>
      </c>
      <c r="M36" s="213">
        <f t="shared" si="12"/>
        <v>1009.3000000000001</v>
      </c>
      <c r="N36" s="213">
        <f t="shared" si="12"/>
        <v>369.2</v>
      </c>
      <c r="O36" s="213">
        <f t="shared" si="12"/>
        <v>81.099999999999994</v>
      </c>
      <c r="P36" s="213">
        <f t="shared" si="12"/>
        <v>81.099999999999994</v>
      </c>
      <c r="Q36" s="213">
        <f t="shared" si="12"/>
        <v>0</v>
      </c>
      <c r="R36" s="213">
        <f t="shared" si="12"/>
        <v>81.099999999999994</v>
      </c>
      <c r="S36" s="213">
        <f t="shared" si="12"/>
        <v>81.099999999999994</v>
      </c>
      <c r="T36" s="213">
        <f t="shared" si="12"/>
        <v>0</v>
      </c>
      <c r="U36" s="213">
        <f t="shared" si="12"/>
        <v>81.099999999999994</v>
      </c>
      <c r="V36" s="213">
        <f t="shared" si="12"/>
        <v>81.099999999999994</v>
      </c>
      <c r="W36" s="627">
        <f t="shared" si="12"/>
        <v>0</v>
      </c>
    </row>
    <row r="37" spans="1:23">
      <c r="A37" s="711"/>
      <c r="B37" s="1019" t="s">
        <v>1056</v>
      </c>
      <c r="C37" s="1022"/>
      <c r="D37" s="757"/>
      <c r="E37" s="739" t="s">
        <v>530</v>
      </c>
      <c r="F37" s="739" t="s">
        <v>131</v>
      </c>
      <c r="G37" s="875" t="s">
        <v>1664</v>
      </c>
      <c r="H37" s="1007">
        <v>200</v>
      </c>
      <c r="I37" s="1026"/>
      <c r="J37" s="1022"/>
      <c r="K37" s="757"/>
      <c r="L37" s="1028">
        <v>874.5</v>
      </c>
      <c r="M37" s="1028">
        <v>848.7</v>
      </c>
      <c r="N37" s="1028">
        <v>242.4</v>
      </c>
      <c r="O37" s="1028"/>
      <c r="P37" s="1028"/>
      <c r="Q37" s="1028"/>
      <c r="R37" s="1028"/>
      <c r="S37" s="1028"/>
      <c r="T37" s="1028"/>
      <c r="U37" s="1028"/>
      <c r="V37" s="1028"/>
      <c r="W37" s="1030"/>
    </row>
    <row r="38" spans="1:23">
      <c r="A38" s="713"/>
      <c r="B38" s="1021"/>
      <c r="C38" s="1024"/>
      <c r="D38" s="759"/>
      <c r="E38" s="874"/>
      <c r="F38" s="874"/>
      <c r="G38" s="877"/>
      <c r="H38" s="1008"/>
      <c r="I38" s="1026"/>
      <c r="J38" s="1024"/>
      <c r="K38" s="759"/>
      <c r="L38" s="1032"/>
      <c r="M38" s="1032"/>
      <c r="N38" s="1032"/>
      <c r="O38" s="1032"/>
      <c r="P38" s="1032"/>
      <c r="Q38" s="1032"/>
      <c r="R38" s="1032"/>
      <c r="S38" s="1032"/>
      <c r="T38" s="1032"/>
      <c r="U38" s="1032"/>
      <c r="V38" s="1032"/>
      <c r="W38" s="1031"/>
    </row>
    <row r="39" spans="1:23" s="263" customFormat="1">
      <c r="A39" s="1011"/>
      <c r="B39" s="1004" t="s">
        <v>1058</v>
      </c>
      <c r="C39" s="1012"/>
      <c r="D39" s="1014"/>
      <c r="E39" s="739" t="s">
        <v>530</v>
      </c>
      <c r="F39" s="739" t="s">
        <v>131</v>
      </c>
      <c r="G39" s="875" t="s">
        <v>1663</v>
      </c>
      <c r="H39" s="1007">
        <v>200</v>
      </c>
      <c r="I39" s="1026"/>
      <c r="J39" s="1036"/>
      <c r="K39" s="1014"/>
      <c r="L39" s="1028">
        <v>94.8</v>
      </c>
      <c r="M39" s="1028">
        <v>160.6</v>
      </c>
      <c r="N39" s="1028">
        <v>126.8</v>
      </c>
      <c r="O39" s="1028">
        <f>P39+Q39</f>
        <v>81.099999999999994</v>
      </c>
      <c r="P39" s="1028">
        <v>81.099999999999994</v>
      </c>
      <c r="Q39" s="1028"/>
      <c r="R39" s="1028">
        <f>S39+T39</f>
        <v>81.099999999999994</v>
      </c>
      <c r="S39" s="1028">
        <v>81.099999999999994</v>
      </c>
      <c r="T39" s="1028"/>
      <c r="U39" s="1028">
        <f>V39+W39</f>
        <v>81.099999999999994</v>
      </c>
      <c r="V39" s="1028">
        <v>81.099999999999994</v>
      </c>
      <c r="W39" s="1030"/>
    </row>
    <row r="40" spans="1:23" s="40" customFormat="1" ht="311.25" customHeight="1">
      <c r="A40" s="1011"/>
      <c r="B40" s="890"/>
      <c r="C40" s="1013"/>
      <c r="D40" s="794"/>
      <c r="E40" s="811"/>
      <c r="F40" s="811"/>
      <c r="G40" s="877"/>
      <c r="H40" s="794"/>
      <c r="I40" s="1027"/>
      <c r="J40" s="878"/>
      <c r="K40" s="794"/>
      <c r="L40" s="1029"/>
      <c r="M40" s="1032"/>
      <c r="N40" s="1032"/>
      <c r="O40" s="1032"/>
      <c r="P40" s="1032"/>
      <c r="Q40" s="1032"/>
      <c r="R40" s="1032"/>
      <c r="S40" s="1032"/>
      <c r="T40" s="1032"/>
      <c r="U40" s="1032"/>
      <c r="V40" s="1032"/>
      <c r="W40" s="1031"/>
    </row>
    <row r="41" spans="1:23" s="40" customFormat="1">
      <c r="A41" s="762" t="s">
        <v>78</v>
      </c>
      <c r="B41" s="763"/>
      <c r="C41" s="763"/>
      <c r="D41" s="763"/>
      <c r="E41" s="763"/>
      <c r="F41" s="763"/>
      <c r="G41" s="763"/>
      <c r="H41" s="763"/>
      <c r="I41" s="763"/>
      <c r="J41" s="763"/>
      <c r="K41" s="763"/>
      <c r="L41" s="264">
        <f>SUM(L42)</f>
        <v>383.8</v>
      </c>
      <c r="M41" s="264">
        <f t="shared" ref="M41:W41" si="13">SUM(M42)</f>
        <v>460</v>
      </c>
      <c r="N41" s="264">
        <f t="shared" si="13"/>
        <v>183.1</v>
      </c>
      <c r="O41" s="264">
        <f t="shared" si="13"/>
        <v>483</v>
      </c>
      <c r="P41" s="264">
        <f t="shared" si="13"/>
        <v>483</v>
      </c>
      <c r="Q41" s="264">
        <f t="shared" si="13"/>
        <v>0</v>
      </c>
      <c r="R41" s="264">
        <f t="shared" si="13"/>
        <v>483</v>
      </c>
      <c r="S41" s="264">
        <f t="shared" si="13"/>
        <v>483</v>
      </c>
      <c r="T41" s="264">
        <f t="shared" si="13"/>
        <v>0</v>
      </c>
      <c r="U41" s="264">
        <f t="shared" si="13"/>
        <v>495.5</v>
      </c>
      <c r="V41" s="264">
        <f t="shared" si="13"/>
        <v>495.5</v>
      </c>
      <c r="W41" s="265">
        <f t="shared" si="13"/>
        <v>0</v>
      </c>
    </row>
    <row r="42" spans="1:23" s="40" customFormat="1" ht="31.5">
      <c r="A42" s="533" t="s">
        <v>22</v>
      </c>
      <c r="B42" s="534" t="s">
        <v>106</v>
      </c>
      <c r="C42" s="541"/>
      <c r="D42" s="478"/>
      <c r="E42" s="534"/>
      <c r="F42" s="534"/>
      <c r="G42" s="534"/>
      <c r="H42" s="417">
        <v>200</v>
      </c>
      <c r="I42" s="519"/>
      <c r="J42" s="547"/>
      <c r="K42" s="478"/>
      <c r="L42" s="214">
        <f t="shared" ref="L42:W42" si="14">SUM(L43:L45)</f>
        <v>383.8</v>
      </c>
      <c r="M42" s="214">
        <f t="shared" si="14"/>
        <v>460</v>
      </c>
      <c r="N42" s="214">
        <f t="shared" si="14"/>
        <v>183.1</v>
      </c>
      <c r="O42" s="214">
        <f t="shared" si="14"/>
        <v>483</v>
      </c>
      <c r="P42" s="214">
        <f t="shared" si="14"/>
        <v>483</v>
      </c>
      <c r="Q42" s="214">
        <f t="shared" si="14"/>
        <v>0</v>
      </c>
      <c r="R42" s="214">
        <f t="shared" si="14"/>
        <v>483</v>
      </c>
      <c r="S42" s="214">
        <f t="shared" si="14"/>
        <v>483</v>
      </c>
      <c r="T42" s="214">
        <f t="shared" si="14"/>
        <v>0</v>
      </c>
      <c r="U42" s="214">
        <f t="shared" si="14"/>
        <v>495.5</v>
      </c>
      <c r="V42" s="214">
        <f t="shared" si="14"/>
        <v>495.5</v>
      </c>
      <c r="W42" s="215">
        <f t="shared" si="14"/>
        <v>0</v>
      </c>
    </row>
    <row r="43" spans="1:23" s="40" customFormat="1" ht="47.25">
      <c r="A43" s="896" t="s">
        <v>43</v>
      </c>
      <c r="B43" s="1004" t="s">
        <v>1639</v>
      </c>
      <c r="C43" s="1035"/>
      <c r="D43" s="757"/>
      <c r="E43" s="739" t="s">
        <v>91</v>
      </c>
      <c r="F43" s="739" t="s">
        <v>119</v>
      </c>
      <c r="G43" s="875" t="s">
        <v>1659</v>
      </c>
      <c r="H43" s="1037">
        <v>200</v>
      </c>
      <c r="I43" s="405" t="s">
        <v>1640</v>
      </c>
      <c r="J43" s="407" t="s">
        <v>1063</v>
      </c>
      <c r="K43" s="1039"/>
      <c r="L43" s="1028">
        <v>297.10000000000002</v>
      </c>
      <c r="M43" s="1028">
        <v>344.3</v>
      </c>
      <c r="N43" s="1028">
        <v>183.1</v>
      </c>
      <c r="O43" s="1028">
        <f>SUM(P43:Q43)</f>
        <v>357.6</v>
      </c>
      <c r="P43" s="1028">
        <v>357.6</v>
      </c>
      <c r="Q43" s="1028"/>
      <c r="R43" s="1028">
        <f>SUM(S43:T43)</f>
        <v>357.6</v>
      </c>
      <c r="S43" s="1028">
        <v>357.6</v>
      </c>
      <c r="T43" s="1028"/>
      <c r="U43" s="1028">
        <f>SUM(V43:W43)</f>
        <v>357.6</v>
      </c>
      <c r="V43" s="1028">
        <v>357.6</v>
      </c>
      <c r="W43" s="1030"/>
    </row>
    <row r="44" spans="1:23" s="40" customFormat="1" ht="110.25">
      <c r="A44" s="896"/>
      <c r="B44" s="890"/>
      <c r="C44" s="1035"/>
      <c r="D44" s="759"/>
      <c r="E44" s="874"/>
      <c r="F44" s="874"/>
      <c r="G44" s="877"/>
      <c r="H44" s="1038"/>
      <c r="I44" s="406" t="s">
        <v>1641</v>
      </c>
      <c r="J44" s="408" t="s">
        <v>1065</v>
      </c>
      <c r="K44" s="1040"/>
      <c r="L44" s="1032"/>
      <c r="M44" s="1032"/>
      <c r="N44" s="1032"/>
      <c r="O44" s="1032"/>
      <c r="P44" s="1032"/>
      <c r="Q44" s="1032"/>
      <c r="R44" s="1032"/>
      <c r="S44" s="1032"/>
      <c r="T44" s="1032"/>
      <c r="U44" s="1032"/>
      <c r="V44" s="1032"/>
      <c r="W44" s="1031"/>
    </row>
    <row r="45" spans="1:23" s="40" customFormat="1" ht="78.75">
      <c r="A45" s="533" t="s">
        <v>79</v>
      </c>
      <c r="B45" s="534" t="s">
        <v>1642</v>
      </c>
      <c r="C45" s="541"/>
      <c r="D45" s="520"/>
      <c r="E45" s="471" t="s">
        <v>530</v>
      </c>
      <c r="F45" s="471" t="s">
        <v>530</v>
      </c>
      <c r="G45" s="432" t="s">
        <v>1658</v>
      </c>
      <c r="H45" s="537">
        <v>200</v>
      </c>
      <c r="I45" s="495" t="s">
        <v>1643</v>
      </c>
      <c r="J45" s="539"/>
      <c r="K45" s="520"/>
      <c r="L45" s="531">
        <v>86.7</v>
      </c>
      <c r="M45" s="531">
        <v>115.7</v>
      </c>
      <c r="N45" s="531">
        <v>0</v>
      </c>
      <c r="O45" s="531">
        <f>SUM(P45:Q45)</f>
        <v>125.4</v>
      </c>
      <c r="P45" s="531">
        <v>125.4</v>
      </c>
      <c r="Q45" s="531"/>
      <c r="R45" s="531">
        <f>SUM(S45:T45)</f>
        <v>125.4</v>
      </c>
      <c r="S45" s="531">
        <v>125.4</v>
      </c>
      <c r="T45" s="531"/>
      <c r="U45" s="531">
        <f>SUM(V45:W45)</f>
        <v>137.9</v>
      </c>
      <c r="V45" s="531">
        <v>137.9</v>
      </c>
      <c r="W45" s="532"/>
    </row>
    <row r="46" spans="1:23" s="40" customFormat="1">
      <c r="A46" s="747" t="s">
        <v>80</v>
      </c>
      <c r="B46" s="748"/>
      <c r="C46" s="748"/>
      <c r="D46" s="748"/>
      <c r="E46" s="748"/>
      <c r="F46" s="748"/>
      <c r="G46" s="748"/>
      <c r="H46" s="748"/>
      <c r="I46" s="748"/>
      <c r="J46" s="748"/>
      <c r="K46" s="748"/>
      <c r="L46" s="264">
        <f t="shared" ref="L46:W46" si="15">SUM(L47,L55)</f>
        <v>932448.10000000009</v>
      </c>
      <c r="M46" s="264">
        <f t="shared" si="15"/>
        <v>1002553</v>
      </c>
      <c r="N46" s="264">
        <f t="shared" si="15"/>
        <v>584355.69999999995</v>
      </c>
      <c r="O46" s="264">
        <f t="shared" si="15"/>
        <v>1084293</v>
      </c>
      <c r="P46" s="264">
        <f t="shared" si="15"/>
        <v>1084293</v>
      </c>
      <c r="Q46" s="264">
        <f t="shared" si="15"/>
        <v>0</v>
      </c>
      <c r="R46" s="264">
        <f t="shared" si="15"/>
        <v>1084293</v>
      </c>
      <c r="S46" s="264">
        <f t="shared" si="15"/>
        <v>1084293</v>
      </c>
      <c r="T46" s="264">
        <f t="shared" si="15"/>
        <v>0</v>
      </c>
      <c r="U46" s="264">
        <f t="shared" si="15"/>
        <v>1192722.3</v>
      </c>
      <c r="V46" s="264">
        <f t="shared" si="15"/>
        <v>1192722.3</v>
      </c>
      <c r="W46" s="265">
        <f t="shared" si="15"/>
        <v>0</v>
      </c>
    </row>
    <row r="47" spans="1:23" s="40" customFormat="1">
      <c r="A47" s="760" t="s">
        <v>37</v>
      </c>
      <c r="B47" s="761"/>
      <c r="C47" s="761"/>
      <c r="D47" s="761"/>
      <c r="E47" s="761"/>
      <c r="F47" s="761"/>
      <c r="G47" s="761"/>
      <c r="H47" s="761"/>
      <c r="I47" s="761"/>
      <c r="J47" s="761"/>
      <c r="K47" s="761"/>
      <c r="L47" s="213">
        <f>SUM(L48)</f>
        <v>684136.8</v>
      </c>
      <c r="M47" s="213">
        <f t="shared" ref="M47:W47" si="16">SUM(M48)</f>
        <v>708558.1</v>
      </c>
      <c r="N47" s="213">
        <f t="shared" si="16"/>
        <v>414587.6</v>
      </c>
      <c r="O47" s="213">
        <f t="shared" si="16"/>
        <v>755708.10000000009</v>
      </c>
      <c r="P47" s="213">
        <f t="shared" si="16"/>
        <v>755708.10000000009</v>
      </c>
      <c r="Q47" s="213">
        <f t="shared" si="16"/>
        <v>0</v>
      </c>
      <c r="R47" s="213">
        <f t="shared" si="16"/>
        <v>755708.10000000009</v>
      </c>
      <c r="S47" s="213">
        <f t="shared" si="16"/>
        <v>755708.10000000009</v>
      </c>
      <c r="T47" s="213">
        <f t="shared" si="16"/>
        <v>0</v>
      </c>
      <c r="U47" s="213">
        <f t="shared" si="16"/>
        <v>831278.9</v>
      </c>
      <c r="V47" s="213">
        <f t="shared" si="16"/>
        <v>831278.9</v>
      </c>
      <c r="W47" s="627">
        <f t="shared" si="16"/>
        <v>0</v>
      </c>
    </row>
    <row r="48" spans="1:23" s="40" customFormat="1" ht="61.5" customHeight="1">
      <c r="A48" s="66" t="s">
        <v>34</v>
      </c>
      <c r="B48" s="494" t="s">
        <v>107</v>
      </c>
      <c r="C48" s="80"/>
      <c r="D48" s="81"/>
      <c r="E48" s="494"/>
      <c r="F48" s="494"/>
      <c r="G48" s="494"/>
      <c r="H48" s="82">
        <v>600</v>
      </c>
      <c r="I48" s="229"/>
      <c r="J48" s="80"/>
      <c r="K48" s="81"/>
      <c r="L48" s="213">
        <f>SUM(L49:L54)</f>
        <v>684136.8</v>
      </c>
      <c r="M48" s="213">
        <f>SUM(M49:M54)</f>
        <v>708558.1</v>
      </c>
      <c r="N48" s="213">
        <f>SUM(N49:N54)</f>
        <v>414587.6</v>
      </c>
      <c r="O48" s="213">
        <f t="shared" ref="O48:W48" si="17">SUM(O49:O54)</f>
        <v>755708.10000000009</v>
      </c>
      <c r="P48" s="213">
        <f t="shared" si="17"/>
        <v>755708.10000000009</v>
      </c>
      <c r="Q48" s="213">
        <f t="shared" si="17"/>
        <v>0</v>
      </c>
      <c r="R48" s="213">
        <f t="shared" si="17"/>
        <v>755708.10000000009</v>
      </c>
      <c r="S48" s="213">
        <f t="shared" si="17"/>
        <v>755708.10000000009</v>
      </c>
      <c r="T48" s="213">
        <f t="shared" si="17"/>
        <v>0</v>
      </c>
      <c r="U48" s="213">
        <f t="shared" si="17"/>
        <v>831278.9</v>
      </c>
      <c r="V48" s="213">
        <f t="shared" si="17"/>
        <v>831278.9</v>
      </c>
      <c r="W48" s="627">
        <f t="shared" si="17"/>
        <v>0</v>
      </c>
    </row>
    <row r="49" spans="1:23" s="40" customFormat="1" ht="80.25" customHeight="1">
      <c r="A49" s="1003" t="s">
        <v>44</v>
      </c>
      <c r="B49" s="1004" t="s">
        <v>905</v>
      </c>
      <c r="C49" s="705" t="s">
        <v>1069</v>
      </c>
      <c r="D49" s="733"/>
      <c r="E49" s="739" t="s">
        <v>530</v>
      </c>
      <c r="F49" s="739" t="s">
        <v>118</v>
      </c>
      <c r="G49" s="875" t="s">
        <v>1662</v>
      </c>
      <c r="H49" s="1007">
        <v>611</v>
      </c>
      <c r="I49" s="1025" t="s">
        <v>1644</v>
      </c>
      <c r="J49" s="931"/>
      <c r="K49" s="733"/>
      <c r="L49" s="1028">
        <v>402924.3</v>
      </c>
      <c r="M49" s="1028">
        <v>422405.1</v>
      </c>
      <c r="N49" s="1028">
        <v>233103.6</v>
      </c>
      <c r="O49" s="1028">
        <f>SUM(P49:Q49)</f>
        <v>442830.7</v>
      </c>
      <c r="P49" s="1028">
        <v>442830.7</v>
      </c>
      <c r="Q49" s="1028"/>
      <c r="R49" s="1028">
        <f>SUM(S49:T49)</f>
        <v>442830.7</v>
      </c>
      <c r="S49" s="1028">
        <v>442830.7</v>
      </c>
      <c r="T49" s="1028"/>
      <c r="U49" s="1028">
        <f>SUM(V49:W49)</f>
        <v>487113.7</v>
      </c>
      <c r="V49" s="1028">
        <v>487113.7</v>
      </c>
      <c r="W49" s="1030"/>
    </row>
    <row r="50" spans="1:23" s="40" customFormat="1" ht="403.5" customHeight="1">
      <c r="A50" s="1003"/>
      <c r="B50" s="1004"/>
      <c r="C50" s="880"/>
      <c r="D50" s="735"/>
      <c r="E50" s="874"/>
      <c r="F50" s="874"/>
      <c r="G50" s="877"/>
      <c r="H50" s="1008"/>
      <c r="I50" s="1047"/>
      <c r="J50" s="933"/>
      <c r="K50" s="735"/>
      <c r="L50" s="1032"/>
      <c r="M50" s="1046"/>
      <c r="N50" s="1046"/>
      <c r="O50" s="1029"/>
      <c r="P50" s="1032"/>
      <c r="Q50" s="1032"/>
      <c r="R50" s="1029"/>
      <c r="S50" s="1032"/>
      <c r="T50" s="1032"/>
      <c r="U50" s="1029"/>
      <c r="V50" s="1032"/>
      <c r="W50" s="1031"/>
    </row>
    <row r="51" spans="1:23" s="40" customFormat="1" ht="141.75">
      <c r="A51" s="441" t="s">
        <v>81</v>
      </c>
      <c r="B51" s="534" t="s">
        <v>1071</v>
      </c>
      <c r="C51" s="114" t="s">
        <v>1645</v>
      </c>
      <c r="D51" s="418"/>
      <c r="E51" s="493" t="s">
        <v>530</v>
      </c>
      <c r="F51" s="493" t="s">
        <v>467</v>
      </c>
      <c r="G51" s="419" t="s">
        <v>1073</v>
      </c>
      <c r="H51" s="417">
        <v>611</v>
      </c>
      <c r="I51" s="1041" t="s">
        <v>1646</v>
      </c>
      <c r="J51" s="443"/>
      <c r="K51" s="487"/>
      <c r="L51" s="214">
        <v>281212.5</v>
      </c>
      <c r="M51" s="214">
        <v>0</v>
      </c>
      <c r="N51" s="214">
        <v>0</v>
      </c>
      <c r="O51" s="214"/>
      <c r="P51" s="214"/>
      <c r="Q51" s="214"/>
      <c r="R51" s="214"/>
      <c r="S51" s="214"/>
      <c r="T51" s="214"/>
      <c r="U51" s="214"/>
      <c r="V51" s="214"/>
      <c r="W51" s="215"/>
    </row>
    <row r="52" spans="1:23" s="40" customFormat="1" ht="150" customHeight="1">
      <c r="A52" s="441" t="s">
        <v>83</v>
      </c>
      <c r="B52" s="534" t="s">
        <v>916</v>
      </c>
      <c r="C52" s="114" t="s">
        <v>1075</v>
      </c>
      <c r="D52" s="418"/>
      <c r="E52" s="493" t="s">
        <v>530</v>
      </c>
      <c r="F52" s="493" t="s">
        <v>467</v>
      </c>
      <c r="G52" s="419" t="s">
        <v>1076</v>
      </c>
      <c r="H52" s="417">
        <v>611</v>
      </c>
      <c r="I52" s="1042"/>
      <c r="J52" s="95" t="s">
        <v>1077</v>
      </c>
      <c r="K52" s="8" t="s">
        <v>1078</v>
      </c>
      <c r="L52" s="214">
        <v>0</v>
      </c>
      <c r="M52" s="214">
        <v>6074.1</v>
      </c>
      <c r="N52" s="214">
        <v>4263</v>
      </c>
      <c r="O52" s="214">
        <f>P52+Q52</f>
        <v>6087.6</v>
      </c>
      <c r="P52" s="214">
        <v>6087.6</v>
      </c>
      <c r="Q52" s="214"/>
      <c r="R52" s="214">
        <f>S52+T52</f>
        <v>6087.6</v>
      </c>
      <c r="S52" s="214">
        <v>6087.6</v>
      </c>
      <c r="T52" s="214"/>
      <c r="U52" s="214">
        <f>V52+W52</f>
        <v>6696.3</v>
      </c>
      <c r="V52" s="214">
        <v>6696.3</v>
      </c>
      <c r="W52" s="215"/>
    </row>
    <row r="53" spans="1:23" s="37" customFormat="1" ht="78.75">
      <c r="A53" s="441" t="s">
        <v>230</v>
      </c>
      <c r="B53" s="534" t="s">
        <v>919</v>
      </c>
      <c r="C53" s="114" t="s">
        <v>1647</v>
      </c>
      <c r="D53" s="418"/>
      <c r="E53" s="493" t="s">
        <v>530</v>
      </c>
      <c r="F53" s="493" t="s">
        <v>467</v>
      </c>
      <c r="G53" s="419" t="s">
        <v>1076</v>
      </c>
      <c r="H53" s="417">
        <v>611</v>
      </c>
      <c r="I53" s="1042"/>
      <c r="J53" s="8" t="s">
        <v>1080</v>
      </c>
      <c r="K53" s="8" t="s">
        <v>1081</v>
      </c>
      <c r="L53" s="214">
        <v>0</v>
      </c>
      <c r="M53" s="214">
        <v>103699.8</v>
      </c>
      <c r="N53" s="214">
        <v>65958.7</v>
      </c>
      <c r="O53" s="214">
        <f>P53+Q53</f>
        <v>110183</v>
      </c>
      <c r="P53" s="214">
        <v>110183</v>
      </c>
      <c r="Q53" s="214"/>
      <c r="R53" s="214">
        <f>S53+T53</f>
        <v>110183</v>
      </c>
      <c r="S53" s="214">
        <v>110183</v>
      </c>
      <c r="T53" s="214"/>
      <c r="U53" s="214">
        <f>V53+W53</f>
        <v>121201.3</v>
      </c>
      <c r="V53" s="214">
        <v>121201.3</v>
      </c>
      <c r="W53" s="215"/>
    </row>
    <row r="54" spans="1:23" s="242" customFormat="1" ht="350.25" customHeight="1">
      <c r="A54" s="441" t="s">
        <v>233</v>
      </c>
      <c r="B54" s="534" t="s">
        <v>921</v>
      </c>
      <c r="C54" s="114" t="s">
        <v>1648</v>
      </c>
      <c r="D54" s="418"/>
      <c r="E54" s="493" t="s">
        <v>530</v>
      </c>
      <c r="F54" s="493" t="s">
        <v>467</v>
      </c>
      <c r="G54" s="419" t="s">
        <v>1076</v>
      </c>
      <c r="H54" s="417">
        <v>611</v>
      </c>
      <c r="I54" s="1043"/>
      <c r="J54" s="1044"/>
      <c r="K54" s="1045"/>
      <c r="L54" s="214">
        <v>0</v>
      </c>
      <c r="M54" s="214">
        <v>176379.1</v>
      </c>
      <c r="N54" s="214">
        <v>111262.3</v>
      </c>
      <c r="O54" s="214">
        <f>P54+Q54</f>
        <v>196606.8</v>
      </c>
      <c r="P54" s="214">
        <v>196606.8</v>
      </c>
      <c r="Q54" s="214"/>
      <c r="R54" s="214">
        <f>S54+T54</f>
        <v>196606.8</v>
      </c>
      <c r="S54" s="214">
        <v>196606.8</v>
      </c>
      <c r="T54" s="214"/>
      <c r="U54" s="214">
        <f>V54+W54</f>
        <v>216267.6</v>
      </c>
      <c r="V54" s="214">
        <v>216267.6</v>
      </c>
      <c r="W54" s="215"/>
    </row>
    <row r="55" spans="1:23" s="263" customFormat="1">
      <c r="A55" s="760" t="s">
        <v>38</v>
      </c>
      <c r="B55" s="761"/>
      <c r="C55" s="761"/>
      <c r="D55" s="761"/>
      <c r="E55" s="761"/>
      <c r="F55" s="761"/>
      <c r="G55" s="761"/>
      <c r="H55" s="761"/>
      <c r="I55" s="761"/>
      <c r="J55" s="761"/>
      <c r="K55" s="761"/>
      <c r="L55" s="213">
        <f>L56</f>
        <v>248311.3</v>
      </c>
      <c r="M55" s="213">
        <f t="shared" ref="M55:W55" si="18">M56</f>
        <v>293994.90000000002</v>
      </c>
      <c r="N55" s="213">
        <f t="shared" si="18"/>
        <v>169768.1</v>
      </c>
      <c r="O55" s="213">
        <f t="shared" si="18"/>
        <v>328584.90000000002</v>
      </c>
      <c r="P55" s="213">
        <f t="shared" si="18"/>
        <v>328584.90000000002</v>
      </c>
      <c r="Q55" s="213">
        <f t="shared" si="18"/>
        <v>0</v>
      </c>
      <c r="R55" s="213">
        <f t="shared" si="18"/>
        <v>328584.90000000002</v>
      </c>
      <c r="S55" s="213">
        <f t="shared" si="18"/>
        <v>328584.90000000002</v>
      </c>
      <c r="T55" s="213">
        <f t="shared" si="18"/>
        <v>0</v>
      </c>
      <c r="U55" s="213">
        <f t="shared" si="18"/>
        <v>361443.39999999997</v>
      </c>
      <c r="V55" s="213">
        <f t="shared" si="18"/>
        <v>361443.39999999997</v>
      </c>
      <c r="W55" s="627">
        <f t="shared" si="18"/>
        <v>0</v>
      </c>
    </row>
    <row r="56" spans="1:23" ht="51.75" customHeight="1">
      <c r="A56" s="441" t="s">
        <v>39</v>
      </c>
      <c r="B56" s="534" t="s">
        <v>86</v>
      </c>
      <c r="C56" s="536"/>
      <c r="D56" s="418"/>
      <c r="E56" s="534"/>
      <c r="F56" s="534"/>
      <c r="G56" s="534"/>
      <c r="H56" s="417">
        <v>600</v>
      </c>
      <c r="I56" s="1025" t="s">
        <v>1624</v>
      </c>
      <c r="J56" s="536"/>
      <c r="K56" s="418"/>
      <c r="L56" s="214">
        <f>SUM(L57:L82)</f>
        <v>248311.3</v>
      </c>
      <c r="M56" s="214">
        <f t="shared" ref="M56:W56" si="19">SUM(M57:M81)</f>
        <v>293994.90000000002</v>
      </c>
      <c r="N56" s="214">
        <f t="shared" si="19"/>
        <v>169768.1</v>
      </c>
      <c r="O56" s="214">
        <f t="shared" si="19"/>
        <v>328584.90000000002</v>
      </c>
      <c r="P56" s="214">
        <f t="shared" si="19"/>
        <v>328584.90000000002</v>
      </c>
      <c r="Q56" s="214">
        <f t="shared" si="19"/>
        <v>0</v>
      </c>
      <c r="R56" s="214">
        <f t="shared" si="19"/>
        <v>328584.90000000002</v>
      </c>
      <c r="S56" s="214">
        <f t="shared" si="19"/>
        <v>328584.90000000002</v>
      </c>
      <c r="T56" s="214">
        <f t="shared" si="19"/>
        <v>0</v>
      </c>
      <c r="U56" s="214">
        <f t="shared" si="19"/>
        <v>361443.39999999997</v>
      </c>
      <c r="V56" s="214">
        <f t="shared" si="19"/>
        <v>361443.39999999997</v>
      </c>
      <c r="W56" s="215">
        <f t="shared" si="19"/>
        <v>0</v>
      </c>
    </row>
    <row r="57" spans="1:23">
      <c r="A57" s="1003" t="s">
        <v>46</v>
      </c>
      <c r="B57" s="1004" t="s">
        <v>1083</v>
      </c>
      <c r="C57" s="704" t="s">
        <v>1069</v>
      </c>
      <c r="D57" s="733"/>
      <c r="E57" s="739" t="s">
        <v>530</v>
      </c>
      <c r="F57" s="739" t="s">
        <v>118</v>
      </c>
      <c r="G57" s="875" t="s">
        <v>1662</v>
      </c>
      <c r="H57" s="1007">
        <v>621</v>
      </c>
      <c r="I57" s="1026"/>
      <c r="J57" s="931"/>
      <c r="K57" s="733"/>
      <c r="L57" s="1028">
        <v>9464.5</v>
      </c>
      <c r="M57" s="1028">
        <v>16194</v>
      </c>
      <c r="N57" s="1028">
        <v>1577</v>
      </c>
      <c r="O57" s="1028">
        <f>SUM(P57:Q57)</f>
        <v>18041.2</v>
      </c>
      <c r="P57" s="1028">
        <v>18041.2</v>
      </c>
      <c r="Q57" s="1028"/>
      <c r="R57" s="1028">
        <f>SUM(S57:T57)</f>
        <v>18041.2</v>
      </c>
      <c r="S57" s="1028">
        <v>18041.2</v>
      </c>
      <c r="T57" s="1028"/>
      <c r="U57" s="1028">
        <f>SUM(V57:W57)</f>
        <v>19845.3</v>
      </c>
      <c r="V57" s="1028">
        <v>19845.3</v>
      </c>
      <c r="W57" s="1030"/>
    </row>
    <row r="58" spans="1:23">
      <c r="A58" s="1003"/>
      <c r="B58" s="1004"/>
      <c r="C58" s="1005"/>
      <c r="D58" s="735"/>
      <c r="E58" s="811"/>
      <c r="F58" s="811"/>
      <c r="G58" s="877"/>
      <c r="H58" s="794"/>
      <c r="I58" s="1026"/>
      <c r="J58" s="933"/>
      <c r="K58" s="735"/>
      <c r="L58" s="1032"/>
      <c r="M58" s="1046"/>
      <c r="N58" s="1046"/>
      <c r="O58" s="1032"/>
      <c r="P58" s="1032"/>
      <c r="Q58" s="1032"/>
      <c r="R58" s="1032"/>
      <c r="S58" s="1032"/>
      <c r="T58" s="1032"/>
      <c r="U58" s="1032"/>
      <c r="V58" s="1032"/>
      <c r="W58" s="1031"/>
    </row>
    <row r="59" spans="1:23" s="263" customFormat="1">
      <c r="A59" s="1003" t="s">
        <v>67</v>
      </c>
      <c r="B59" s="1004" t="s">
        <v>1084</v>
      </c>
      <c r="C59" s="1005"/>
      <c r="D59" s="733"/>
      <c r="E59" s="739" t="s">
        <v>530</v>
      </c>
      <c r="F59" s="739" t="s">
        <v>118</v>
      </c>
      <c r="G59" s="875" t="s">
        <v>1662</v>
      </c>
      <c r="H59" s="1007">
        <v>621</v>
      </c>
      <c r="I59" s="1026"/>
      <c r="J59" s="931"/>
      <c r="K59" s="733"/>
      <c r="L59" s="1028">
        <v>20223.5</v>
      </c>
      <c r="M59" s="1028">
        <v>23045.200000000001</v>
      </c>
      <c r="N59" s="1028">
        <v>12982</v>
      </c>
      <c r="O59" s="1028">
        <f>SUM(P59:Q59)</f>
        <v>24933.8</v>
      </c>
      <c r="P59" s="1028">
        <v>24933.8</v>
      </c>
      <c r="Q59" s="1028"/>
      <c r="R59" s="1028">
        <f>SUM(S59:T59)</f>
        <v>24933.8</v>
      </c>
      <c r="S59" s="1028">
        <v>24933.8</v>
      </c>
      <c r="T59" s="1028"/>
      <c r="U59" s="1028">
        <f>SUM(V59:W59)</f>
        <v>27427.200000000001</v>
      </c>
      <c r="V59" s="1028">
        <v>27427.200000000001</v>
      </c>
      <c r="W59" s="1030"/>
    </row>
    <row r="60" spans="1:23" s="40" customFormat="1">
      <c r="A60" s="1003"/>
      <c r="B60" s="1004"/>
      <c r="C60" s="1005"/>
      <c r="D60" s="735"/>
      <c r="E60" s="811"/>
      <c r="F60" s="811"/>
      <c r="G60" s="877"/>
      <c r="H60" s="794"/>
      <c r="I60" s="1026"/>
      <c r="J60" s="933"/>
      <c r="K60" s="735"/>
      <c r="L60" s="1032"/>
      <c r="M60" s="1046"/>
      <c r="N60" s="1046"/>
      <c r="O60" s="1032"/>
      <c r="P60" s="1032"/>
      <c r="Q60" s="1032"/>
      <c r="R60" s="1032"/>
      <c r="S60" s="1032"/>
      <c r="T60" s="1032"/>
      <c r="U60" s="1032"/>
      <c r="V60" s="1032"/>
      <c r="W60" s="1031"/>
    </row>
    <row r="61" spans="1:23" s="40" customFormat="1">
      <c r="A61" s="1003" t="s">
        <v>68</v>
      </c>
      <c r="B61" s="1004" t="s">
        <v>1085</v>
      </c>
      <c r="C61" s="1005"/>
      <c r="D61" s="733"/>
      <c r="E61" s="875" t="s">
        <v>530</v>
      </c>
      <c r="F61" s="875" t="s">
        <v>118</v>
      </c>
      <c r="G61" s="875" t="s">
        <v>1662</v>
      </c>
      <c r="H61" s="1007">
        <v>621</v>
      </c>
      <c r="I61" s="1026"/>
      <c r="J61" s="931"/>
      <c r="K61" s="733"/>
      <c r="L61" s="1028">
        <v>4628.8</v>
      </c>
      <c r="M61" s="1028">
        <v>5394.6</v>
      </c>
      <c r="N61" s="1028">
        <v>3138</v>
      </c>
      <c r="O61" s="1028">
        <f>P61+Q61</f>
        <v>5783.4</v>
      </c>
      <c r="P61" s="1028">
        <v>5783.4</v>
      </c>
      <c r="Q61" s="1028"/>
      <c r="R61" s="1028">
        <f>S61+T61</f>
        <v>5783.4</v>
      </c>
      <c r="S61" s="1028">
        <v>5783.4</v>
      </c>
      <c r="T61" s="1028"/>
      <c r="U61" s="1028">
        <f>V61+W61</f>
        <v>6361.7</v>
      </c>
      <c r="V61" s="1028">
        <v>6361.7</v>
      </c>
      <c r="W61" s="1030"/>
    </row>
    <row r="62" spans="1:23" s="40" customFormat="1">
      <c r="A62" s="1003"/>
      <c r="B62" s="1004"/>
      <c r="C62" s="1005"/>
      <c r="D62" s="735"/>
      <c r="E62" s="877"/>
      <c r="F62" s="877"/>
      <c r="G62" s="877"/>
      <c r="H62" s="1008"/>
      <c r="I62" s="1026"/>
      <c r="J62" s="933"/>
      <c r="K62" s="735"/>
      <c r="L62" s="1032"/>
      <c r="M62" s="1046"/>
      <c r="N62" s="1046"/>
      <c r="O62" s="1032"/>
      <c r="P62" s="1032"/>
      <c r="Q62" s="1032"/>
      <c r="R62" s="1032"/>
      <c r="S62" s="1032"/>
      <c r="T62" s="1032"/>
      <c r="U62" s="1032"/>
      <c r="V62" s="1032"/>
      <c r="W62" s="1031"/>
    </row>
    <row r="63" spans="1:23" s="40" customFormat="1">
      <c r="A63" s="1003" t="s">
        <v>583</v>
      </c>
      <c r="B63" s="1004" t="s">
        <v>1086</v>
      </c>
      <c r="C63" s="1005"/>
      <c r="D63" s="733"/>
      <c r="E63" s="875" t="s">
        <v>530</v>
      </c>
      <c r="F63" s="875" t="s">
        <v>118</v>
      </c>
      <c r="G63" s="875" t="s">
        <v>1662</v>
      </c>
      <c r="H63" s="1007">
        <v>621</v>
      </c>
      <c r="I63" s="1026"/>
      <c r="J63" s="931"/>
      <c r="K63" s="733"/>
      <c r="L63" s="1028">
        <v>9890.4</v>
      </c>
      <c r="M63" s="1028">
        <v>11775.8</v>
      </c>
      <c r="N63" s="1028">
        <v>5664</v>
      </c>
      <c r="O63" s="1028">
        <f>P63+Q63</f>
        <v>12439</v>
      </c>
      <c r="P63" s="1028">
        <v>12439</v>
      </c>
      <c r="Q63" s="1028"/>
      <c r="R63" s="1028">
        <f>S63+T63</f>
        <v>12439</v>
      </c>
      <c r="S63" s="1028">
        <v>12439</v>
      </c>
      <c r="T63" s="1028"/>
      <c r="U63" s="1028">
        <f>V63+W63</f>
        <v>13682.9</v>
      </c>
      <c r="V63" s="1028">
        <v>13682.9</v>
      </c>
      <c r="W63" s="1030"/>
    </row>
    <row r="64" spans="1:23" s="40" customFormat="1">
      <c r="A64" s="1003"/>
      <c r="B64" s="1004"/>
      <c r="C64" s="1005"/>
      <c r="D64" s="735"/>
      <c r="E64" s="794"/>
      <c r="F64" s="794"/>
      <c r="G64" s="794"/>
      <c r="H64" s="794"/>
      <c r="I64" s="1026"/>
      <c r="J64" s="933"/>
      <c r="K64" s="735"/>
      <c r="L64" s="1032"/>
      <c r="M64" s="1046"/>
      <c r="N64" s="1046"/>
      <c r="O64" s="1032"/>
      <c r="P64" s="1032"/>
      <c r="Q64" s="1032"/>
      <c r="R64" s="1032"/>
      <c r="S64" s="1032"/>
      <c r="T64" s="1032"/>
      <c r="U64" s="1032"/>
      <c r="V64" s="1032"/>
      <c r="W64" s="1031"/>
    </row>
    <row r="65" spans="1:23" s="40" customFormat="1">
      <c r="A65" s="1003" t="s">
        <v>587</v>
      </c>
      <c r="B65" s="1004" t="s">
        <v>1087</v>
      </c>
      <c r="C65" s="1005"/>
      <c r="D65" s="733"/>
      <c r="E65" s="875" t="s">
        <v>530</v>
      </c>
      <c r="F65" s="875" t="s">
        <v>118</v>
      </c>
      <c r="G65" s="875" t="s">
        <v>1662</v>
      </c>
      <c r="H65" s="1007">
        <v>621</v>
      </c>
      <c r="I65" s="1026"/>
      <c r="J65" s="931"/>
      <c r="K65" s="733"/>
      <c r="L65" s="1028">
        <v>11783.8</v>
      </c>
      <c r="M65" s="1028">
        <v>12396.1</v>
      </c>
      <c r="N65" s="1028">
        <v>7054</v>
      </c>
      <c r="O65" s="1028">
        <f>P65+Q65</f>
        <v>13412.3</v>
      </c>
      <c r="P65" s="1028">
        <v>13412.3</v>
      </c>
      <c r="Q65" s="1028"/>
      <c r="R65" s="1028">
        <f>S65+T65</f>
        <v>13412.3</v>
      </c>
      <c r="S65" s="1028">
        <v>13412.3</v>
      </c>
      <c r="T65" s="1028"/>
      <c r="U65" s="1028">
        <f>V65+W65</f>
        <v>14753.6</v>
      </c>
      <c r="V65" s="1028">
        <v>14753.6</v>
      </c>
      <c r="W65" s="1030"/>
    </row>
    <row r="66" spans="1:23" s="40" customFormat="1">
      <c r="A66" s="1003"/>
      <c r="B66" s="1004"/>
      <c r="C66" s="1005"/>
      <c r="D66" s="735"/>
      <c r="E66" s="794"/>
      <c r="F66" s="794"/>
      <c r="G66" s="877"/>
      <c r="H66" s="794"/>
      <c r="I66" s="1026"/>
      <c r="J66" s="933"/>
      <c r="K66" s="735"/>
      <c r="L66" s="1032"/>
      <c r="M66" s="1046"/>
      <c r="N66" s="1046"/>
      <c r="O66" s="1032"/>
      <c r="P66" s="1032"/>
      <c r="Q66" s="1032"/>
      <c r="R66" s="1032"/>
      <c r="S66" s="1032"/>
      <c r="T66" s="1032"/>
      <c r="U66" s="1032"/>
      <c r="V66" s="1032"/>
      <c r="W66" s="1031"/>
    </row>
    <row r="67" spans="1:23" s="40" customFormat="1">
      <c r="A67" s="1003" t="s">
        <v>589</v>
      </c>
      <c r="B67" s="1004" t="s">
        <v>1012</v>
      </c>
      <c r="C67" s="1005"/>
      <c r="D67" s="733"/>
      <c r="E67" s="875" t="s">
        <v>530</v>
      </c>
      <c r="F67" s="875" t="s">
        <v>467</v>
      </c>
      <c r="G67" s="875" t="s">
        <v>1661</v>
      </c>
      <c r="H67" s="1007">
        <v>621</v>
      </c>
      <c r="I67" s="1026"/>
      <c r="J67" s="931"/>
      <c r="K67" s="733"/>
      <c r="L67" s="1028">
        <v>28405.599999999999</v>
      </c>
      <c r="M67" s="1028">
        <v>46146.400000000001</v>
      </c>
      <c r="N67" s="1028">
        <v>27795</v>
      </c>
      <c r="O67" s="1028">
        <f>P67+Q67</f>
        <v>54653.4</v>
      </c>
      <c r="P67" s="1048">
        <v>54653.4</v>
      </c>
      <c r="Q67" s="1048"/>
      <c r="R67" s="1028">
        <f>S67+T67</f>
        <v>54653.4</v>
      </c>
      <c r="S67" s="1048">
        <v>54653.4</v>
      </c>
      <c r="T67" s="1048"/>
      <c r="U67" s="1028">
        <f>V67+W67</f>
        <v>60118.7</v>
      </c>
      <c r="V67" s="1048">
        <v>60118.7</v>
      </c>
      <c r="W67" s="1050"/>
    </row>
    <row r="68" spans="1:23" s="40" customFormat="1">
      <c r="A68" s="1003"/>
      <c r="B68" s="890"/>
      <c r="C68" s="1005"/>
      <c r="D68" s="735"/>
      <c r="E68" s="794"/>
      <c r="F68" s="794"/>
      <c r="G68" s="877"/>
      <c r="H68" s="794"/>
      <c r="I68" s="1026"/>
      <c r="J68" s="933"/>
      <c r="K68" s="735"/>
      <c r="L68" s="1032"/>
      <c r="M68" s="1046"/>
      <c r="N68" s="1046"/>
      <c r="O68" s="1032"/>
      <c r="P68" s="1049"/>
      <c r="Q68" s="1049"/>
      <c r="R68" s="1032"/>
      <c r="S68" s="1049"/>
      <c r="T68" s="1049"/>
      <c r="U68" s="1032"/>
      <c r="V68" s="1049"/>
      <c r="W68" s="1051"/>
    </row>
    <row r="69" spans="1:23" s="40" customFormat="1">
      <c r="A69" s="1003" t="s">
        <v>591</v>
      </c>
      <c r="B69" s="1004" t="s">
        <v>1013</v>
      </c>
      <c r="C69" s="1005"/>
      <c r="D69" s="733"/>
      <c r="E69" s="875" t="s">
        <v>530</v>
      </c>
      <c r="F69" s="875" t="s">
        <v>467</v>
      </c>
      <c r="G69" s="875" t="s">
        <v>1661</v>
      </c>
      <c r="H69" s="1007">
        <v>621</v>
      </c>
      <c r="I69" s="1026"/>
      <c r="J69" s="931"/>
      <c r="K69" s="733"/>
      <c r="L69" s="1028">
        <v>32302.1</v>
      </c>
      <c r="M69" s="1028">
        <v>33830.699999999997</v>
      </c>
      <c r="N69" s="1028">
        <v>21367.7</v>
      </c>
      <c r="O69" s="1028">
        <f>P69+Q69</f>
        <v>35251.300000000003</v>
      </c>
      <c r="P69" s="1028">
        <v>35251.300000000003</v>
      </c>
      <c r="Q69" s="1028"/>
      <c r="R69" s="1028">
        <f>S69+T69</f>
        <v>35251.300000000003</v>
      </c>
      <c r="S69" s="1028">
        <v>35251.300000000003</v>
      </c>
      <c r="T69" s="1028"/>
      <c r="U69" s="1028">
        <f>V69+W69</f>
        <v>38776.400000000001</v>
      </c>
      <c r="V69" s="1028">
        <v>38776.400000000001</v>
      </c>
      <c r="W69" s="1030"/>
    </row>
    <row r="70" spans="1:23" s="40" customFormat="1">
      <c r="A70" s="1003"/>
      <c r="B70" s="1004"/>
      <c r="C70" s="1005"/>
      <c r="D70" s="735"/>
      <c r="E70" s="877"/>
      <c r="F70" s="877"/>
      <c r="G70" s="877"/>
      <c r="H70" s="1008"/>
      <c r="I70" s="1026"/>
      <c r="J70" s="933"/>
      <c r="K70" s="735"/>
      <c r="L70" s="1032"/>
      <c r="M70" s="1046"/>
      <c r="N70" s="1046"/>
      <c r="O70" s="1032"/>
      <c r="P70" s="1032"/>
      <c r="Q70" s="1032"/>
      <c r="R70" s="1032"/>
      <c r="S70" s="1032"/>
      <c r="T70" s="1032"/>
      <c r="U70" s="1032"/>
      <c r="V70" s="1032"/>
      <c r="W70" s="1031"/>
    </row>
    <row r="71" spans="1:23" s="40" customFormat="1">
      <c r="A71" s="1003" t="s">
        <v>593</v>
      </c>
      <c r="B71" s="1004" t="s">
        <v>1034</v>
      </c>
      <c r="C71" s="1005"/>
      <c r="D71" s="733"/>
      <c r="E71" s="875" t="s">
        <v>530</v>
      </c>
      <c r="F71" s="875" t="s">
        <v>467</v>
      </c>
      <c r="G71" s="875" t="s">
        <v>1661</v>
      </c>
      <c r="H71" s="1007">
        <v>621</v>
      </c>
      <c r="I71" s="1026"/>
      <c r="J71" s="931"/>
      <c r="K71" s="733"/>
      <c r="L71" s="1028">
        <v>30295.7</v>
      </c>
      <c r="M71" s="1028">
        <v>32894.199999999997</v>
      </c>
      <c r="N71" s="1028">
        <v>20710.400000000001</v>
      </c>
      <c r="O71" s="1028">
        <f>P71+Q71</f>
        <v>36606.5</v>
      </c>
      <c r="P71" s="1028">
        <v>36606.5</v>
      </c>
      <c r="Q71" s="1028"/>
      <c r="R71" s="1028">
        <f>S71+T71</f>
        <v>36606.5</v>
      </c>
      <c r="S71" s="1028">
        <v>36606.5</v>
      </c>
      <c r="T71" s="1028"/>
      <c r="U71" s="1028">
        <f>V71+W71</f>
        <v>40267.1</v>
      </c>
      <c r="V71" s="1028">
        <v>40267.1</v>
      </c>
      <c r="W71" s="1030"/>
    </row>
    <row r="72" spans="1:23" s="40" customFormat="1">
      <c r="A72" s="1003"/>
      <c r="B72" s="1004"/>
      <c r="C72" s="1005"/>
      <c r="D72" s="735"/>
      <c r="E72" s="794"/>
      <c r="F72" s="794"/>
      <c r="G72" s="877"/>
      <c r="H72" s="794"/>
      <c r="I72" s="1026"/>
      <c r="J72" s="933"/>
      <c r="K72" s="735"/>
      <c r="L72" s="1032"/>
      <c r="M72" s="1046"/>
      <c r="N72" s="1046"/>
      <c r="O72" s="1032"/>
      <c r="P72" s="1032"/>
      <c r="Q72" s="1032"/>
      <c r="R72" s="1032"/>
      <c r="S72" s="1032"/>
      <c r="T72" s="1032"/>
      <c r="U72" s="1032"/>
      <c r="V72" s="1032"/>
      <c r="W72" s="1031"/>
    </row>
    <row r="73" spans="1:23" s="40" customFormat="1">
      <c r="A73" s="1003" t="s">
        <v>596</v>
      </c>
      <c r="B73" s="1004" t="s">
        <v>1018</v>
      </c>
      <c r="C73" s="1005"/>
      <c r="D73" s="733"/>
      <c r="E73" s="875" t="s">
        <v>530</v>
      </c>
      <c r="F73" s="875" t="s">
        <v>467</v>
      </c>
      <c r="G73" s="875" t="s">
        <v>1661</v>
      </c>
      <c r="H73" s="1007">
        <v>621</v>
      </c>
      <c r="I73" s="1026"/>
      <c r="J73" s="931"/>
      <c r="K73" s="733"/>
      <c r="L73" s="1028">
        <v>27161.3</v>
      </c>
      <c r="M73" s="1028">
        <v>31125</v>
      </c>
      <c r="N73" s="1028">
        <v>19711</v>
      </c>
      <c r="O73" s="1028">
        <f>P73+Q73</f>
        <v>35535.300000000003</v>
      </c>
      <c r="P73" s="1028">
        <v>35535.300000000003</v>
      </c>
      <c r="Q73" s="1028"/>
      <c r="R73" s="1028">
        <f>S73+T73</f>
        <v>35535.300000000003</v>
      </c>
      <c r="S73" s="1028">
        <v>35535.300000000003</v>
      </c>
      <c r="T73" s="1028"/>
      <c r="U73" s="1028">
        <f>V73+W73</f>
        <v>39088.800000000003</v>
      </c>
      <c r="V73" s="1028">
        <v>39088.800000000003</v>
      </c>
      <c r="W73" s="1030"/>
    </row>
    <row r="74" spans="1:23" s="40" customFormat="1">
      <c r="A74" s="1003"/>
      <c r="B74" s="1004"/>
      <c r="C74" s="1005"/>
      <c r="D74" s="735"/>
      <c r="E74" s="877"/>
      <c r="F74" s="877"/>
      <c r="G74" s="877"/>
      <c r="H74" s="1008"/>
      <c r="I74" s="1026"/>
      <c r="J74" s="933"/>
      <c r="K74" s="735"/>
      <c r="L74" s="1032"/>
      <c r="M74" s="1046"/>
      <c r="N74" s="1046"/>
      <c r="O74" s="1032"/>
      <c r="P74" s="1032"/>
      <c r="Q74" s="1032"/>
      <c r="R74" s="1032"/>
      <c r="S74" s="1032"/>
      <c r="T74" s="1032"/>
      <c r="U74" s="1032"/>
      <c r="V74" s="1032"/>
      <c r="W74" s="1031"/>
    </row>
    <row r="75" spans="1:23" s="251" customFormat="1">
      <c r="A75" s="1003" t="s">
        <v>1014</v>
      </c>
      <c r="B75" s="1004" t="s">
        <v>1035</v>
      </c>
      <c r="C75" s="1005"/>
      <c r="D75" s="733"/>
      <c r="E75" s="875" t="s">
        <v>530</v>
      </c>
      <c r="F75" s="875" t="s">
        <v>467</v>
      </c>
      <c r="G75" s="875" t="s">
        <v>1661</v>
      </c>
      <c r="H75" s="1007">
        <v>621</v>
      </c>
      <c r="I75" s="1026"/>
      <c r="J75" s="931"/>
      <c r="K75" s="733"/>
      <c r="L75" s="1028">
        <v>22785.9</v>
      </c>
      <c r="M75" s="1028">
        <v>24505.7</v>
      </c>
      <c r="N75" s="1028">
        <v>14884</v>
      </c>
      <c r="O75" s="1028">
        <f>P75+Q75</f>
        <v>27218.400000000001</v>
      </c>
      <c r="P75" s="1028">
        <v>27218.400000000001</v>
      </c>
      <c r="Q75" s="1028"/>
      <c r="R75" s="1028">
        <f>S75+T75</f>
        <v>27218.400000000001</v>
      </c>
      <c r="S75" s="1028">
        <v>27218.400000000001</v>
      </c>
      <c r="T75" s="1028"/>
      <c r="U75" s="1028">
        <f>V75+W75</f>
        <v>29940.3</v>
      </c>
      <c r="V75" s="1028">
        <v>29940.3</v>
      </c>
      <c r="W75" s="1030"/>
    </row>
    <row r="76" spans="1:23" s="39" customFormat="1">
      <c r="A76" s="1003"/>
      <c r="B76" s="1004"/>
      <c r="C76" s="1005"/>
      <c r="D76" s="735"/>
      <c r="E76" s="877"/>
      <c r="F76" s="877"/>
      <c r="G76" s="877"/>
      <c r="H76" s="1008"/>
      <c r="I76" s="1026"/>
      <c r="J76" s="933"/>
      <c r="K76" s="735"/>
      <c r="L76" s="1032"/>
      <c r="M76" s="1046"/>
      <c r="N76" s="1046"/>
      <c r="O76" s="1032"/>
      <c r="P76" s="1032"/>
      <c r="Q76" s="1032"/>
      <c r="R76" s="1032"/>
      <c r="S76" s="1032"/>
      <c r="T76" s="1032"/>
      <c r="U76" s="1032"/>
      <c r="V76" s="1032"/>
      <c r="W76" s="1031"/>
    </row>
    <row r="77" spans="1:23" s="40" customFormat="1">
      <c r="A77" s="1003" t="s">
        <v>1017</v>
      </c>
      <c r="B77" s="1004" t="s">
        <v>1089</v>
      </c>
      <c r="C77" s="1005"/>
      <c r="D77" s="733"/>
      <c r="E77" s="875" t="s">
        <v>530</v>
      </c>
      <c r="F77" s="875" t="s">
        <v>467</v>
      </c>
      <c r="G77" s="875" t="s">
        <v>1661</v>
      </c>
      <c r="H77" s="1007">
        <v>621</v>
      </c>
      <c r="I77" s="1026"/>
      <c r="J77" s="931"/>
      <c r="K77" s="733"/>
      <c r="L77" s="1028">
        <v>18770.8</v>
      </c>
      <c r="M77" s="1028">
        <v>19345</v>
      </c>
      <c r="N77" s="1028">
        <v>11799</v>
      </c>
      <c r="O77" s="1028">
        <f>P77+Q77</f>
        <v>21489.8</v>
      </c>
      <c r="P77" s="1028">
        <v>21489.8</v>
      </c>
      <c r="Q77" s="1028"/>
      <c r="R77" s="1028">
        <f>S77+T77</f>
        <v>21489.8</v>
      </c>
      <c r="S77" s="1028">
        <v>21489.8</v>
      </c>
      <c r="T77" s="1028"/>
      <c r="U77" s="1028">
        <f>V77+W77</f>
        <v>23638.799999999999</v>
      </c>
      <c r="V77" s="1028">
        <v>23638.799999999999</v>
      </c>
      <c r="W77" s="1030"/>
    </row>
    <row r="78" spans="1:23" s="37" customFormat="1">
      <c r="A78" s="1003"/>
      <c r="B78" s="1004"/>
      <c r="C78" s="1005"/>
      <c r="D78" s="735"/>
      <c r="E78" s="794"/>
      <c r="F78" s="794"/>
      <c r="G78" s="877"/>
      <c r="H78" s="794"/>
      <c r="I78" s="1026"/>
      <c r="J78" s="933"/>
      <c r="K78" s="735"/>
      <c r="L78" s="1032"/>
      <c r="M78" s="1046"/>
      <c r="N78" s="1046"/>
      <c r="O78" s="1032"/>
      <c r="P78" s="1032"/>
      <c r="Q78" s="1032"/>
      <c r="R78" s="1032"/>
      <c r="S78" s="1032"/>
      <c r="T78" s="1032"/>
      <c r="U78" s="1032"/>
      <c r="V78" s="1032"/>
      <c r="W78" s="1031"/>
    </row>
    <row r="79" spans="1:23" s="251" customFormat="1">
      <c r="A79" s="1003" t="s">
        <v>1019</v>
      </c>
      <c r="B79" s="1004" t="s">
        <v>1090</v>
      </c>
      <c r="C79" s="1005"/>
      <c r="D79" s="733"/>
      <c r="E79" s="875" t="s">
        <v>530</v>
      </c>
      <c r="F79" s="875" t="s">
        <v>467</v>
      </c>
      <c r="G79" s="875" t="s">
        <v>1661</v>
      </c>
      <c r="H79" s="1007">
        <v>621</v>
      </c>
      <c r="I79" s="1026"/>
      <c r="J79" s="931"/>
      <c r="K79" s="733"/>
      <c r="L79" s="1028">
        <v>23173.4</v>
      </c>
      <c r="M79" s="1028">
        <v>26169.7</v>
      </c>
      <c r="N79" s="1028">
        <v>15931</v>
      </c>
      <c r="O79" s="1028">
        <f>P79+Q79</f>
        <v>30126.6</v>
      </c>
      <c r="P79" s="1028">
        <v>30126.6</v>
      </c>
      <c r="Q79" s="1028"/>
      <c r="R79" s="1028">
        <f>S79+T79</f>
        <v>30126.6</v>
      </c>
      <c r="S79" s="1028">
        <v>30126.6</v>
      </c>
      <c r="T79" s="1028"/>
      <c r="U79" s="1028">
        <f>V79+W79</f>
        <v>33139.300000000003</v>
      </c>
      <c r="V79" s="1028">
        <v>33139.300000000003</v>
      </c>
      <c r="W79" s="1030"/>
    </row>
    <row r="80" spans="1:23" s="263" customFormat="1">
      <c r="A80" s="1003"/>
      <c r="B80" s="1004"/>
      <c r="C80" s="1005"/>
      <c r="D80" s="735"/>
      <c r="E80" s="794"/>
      <c r="F80" s="794"/>
      <c r="G80" s="877"/>
      <c r="H80" s="794"/>
      <c r="I80" s="1026"/>
      <c r="J80" s="933"/>
      <c r="K80" s="735"/>
      <c r="L80" s="1032"/>
      <c r="M80" s="1046"/>
      <c r="N80" s="1046"/>
      <c r="O80" s="1032"/>
      <c r="P80" s="1032"/>
      <c r="Q80" s="1032"/>
      <c r="R80" s="1032"/>
      <c r="S80" s="1032"/>
      <c r="T80" s="1032"/>
      <c r="U80" s="1032"/>
      <c r="V80" s="1032"/>
      <c r="W80" s="1031"/>
    </row>
    <row r="81" spans="1:23">
      <c r="A81" s="1003" t="s">
        <v>1021</v>
      </c>
      <c r="B81" s="1004" t="s">
        <v>1011</v>
      </c>
      <c r="C81" s="1005"/>
      <c r="D81" s="733"/>
      <c r="E81" s="875" t="s">
        <v>530</v>
      </c>
      <c r="F81" s="875" t="s">
        <v>467</v>
      </c>
      <c r="G81" s="875" t="s">
        <v>1661</v>
      </c>
      <c r="H81" s="1007">
        <v>621</v>
      </c>
      <c r="I81" s="1026"/>
      <c r="J81" s="931"/>
      <c r="K81" s="733"/>
      <c r="L81" s="1028">
        <v>9425.5</v>
      </c>
      <c r="M81" s="1028">
        <v>11172.5</v>
      </c>
      <c r="N81" s="1028">
        <v>7155</v>
      </c>
      <c r="O81" s="1028">
        <f>P81+Q81</f>
        <v>13093.9</v>
      </c>
      <c r="P81" s="1028">
        <v>13093.9</v>
      </c>
      <c r="Q81" s="1028"/>
      <c r="R81" s="1028">
        <f>S81+T81</f>
        <v>13093.9</v>
      </c>
      <c r="S81" s="1028">
        <v>13093.9</v>
      </c>
      <c r="T81" s="1028"/>
      <c r="U81" s="1028">
        <f>V81+W81</f>
        <v>14403.3</v>
      </c>
      <c r="V81" s="1028">
        <v>14403.3</v>
      </c>
      <c r="W81" s="1030"/>
    </row>
    <row r="82" spans="1:23" ht="31.5" customHeight="1">
      <c r="A82" s="1003"/>
      <c r="B82" s="1004"/>
      <c r="C82" s="1006"/>
      <c r="D82" s="735"/>
      <c r="E82" s="794"/>
      <c r="F82" s="794"/>
      <c r="G82" s="877"/>
      <c r="H82" s="794"/>
      <c r="I82" s="1027"/>
      <c r="J82" s="933"/>
      <c r="K82" s="735"/>
      <c r="L82" s="1032"/>
      <c r="M82" s="1046"/>
      <c r="N82" s="1046"/>
      <c r="O82" s="1032"/>
      <c r="P82" s="1032"/>
      <c r="Q82" s="1032"/>
      <c r="R82" s="1032"/>
      <c r="S82" s="1032"/>
      <c r="T82" s="1032"/>
      <c r="U82" s="1032"/>
      <c r="V82" s="1032"/>
      <c r="W82" s="1031"/>
    </row>
    <row r="83" spans="1:23">
      <c r="A83" s="747" t="s">
        <v>1048</v>
      </c>
      <c r="B83" s="748"/>
      <c r="C83" s="748"/>
      <c r="D83" s="748"/>
      <c r="E83" s="748"/>
      <c r="F83" s="748"/>
      <c r="G83" s="748"/>
      <c r="H83" s="748"/>
      <c r="I83" s="748"/>
      <c r="J83" s="748"/>
      <c r="K83" s="748"/>
      <c r="L83" s="264">
        <f>SUM(L84:L86)</f>
        <v>1689.5</v>
      </c>
      <c r="M83" s="264">
        <f>SUM(M84:M84)</f>
        <v>5018.5</v>
      </c>
      <c r="N83" s="264">
        <f>SUM(N84:N84)</f>
        <v>3157.1</v>
      </c>
      <c r="O83" s="264">
        <f t="shared" ref="O83:W83" si="20">SUM(O84:O84)</f>
        <v>7149.7</v>
      </c>
      <c r="P83" s="264">
        <f t="shared" si="20"/>
        <v>7149.7</v>
      </c>
      <c r="Q83" s="264">
        <f t="shared" si="20"/>
        <v>0</v>
      </c>
      <c r="R83" s="264">
        <f t="shared" si="20"/>
        <v>7149.7</v>
      </c>
      <c r="S83" s="264">
        <f t="shared" si="20"/>
        <v>7149.7</v>
      </c>
      <c r="T83" s="264">
        <f t="shared" si="20"/>
        <v>0</v>
      </c>
      <c r="U83" s="264">
        <f t="shared" si="20"/>
        <v>7864.7</v>
      </c>
      <c r="V83" s="264">
        <f t="shared" si="20"/>
        <v>7864.7</v>
      </c>
      <c r="W83" s="265">
        <f t="shared" si="20"/>
        <v>0</v>
      </c>
    </row>
    <row r="84" spans="1:23" ht="110.25">
      <c r="A84" s="1083" t="s">
        <v>840</v>
      </c>
      <c r="B84" s="1004" t="s">
        <v>1049</v>
      </c>
      <c r="C84" s="705" t="s">
        <v>1649</v>
      </c>
      <c r="D84" s="733"/>
      <c r="E84" s="739" t="s">
        <v>530</v>
      </c>
      <c r="F84" s="739" t="s">
        <v>467</v>
      </c>
      <c r="G84" s="875" t="s">
        <v>1660</v>
      </c>
      <c r="H84" s="1007">
        <v>630</v>
      </c>
      <c r="I84" s="405" t="s">
        <v>1093</v>
      </c>
      <c r="J84" s="496">
        <v>42104</v>
      </c>
      <c r="K84" s="934"/>
      <c r="L84" s="1028">
        <v>1689.5</v>
      </c>
      <c r="M84" s="1028">
        <v>5018.5</v>
      </c>
      <c r="N84" s="1028">
        <v>3157.1</v>
      </c>
      <c r="O84" s="1028">
        <f>SUM(P84:Q84)</f>
        <v>7149.7</v>
      </c>
      <c r="P84" s="1028">
        <v>7149.7</v>
      </c>
      <c r="Q84" s="1028"/>
      <c r="R84" s="1028">
        <f>SUM(S84:T84)</f>
        <v>7149.7</v>
      </c>
      <c r="S84" s="1053">
        <v>7149.7</v>
      </c>
      <c r="T84" s="1053"/>
      <c r="U84" s="1053">
        <f>SUM(V84:W84)</f>
        <v>7864.7</v>
      </c>
      <c r="V84" s="1053">
        <v>7864.7</v>
      </c>
      <c r="W84" s="1056"/>
    </row>
    <row r="85" spans="1:23" ht="208.5" customHeight="1">
      <c r="A85" s="1083"/>
      <c r="B85" s="1004"/>
      <c r="C85" s="1084"/>
      <c r="D85" s="734"/>
      <c r="E85" s="740"/>
      <c r="F85" s="740"/>
      <c r="G85" s="876"/>
      <c r="H85" s="1085"/>
      <c r="I85" s="405" t="s">
        <v>1650</v>
      </c>
      <c r="J85" s="559">
        <v>42369</v>
      </c>
      <c r="K85" s="977"/>
      <c r="L85" s="1052"/>
      <c r="M85" s="1052"/>
      <c r="N85" s="1052"/>
      <c r="O85" s="1052"/>
      <c r="P85" s="1052"/>
      <c r="Q85" s="1052"/>
      <c r="R85" s="1052"/>
      <c r="S85" s="1054"/>
      <c r="T85" s="1054"/>
      <c r="U85" s="1054"/>
      <c r="V85" s="1054"/>
      <c r="W85" s="1057"/>
    </row>
    <row r="86" spans="1:23" s="263" customFormat="1" ht="220.5">
      <c r="A86" s="1083"/>
      <c r="B86" s="1004"/>
      <c r="C86" s="880"/>
      <c r="D86" s="735"/>
      <c r="E86" s="874"/>
      <c r="F86" s="874"/>
      <c r="G86" s="877"/>
      <c r="H86" s="1038"/>
      <c r="I86" s="406" t="s">
        <v>1651</v>
      </c>
      <c r="J86" s="561">
        <v>42735</v>
      </c>
      <c r="K86" s="977"/>
      <c r="L86" s="1032"/>
      <c r="M86" s="1046"/>
      <c r="N86" s="1046"/>
      <c r="O86" s="1032"/>
      <c r="P86" s="1032"/>
      <c r="Q86" s="1032"/>
      <c r="R86" s="1032"/>
      <c r="S86" s="1055"/>
      <c r="T86" s="1055"/>
      <c r="U86" s="1055"/>
      <c r="V86" s="1055"/>
      <c r="W86" s="1058"/>
    </row>
    <row r="87" spans="1:23" s="253" customFormat="1">
      <c r="A87" s="240" t="s">
        <v>15</v>
      </c>
      <c r="B87" s="246" t="s">
        <v>16</v>
      </c>
      <c r="C87" s="247"/>
      <c r="D87" s="248"/>
      <c r="E87" s="246"/>
      <c r="F87" s="246"/>
      <c r="G87" s="246"/>
      <c r="H87" s="246">
        <v>300</v>
      </c>
      <c r="I87" s="556"/>
      <c r="J87" s="557"/>
      <c r="K87" s="248"/>
      <c r="L87" s="243">
        <f>SUM(L88,L91)</f>
        <v>21007</v>
      </c>
      <c r="M87" s="243">
        <f t="shared" ref="M87:W87" si="21">SUM(M88,M91)</f>
        <v>23981.200000000001</v>
      </c>
      <c r="N87" s="243">
        <f t="shared" si="21"/>
        <v>14050.9</v>
      </c>
      <c r="O87" s="243">
        <f t="shared" si="21"/>
        <v>25161.3</v>
      </c>
      <c r="P87" s="243">
        <f t="shared" si="21"/>
        <v>25161.3</v>
      </c>
      <c r="Q87" s="243">
        <f t="shared" si="21"/>
        <v>0</v>
      </c>
      <c r="R87" s="243">
        <f t="shared" si="21"/>
        <v>25161.3</v>
      </c>
      <c r="S87" s="243">
        <f t="shared" si="21"/>
        <v>25161.3</v>
      </c>
      <c r="T87" s="243">
        <f t="shared" si="21"/>
        <v>0</v>
      </c>
      <c r="U87" s="243">
        <f t="shared" si="21"/>
        <v>25442.5</v>
      </c>
      <c r="V87" s="243">
        <f t="shared" si="21"/>
        <v>25442.5</v>
      </c>
      <c r="W87" s="625">
        <f t="shared" si="21"/>
        <v>0</v>
      </c>
    </row>
    <row r="88" spans="1:23" s="263" customFormat="1" ht="31.5">
      <c r="A88" s="266" t="s">
        <v>17</v>
      </c>
      <c r="B88" s="415" t="s">
        <v>42</v>
      </c>
      <c r="C88" s="268"/>
      <c r="D88" s="269"/>
      <c r="E88" s="415"/>
      <c r="F88" s="415"/>
      <c r="G88" s="415"/>
      <c r="H88" s="270">
        <v>310</v>
      </c>
      <c r="I88" s="566"/>
      <c r="J88" s="281"/>
      <c r="K88" s="269"/>
      <c r="L88" s="285">
        <f>SUM(L89:L90)</f>
        <v>19801.3</v>
      </c>
      <c r="M88" s="285">
        <f>SUM(M89:M89)</f>
        <v>22949.3</v>
      </c>
      <c r="N88" s="285">
        <f>SUM(N89:N89)</f>
        <v>13382.5</v>
      </c>
      <c r="O88" s="285">
        <f t="shared" ref="O88:W88" si="22">SUM(O89:O89)</f>
        <v>23838</v>
      </c>
      <c r="P88" s="285">
        <f t="shared" si="22"/>
        <v>23838</v>
      </c>
      <c r="Q88" s="285">
        <f t="shared" si="22"/>
        <v>0</v>
      </c>
      <c r="R88" s="285">
        <f t="shared" si="22"/>
        <v>23838</v>
      </c>
      <c r="S88" s="285">
        <f t="shared" si="22"/>
        <v>23838</v>
      </c>
      <c r="T88" s="285">
        <f t="shared" si="22"/>
        <v>0</v>
      </c>
      <c r="U88" s="285">
        <f t="shared" si="22"/>
        <v>23838</v>
      </c>
      <c r="V88" s="285">
        <f t="shared" si="22"/>
        <v>23838</v>
      </c>
      <c r="W88" s="626">
        <f t="shared" si="22"/>
        <v>0</v>
      </c>
    </row>
    <row r="89" spans="1:23" s="40" customFormat="1" ht="51.75" customHeight="1">
      <c r="A89" s="727" t="s">
        <v>10</v>
      </c>
      <c r="B89" s="1004" t="s">
        <v>1639</v>
      </c>
      <c r="C89" s="931"/>
      <c r="D89" s="733"/>
      <c r="E89" s="739" t="s">
        <v>91</v>
      </c>
      <c r="F89" s="739" t="s">
        <v>119</v>
      </c>
      <c r="G89" s="875" t="s">
        <v>1659</v>
      </c>
      <c r="H89" s="1037">
        <v>313</v>
      </c>
      <c r="I89" s="558" t="s">
        <v>1652</v>
      </c>
      <c r="J89" s="407" t="s">
        <v>1063</v>
      </c>
      <c r="K89" s="982"/>
      <c r="L89" s="1028">
        <v>19801.3</v>
      </c>
      <c r="M89" s="1028">
        <v>22949.3</v>
      </c>
      <c r="N89" s="1028">
        <v>13382.5</v>
      </c>
      <c r="O89" s="1028">
        <f>SUM(P89:Q89)</f>
        <v>23838</v>
      </c>
      <c r="P89" s="1028">
        <v>23838</v>
      </c>
      <c r="Q89" s="1028"/>
      <c r="R89" s="1028">
        <f>SUM(S89:T89)</f>
        <v>23838</v>
      </c>
      <c r="S89" s="1028">
        <v>23838</v>
      </c>
      <c r="T89" s="1028"/>
      <c r="U89" s="1028">
        <f>SUM(V89:W89)</f>
        <v>23838</v>
      </c>
      <c r="V89" s="1028">
        <v>23838</v>
      </c>
      <c r="W89" s="1030"/>
    </row>
    <row r="90" spans="1:23" s="40" customFormat="1" ht="113.25" customHeight="1">
      <c r="A90" s="729"/>
      <c r="B90" s="1004"/>
      <c r="C90" s="933"/>
      <c r="D90" s="735"/>
      <c r="E90" s="874"/>
      <c r="F90" s="874"/>
      <c r="G90" s="877"/>
      <c r="H90" s="1038"/>
      <c r="I90" s="560" t="s">
        <v>1641</v>
      </c>
      <c r="J90" s="408" t="s">
        <v>1065</v>
      </c>
      <c r="K90" s="1059"/>
      <c r="L90" s="1032"/>
      <c r="M90" s="1046"/>
      <c r="N90" s="1046"/>
      <c r="O90" s="1032"/>
      <c r="P90" s="1032"/>
      <c r="Q90" s="1032"/>
      <c r="R90" s="1032"/>
      <c r="S90" s="1032"/>
      <c r="T90" s="1032"/>
      <c r="U90" s="1032"/>
      <c r="V90" s="1032"/>
      <c r="W90" s="1031"/>
    </row>
    <row r="91" spans="1:23" s="40" customFormat="1">
      <c r="A91" s="266" t="s">
        <v>841</v>
      </c>
      <c r="B91" s="415" t="s">
        <v>1053</v>
      </c>
      <c r="C91" s="268"/>
      <c r="D91" s="269"/>
      <c r="E91" s="415"/>
      <c r="F91" s="415"/>
      <c r="G91" s="415"/>
      <c r="H91" s="270">
        <v>360</v>
      </c>
      <c r="I91" s="567"/>
      <c r="J91" s="568"/>
      <c r="K91" s="269"/>
      <c r="L91" s="285">
        <f t="shared" ref="L91:W91" si="23">SUM(L92:L93)</f>
        <v>1205.7</v>
      </c>
      <c r="M91" s="285">
        <f t="shared" si="23"/>
        <v>1031.9000000000001</v>
      </c>
      <c r="N91" s="285">
        <f t="shared" si="23"/>
        <v>668.4</v>
      </c>
      <c r="O91" s="285">
        <f t="shared" si="23"/>
        <v>1323.3</v>
      </c>
      <c r="P91" s="285">
        <f t="shared" si="23"/>
        <v>1323.3</v>
      </c>
      <c r="Q91" s="285">
        <f t="shared" si="23"/>
        <v>0</v>
      </c>
      <c r="R91" s="285">
        <f t="shared" si="23"/>
        <v>1323.3</v>
      </c>
      <c r="S91" s="285">
        <f t="shared" si="23"/>
        <v>1323.3</v>
      </c>
      <c r="T91" s="285">
        <f t="shared" si="23"/>
        <v>0</v>
      </c>
      <c r="U91" s="285">
        <f t="shared" si="23"/>
        <v>1604.5</v>
      </c>
      <c r="V91" s="285">
        <f t="shared" si="23"/>
        <v>1604.5</v>
      </c>
      <c r="W91" s="626">
        <f t="shared" si="23"/>
        <v>0</v>
      </c>
    </row>
    <row r="92" spans="1:23" s="40" customFormat="1">
      <c r="A92" s="937" t="s">
        <v>14</v>
      </c>
      <c r="B92" s="1004" t="s">
        <v>1642</v>
      </c>
      <c r="C92" s="1062"/>
      <c r="D92" s="733"/>
      <c r="E92" s="739" t="s">
        <v>530</v>
      </c>
      <c r="F92" s="739" t="s">
        <v>530</v>
      </c>
      <c r="G92" s="875" t="s">
        <v>1658</v>
      </c>
      <c r="H92" s="875" t="s">
        <v>1097</v>
      </c>
      <c r="I92" s="1060" t="s">
        <v>1643</v>
      </c>
      <c r="J92" s="931"/>
      <c r="K92" s="733"/>
      <c r="L92" s="1028">
        <v>1205.7</v>
      </c>
      <c r="M92" s="1028">
        <v>1031.9000000000001</v>
      </c>
      <c r="N92" s="1028">
        <v>668.4</v>
      </c>
      <c r="O92" s="1028">
        <f>SUM(P92:Q92)</f>
        <v>1323.3</v>
      </c>
      <c r="P92" s="1028">
        <v>1323.3</v>
      </c>
      <c r="Q92" s="1028"/>
      <c r="R92" s="1028">
        <f>SUM(S92:T92)</f>
        <v>1323.3</v>
      </c>
      <c r="S92" s="1028">
        <v>1323.3</v>
      </c>
      <c r="T92" s="1028"/>
      <c r="U92" s="1028">
        <f>SUM(V92:W92)</f>
        <v>1604.5</v>
      </c>
      <c r="V92" s="1028">
        <v>1604.5</v>
      </c>
      <c r="W92" s="1030"/>
    </row>
    <row r="93" spans="1:23" s="40" customFormat="1" ht="48" customHeight="1">
      <c r="A93" s="937"/>
      <c r="B93" s="890"/>
      <c r="C93" s="1062"/>
      <c r="D93" s="735"/>
      <c r="E93" s="874"/>
      <c r="F93" s="874"/>
      <c r="G93" s="877"/>
      <c r="H93" s="877"/>
      <c r="I93" s="1061"/>
      <c r="J93" s="933"/>
      <c r="K93" s="735"/>
      <c r="L93" s="1032"/>
      <c r="M93" s="1032"/>
      <c r="N93" s="1032"/>
      <c r="O93" s="1032"/>
      <c r="P93" s="1032"/>
      <c r="Q93" s="1032"/>
      <c r="R93" s="1032"/>
      <c r="S93" s="1032"/>
      <c r="T93" s="1032"/>
      <c r="U93" s="1032"/>
      <c r="V93" s="1032"/>
      <c r="W93" s="1031"/>
    </row>
    <row r="94" spans="1:23" s="40" customFormat="1">
      <c r="A94" s="240" t="s">
        <v>20</v>
      </c>
      <c r="B94" s="710" t="s">
        <v>1490</v>
      </c>
      <c r="C94" s="710"/>
      <c r="D94" s="710"/>
      <c r="E94" s="710"/>
      <c r="F94" s="710"/>
      <c r="G94" s="710"/>
      <c r="H94" s="710"/>
      <c r="I94" s="710"/>
      <c r="J94" s="710"/>
      <c r="K94" s="710"/>
      <c r="L94" s="244">
        <f t="shared" ref="L94:W94" si="24">SUM(L95:L96)</f>
        <v>723.9</v>
      </c>
      <c r="M94" s="244">
        <f t="shared" si="24"/>
        <v>1282.5</v>
      </c>
      <c r="N94" s="244">
        <f t="shared" si="24"/>
        <v>186.9</v>
      </c>
      <c r="O94" s="244">
        <f t="shared" si="24"/>
        <v>1060</v>
      </c>
      <c r="P94" s="244">
        <f t="shared" si="24"/>
        <v>1060</v>
      </c>
      <c r="Q94" s="244">
        <f t="shared" si="24"/>
        <v>0</v>
      </c>
      <c r="R94" s="244">
        <f t="shared" si="24"/>
        <v>1060</v>
      </c>
      <c r="S94" s="244">
        <f t="shared" si="24"/>
        <v>1060</v>
      </c>
      <c r="T94" s="244">
        <f t="shared" si="24"/>
        <v>0</v>
      </c>
      <c r="U94" s="244">
        <f t="shared" si="24"/>
        <v>1166</v>
      </c>
      <c r="V94" s="244">
        <f t="shared" si="24"/>
        <v>1166</v>
      </c>
      <c r="W94" s="245">
        <f t="shared" si="24"/>
        <v>0</v>
      </c>
    </row>
    <row r="95" spans="1:23" s="40" customFormat="1">
      <c r="A95" s="896" t="s">
        <v>17</v>
      </c>
      <c r="B95" s="1004" t="s">
        <v>1642</v>
      </c>
      <c r="C95" s="1063"/>
      <c r="D95" s="717"/>
      <c r="E95" s="1064" t="s">
        <v>530</v>
      </c>
      <c r="F95" s="1064" t="s">
        <v>530</v>
      </c>
      <c r="G95" s="1066" t="s">
        <v>1658</v>
      </c>
      <c r="H95" s="1068">
        <v>810</v>
      </c>
      <c r="I95" s="1060" t="s">
        <v>1643</v>
      </c>
      <c r="J95" s="717"/>
      <c r="K95" s="717"/>
      <c r="L95" s="1028">
        <v>723.9</v>
      </c>
      <c r="M95" s="1028">
        <v>1282.5</v>
      </c>
      <c r="N95" s="1028">
        <v>186.9</v>
      </c>
      <c r="O95" s="1028">
        <f>SUM(P95:Q95)</f>
        <v>1060</v>
      </c>
      <c r="P95" s="1028">
        <v>1060</v>
      </c>
      <c r="Q95" s="1028"/>
      <c r="R95" s="1028">
        <f>SUM(S95:T95)</f>
        <v>1060</v>
      </c>
      <c r="S95" s="1028">
        <v>1060</v>
      </c>
      <c r="T95" s="1028"/>
      <c r="U95" s="1028">
        <f>SUM(V95:W95)</f>
        <v>1166</v>
      </c>
      <c r="V95" s="1028">
        <v>1166</v>
      </c>
      <c r="W95" s="1030"/>
    </row>
    <row r="96" spans="1:23" s="40" customFormat="1" ht="60" customHeight="1">
      <c r="A96" s="896"/>
      <c r="B96" s="890"/>
      <c r="C96" s="1063"/>
      <c r="D96" s="719"/>
      <c r="E96" s="1065"/>
      <c r="F96" s="1065"/>
      <c r="G96" s="1067"/>
      <c r="H96" s="1069"/>
      <c r="I96" s="1061"/>
      <c r="J96" s="719"/>
      <c r="K96" s="719"/>
      <c r="L96" s="1032"/>
      <c r="M96" s="1032"/>
      <c r="N96" s="1032"/>
      <c r="O96" s="1032"/>
      <c r="P96" s="1032"/>
      <c r="Q96" s="1032"/>
      <c r="R96" s="1032"/>
      <c r="S96" s="1032"/>
      <c r="T96" s="1032"/>
      <c r="U96" s="1032"/>
      <c r="V96" s="1032"/>
      <c r="W96" s="1031"/>
    </row>
    <row r="97" spans="1:23" s="40" customFormat="1" ht="31.5">
      <c r="A97" s="97" t="s">
        <v>1098</v>
      </c>
      <c r="B97" s="98" t="s">
        <v>1099</v>
      </c>
      <c r="C97" s="99"/>
      <c r="D97" s="99"/>
      <c r="E97" s="99"/>
      <c r="F97" s="99"/>
      <c r="G97" s="99"/>
      <c r="H97" s="99"/>
      <c r="I97" s="99"/>
      <c r="J97" s="99"/>
      <c r="K97" s="99" t="s">
        <v>66</v>
      </c>
      <c r="L97" s="100">
        <f t="shared" ref="L97:W97" si="25">SUM(L98,L107)</f>
        <v>33061.939999999995</v>
      </c>
      <c r="M97" s="100">
        <f t="shared" si="25"/>
        <v>31282.1</v>
      </c>
      <c r="N97" s="100">
        <f t="shared" si="25"/>
        <v>22251.01</v>
      </c>
      <c r="O97" s="100">
        <f t="shared" si="25"/>
        <v>28796.500000000004</v>
      </c>
      <c r="P97" s="100">
        <f t="shared" si="25"/>
        <v>28796.500000000004</v>
      </c>
      <c r="Q97" s="100">
        <f t="shared" si="25"/>
        <v>0</v>
      </c>
      <c r="R97" s="100">
        <f t="shared" si="25"/>
        <v>28581.78</v>
      </c>
      <c r="S97" s="100">
        <f t="shared" si="25"/>
        <v>28581.78</v>
      </c>
      <c r="T97" s="100">
        <f t="shared" si="25"/>
        <v>0</v>
      </c>
      <c r="U97" s="100">
        <f t="shared" si="25"/>
        <v>28323.3</v>
      </c>
      <c r="V97" s="100">
        <f t="shared" si="25"/>
        <v>28323.3</v>
      </c>
      <c r="W97" s="602">
        <f t="shared" si="25"/>
        <v>0</v>
      </c>
    </row>
    <row r="98" spans="1:23" s="40" customFormat="1">
      <c r="A98" s="240" t="s">
        <v>9</v>
      </c>
      <c r="B98" s="710" t="s">
        <v>72</v>
      </c>
      <c r="C98" s="710"/>
      <c r="D98" s="710"/>
      <c r="E98" s="710"/>
      <c r="F98" s="710"/>
      <c r="G98" s="710"/>
      <c r="H98" s="710"/>
      <c r="I98" s="710"/>
      <c r="J98" s="710"/>
      <c r="K98" s="710"/>
      <c r="L98" s="241">
        <f>SUM(L99)</f>
        <v>5625.6</v>
      </c>
      <c r="M98" s="241">
        <f t="shared" ref="M98:W98" si="26">SUM(M99)</f>
        <v>7906.3</v>
      </c>
      <c r="N98" s="241">
        <f t="shared" si="26"/>
        <v>3589.7999999999997</v>
      </c>
      <c r="O98" s="241">
        <f t="shared" si="26"/>
        <v>4998.7</v>
      </c>
      <c r="P98" s="241">
        <f t="shared" si="26"/>
        <v>4998.7</v>
      </c>
      <c r="Q98" s="241">
        <f t="shared" si="26"/>
        <v>0</v>
      </c>
      <c r="R98" s="241">
        <f t="shared" si="26"/>
        <v>5005.3799999999992</v>
      </c>
      <c r="S98" s="241">
        <f t="shared" si="26"/>
        <v>5005.3799999999992</v>
      </c>
      <c r="T98" s="241">
        <f t="shared" si="26"/>
        <v>0</v>
      </c>
      <c r="U98" s="241">
        <f t="shared" si="26"/>
        <v>5062.0999999999995</v>
      </c>
      <c r="V98" s="241">
        <f t="shared" si="26"/>
        <v>5062.0999999999995</v>
      </c>
      <c r="W98" s="254">
        <f t="shared" si="26"/>
        <v>0</v>
      </c>
    </row>
    <row r="99" spans="1:23" s="251" customFormat="1">
      <c r="A99" s="747" t="s">
        <v>105</v>
      </c>
      <c r="B99" s="748"/>
      <c r="C99" s="748"/>
      <c r="D99" s="748"/>
      <c r="E99" s="748"/>
      <c r="F99" s="748"/>
      <c r="G99" s="748"/>
      <c r="H99" s="748"/>
      <c r="I99" s="748"/>
      <c r="J99" s="748"/>
      <c r="K99" s="748"/>
      <c r="L99" s="261">
        <f t="shared" ref="L99:W99" si="27">SUM(L100,L102,L105)</f>
        <v>5625.6</v>
      </c>
      <c r="M99" s="261">
        <f t="shared" si="27"/>
        <v>7906.3</v>
      </c>
      <c r="N99" s="261">
        <f t="shared" si="27"/>
        <v>3589.7999999999997</v>
      </c>
      <c r="O99" s="261">
        <f t="shared" si="27"/>
        <v>4998.7</v>
      </c>
      <c r="P99" s="261">
        <f t="shared" si="27"/>
        <v>4998.7</v>
      </c>
      <c r="Q99" s="261">
        <f t="shared" si="27"/>
        <v>0</v>
      </c>
      <c r="R99" s="261">
        <f t="shared" si="27"/>
        <v>5005.3799999999992</v>
      </c>
      <c r="S99" s="261">
        <f t="shared" si="27"/>
        <v>5005.3799999999992</v>
      </c>
      <c r="T99" s="261">
        <f t="shared" si="27"/>
        <v>0</v>
      </c>
      <c r="U99" s="261">
        <f t="shared" si="27"/>
        <v>5062.0999999999995</v>
      </c>
      <c r="V99" s="261">
        <f t="shared" si="27"/>
        <v>5062.0999999999995</v>
      </c>
      <c r="W99" s="262">
        <f t="shared" si="27"/>
        <v>0</v>
      </c>
    </row>
    <row r="100" spans="1:23" s="272" customFormat="1" ht="129.75" customHeight="1">
      <c r="A100" s="533" t="s">
        <v>12</v>
      </c>
      <c r="B100" s="534" t="s">
        <v>59</v>
      </c>
      <c r="C100" s="455"/>
      <c r="D100" s="455"/>
      <c r="E100" s="493" t="s">
        <v>119</v>
      </c>
      <c r="F100" s="493" t="s">
        <v>141</v>
      </c>
      <c r="G100" s="493" t="s">
        <v>1100</v>
      </c>
      <c r="H100" s="417">
        <v>100</v>
      </c>
      <c r="I100" s="689" t="s">
        <v>1716</v>
      </c>
      <c r="J100" s="455"/>
      <c r="K100" s="455"/>
      <c r="L100" s="25">
        <f t="shared" ref="L100:W100" si="28">SUM(L101:L101)</f>
        <v>5022.3</v>
      </c>
      <c r="M100" s="25">
        <f t="shared" si="28"/>
        <v>3851</v>
      </c>
      <c r="N100" s="25">
        <f t="shared" si="28"/>
        <v>2639.1</v>
      </c>
      <c r="O100" s="25">
        <f t="shared" si="28"/>
        <v>4360</v>
      </c>
      <c r="P100" s="25">
        <f t="shared" si="28"/>
        <v>4360</v>
      </c>
      <c r="Q100" s="25">
        <f t="shared" si="28"/>
        <v>0</v>
      </c>
      <c r="R100" s="25">
        <f t="shared" si="28"/>
        <v>4372.3999999999996</v>
      </c>
      <c r="S100" s="25">
        <f t="shared" si="28"/>
        <v>4372.3999999999996</v>
      </c>
      <c r="T100" s="25">
        <f t="shared" si="28"/>
        <v>0</v>
      </c>
      <c r="U100" s="25">
        <f t="shared" si="28"/>
        <v>4421.8999999999996</v>
      </c>
      <c r="V100" s="25">
        <f t="shared" si="28"/>
        <v>4421.8999999999996</v>
      </c>
      <c r="W100" s="15">
        <f t="shared" si="28"/>
        <v>0</v>
      </c>
    </row>
    <row r="101" spans="1:23" s="40" customFormat="1" ht="63.75" customHeight="1">
      <c r="A101" s="533" t="s">
        <v>49</v>
      </c>
      <c r="B101" s="534" t="s">
        <v>1101</v>
      </c>
      <c r="C101" s="455"/>
      <c r="D101" s="455"/>
      <c r="E101" s="493" t="s">
        <v>119</v>
      </c>
      <c r="F101" s="493" t="s">
        <v>141</v>
      </c>
      <c r="G101" s="493" t="s">
        <v>1100</v>
      </c>
      <c r="H101" s="417">
        <v>100</v>
      </c>
      <c r="I101" s="691"/>
      <c r="J101" s="455"/>
      <c r="K101" s="455"/>
      <c r="L101" s="25">
        <v>5022.3</v>
      </c>
      <c r="M101" s="25">
        <v>3851</v>
      </c>
      <c r="N101" s="25">
        <v>2639.1</v>
      </c>
      <c r="O101" s="25">
        <f>SUM(P101:Q101)</f>
        <v>4360</v>
      </c>
      <c r="P101" s="25">
        <v>4360</v>
      </c>
      <c r="Q101" s="25"/>
      <c r="R101" s="25">
        <f>SUM(S101:T101)</f>
        <v>4372.3999999999996</v>
      </c>
      <c r="S101" s="25">
        <v>4372.3999999999996</v>
      </c>
      <c r="T101" s="25"/>
      <c r="U101" s="25">
        <f>SUM(V101:W101)</f>
        <v>4421.8999999999996</v>
      </c>
      <c r="V101" s="25">
        <v>4421.8999999999996</v>
      </c>
      <c r="W101" s="15"/>
    </row>
    <row r="102" spans="1:23" s="263" customFormat="1" ht="31.5">
      <c r="A102" s="533" t="s">
        <v>13</v>
      </c>
      <c r="B102" s="534" t="s">
        <v>33</v>
      </c>
      <c r="C102" s="541"/>
      <c r="D102" s="478"/>
      <c r="E102" s="493" t="s">
        <v>119</v>
      </c>
      <c r="F102" s="493" t="s">
        <v>141</v>
      </c>
      <c r="G102" s="493" t="s">
        <v>1100</v>
      </c>
      <c r="H102" s="417">
        <v>200</v>
      </c>
      <c r="I102" s="689"/>
      <c r="J102" s="541"/>
      <c r="K102" s="478"/>
      <c r="L102" s="25">
        <v>595.20000000000005</v>
      </c>
      <c r="M102" s="25">
        <f t="shared" ref="M102:W102" si="29">SUM(M103:M104)</f>
        <v>4042.3</v>
      </c>
      <c r="N102" s="25">
        <f t="shared" si="29"/>
        <v>946.5</v>
      </c>
      <c r="O102" s="25">
        <f t="shared" si="29"/>
        <v>625.70000000000005</v>
      </c>
      <c r="P102" s="25">
        <f t="shared" si="29"/>
        <v>625.70000000000005</v>
      </c>
      <c r="Q102" s="25">
        <f t="shared" si="29"/>
        <v>0</v>
      </c>
      <c r="R102" s="25">
        <f t="shared" si="29"/>
        <v>619.98</v>
      </c>
      <c r="S102" s="25">
        <f t="shared" si="29"/>
        <v>619.98</v>
      </c>
      <c r="T102" s="25">
        <f t="shared" si="29"/>
        <v>0</v>
      </c>
      <c r="U102" s="25">
        <f t="shared" si="29"/>
        <v>627.20000000000005</v>
      </c>
      <c r="V102" s="25">
        <f t="shared" si="29"/>
        <v>627.20000000000005</v>
      </c>
      <c r="W102" s="15">
        <f t="shared" si="29"/>
        <v>0</v>
      </c>
    </row>
    <row r="103" spans="1:23" ht="31.5">
      <c r="A103" s="533" t="s">
        <v>50</v>
      </c>
      <c r="B103" s="534" t="s">
        <v>1103</v>
      </c>
      <c r="C103" s="541"/>
      <c r="D103" s="478"/>
      <c r="E103" s="493" t="s">
        <v>119</v>
      </c>
      <c r="F103" s="493" t="s">
        <v>141</v>
      </c>
      <c r="G103" s="493" t="s">
        <v>1100</v>
      </c>
      <c r="H103" s="417">
        <v>200</v>
      </c>
      <c r="I103" s="691"/>
      <c r="J103" s="541"/>
      <c r="K103" s="478"/>
      <c r="L103" s="25">
        <v>595.20000000000005</v>
      </c>
      <c r="M103" s="25">
        <v>691.7</v>
      </c>
      <c r="N103" s="25">
        <v>248.2</v>
      </c>
      <c r="O103" s="25">
        <f>SUM(P103:Q103)</f>
        <v>625.70000000000005</v>
      </c>
      <c r="P103" s="25">
        <v>625.70000000000005</v>
      </c>
      <c r="Q103" s="25"/>
      <c r="R103" s="25">
        <f>SUM(S103:T103)</f>
        <v>619.98</v>
      </c>
      <c r="S103" s="25">
        <v>619.98</v>
      </c>
      <c r="T103" s="25"/>
      <c r="U103" s="25">
        <f>SUM(V103:W103)</f>
        <v>627.20000000000005</v>
      </c>
      <c r="V103" s="25">
        <v>627.20000000000005</v>
      </c>
      <c r="W103" s="15"/>
    </row>
    <row r="104" spans="1:23" ht="63">
      <c r="A104" s="533" t="s">
        <v>75</v>
      </c>
      <c r="B104" s="534" t="s">
        <v>1104</v>
      </c>
      <c r="C104" s="455"/>
      <c r="D104" s="455"/>
      <c r="E104" s="493" t="s">
        <v>118</v>
      </c>
      <c r="F104" s="493" t="s">
        <v>94</v>
      </c>
      <c r="G104" s="493" t="s">
        <v>1105</v>
      </c>
      <c r="H104" s="417">
        <v>200</v>
      </c>
      <c r="I104" s="689" t="s">
        <v>1717</v>
      </c>
      <c r="J104" s="455"/>
      <c r="K104" s="455"/>
      <c r="L104" s="25"/>
      <c r="M104" s="25">
        <v>3350.6</v>
      </c>
      <c r="N104" s="25">
        <v>698.3</v>
      </c>
      <c r="O104" s="25">
        <f>SUM(P104:Q104)</f>
        <v>0</v>
      </c>
      <c r="P104" s="25"/>
      <c r="Q104" s="25"/>
      <c r="R104" s="25">
        <f>SUM(S104:T104)</f>
        <v>0</v>
      </c>
      <c r="S104" s="25"/>
      <c r="T104" s="25"/>
      <c r="U104" s="25">
        <f>SUM(V104:W104)</f>
        <v>0</v>
      </c>
      <c r="V104" s="25"/>
      <c r="W104" s="15"/>
    </row>
    <row r="105" spans="1:23">
      <c r="A105" s="533" t="s">
        <v>51</v>
      </c>
      <c r="B105" s="534" t="s">
        <v>32</v>
      </c>
      <c r="C105" s="541"/>
      <c r="D105" s="478"/>
      <c r="E105" s="493" t="s">
        <v>119</v>
      </c>
      <c r="F105" s="493" t="s">
        <v>141</v>
      </c>
      <c r="G105" s="493" t="s">
        <v>1100</v>
      </c>
      <c r="H105" s="417">
        <v>800</v>
      </c>
      <c r="I105" s="691"/>
      <c r="J105" s="541"/>
      <c r="K105" s="478"/>
      <c r="L105" s="25">
        <v>8.1</v>
      </c>
      <c r="M105" s="25">
        <f t="shared" ref="M105:W105" si="30">SUM(M106:M106)</f>
        <v>13</v>
      </c>
      <c r="N105" s="25">
        <f t="shared" si="30"/>
        <v>4.2</v>
      </c>
      <c r="O105" s="25">
        <f t="shared" si="30"/>
        <v>13</v>
      </c>
      <c r="P105" s="25">
        <f t="shared" si="30"/>
        <v>13</v>
      </c>
      <c r="Q105" s="25">
        <f t="shared" si="30"/>
        <v>0</v>
      </c>
      <c r="R105" s="25">
        <f t="shared" si="30"/>
        <v>13</v>
      </c>
      <c r="S105" s="25">
        <f t="shared" si="30"/>
        <v>13</v>
      </c>
      <c r="T105" s="25">
        <f t="shared" si="30"/>
        <v>0</v>
      </c>
      <c r="U105" s="25">
        <f t="shared" si="30"/>
        <v>13</v>
      </c>
      <c r="V105" s="25">
        <f t="shared" si="30"/>
        <v>13</v>
      </c>
      <c r="W105" s="15">
        <f t="shared" si="30"/>
        <v>0</v>
      </c>
    </row>
    <row r="106" spans="1:23" s="263" customFormat="1">
      <c r="A106" s="533" t="s">
        <v>52</v>
      </c>
      <c r="B106" s="534" t="s">
        <v>1106</v>
      </c>
      <c r="C106" s="541"/>
      <c r="D106" s="478"/>
      <c r="E106" s="493" t="s">
        <v>119</v>
      </c>
      <c r="F106" s="493" t="s">
        <v>141</v>
      </c>
      <c r="G106" s="493" t="s">
        <v>1100</v>
      </c>
      <c r="H106" s="417">
        <v>800</v>
      </c>
      <c r="I106" s="638"/>
      <c r="J106" s="541"/>
      <c r="K106" s="478"/>
      <c r="L106" s="25">
        <v>8.1</v>
      </c>
      <c r="M106" s="25">
        <v>13</v>
      </c>
      <c r="N106" s="25">
        <v>4.2</v>
      </c>
      <c r="O106" s="25">
        <f>SUM(P106:Q106)</f>
        <v>13</v>
      </c>
      <c r="P106" s="25">
        <v>13</v>
      </c>
      <c r="Q106" s="25"/>
      <c r="R106" s="25">
        <f>SUM(S106:T106)</f>
        <v>13</v>
      </c>
      <c r="S106" s="25">
        <v>13</v>
      </c>
      <c r="T106" s="25"/>
      <c r="U106" s="25">
        <f>SUM(V106:W106)</f>
        <v>13</v>
      </c>
      <c r="V106" s="25">
        <v>13</v>
      </c>
      <c r="W106" s="15"/>
    </row>
    <row r="107" spans="1:23" s="40" customFormat="1">
      <c r="A107" s="240" t="s">
        <v>20</v>
      </c>
      <c r="B107" s="1080" t="s">
        <v>1490</v>
      </c>
      <c r="C107" s="1081"/>
      <c r="D107" s="1081"/>
      <c r="E107" s="1081"/>
      <c r="F107" s="1081"/>
      <c r="G107" s="1081"/>
      <c r="H107" s="1081"/>
      <c r="I107" s="1081"/>
      <c r="J107" s="1081"/>
      <c r="K107" s="1082"/>
      <c r="L107" s="244">
        <f>SUM(L108:L118)</f>
        <v>27436.339999999997</v>
      </c>
      <c r="M107" s="244">
        <f>SUM(M108:M118)</f>
        <v>23375.8</v>
      </c>
      <c r="N107" s="244">
        <f>SUM(N108:N118)</f>
        <v>18661.21</v>
      </c>
      <c r="O107" s="244">
        <f>SUM(P107:Q107)</f>
        <v>23797.800000000003</v>
      </c>
      <c r="P107" s="244">
        <f>SUM(P108:P118)</f>
        <v>23797.800000000003</v>
      </c>
      <c r="Q107" s="244">
        <f>SUM(Q108:Q118)</f>
        <v>0</v>
      </c>
      <c r="R107" s="244">
        <f>SUM(S107:T107)</f>
        <v>23576.400000000001</v>
      </c>
      <c r="S107" s="244">
        <f>SUM(S108:S118)</f>
        <v>23576.400000000001</v>
      </c>
      <c r="T107" s="244">
        <f>SUM(T108:T118)</f>
        <v>0</v>
      </c>
      <c r="U107" s="244">
        <f>SUM(V107:W107)</f>
        <v>23261.200000000001</v>
      </c>
      <c r="V107" s="244">
        <f>SUM(V108:V118)</f>
        <v>23261.200000000001</v>
      </c>
      <c r="W107" s="245">
        <f>SUM(W108:W118)</f>
        <v>0</v>
      </c>
    </row>
    <row r="108" spans="1:23" s="40" customFormat="1" ht="275.25" customHeight="1">
      <c r="A108" s="533" t="s">
        <v>17</v>
      </c>
      <c r="B108" s="238" t="s">
        <v>1107</v>
      </c>
      <c r="C108" s="233"/>
      <c r="D108" s="233"/>
      <c r="E108" s="234" t="s">
        <v>119</v>
      </c>
      <c r="F108" s="234" t="s">
        <v>141</v>
      </c>
      <c r="G108" s="210" t="s">
        <v>1727</v>
      </c>
      <c r="H108" s="210" t="s">
        <v>1109</v>
      </c>
      <c r="I108" s="401" t="s">
        <v>1709</v>
      </c>
      <c r="J108" s="210" t="s">
        <v>1718</v>
      </c>
      <c r="K108" s="210"/>
      <c r="L108" s="208">
        <v>1876.25</v>
      </c>
      <c r="M108" s="209">
        <v>2683.7</v>
      </c>
      <c r="N108" s="209">
        <v>949.5</v>
      </c>
      <c r="O108" s="192">
        <f t="shared" ref="O108:O118" si="31">SUM(P108:Q108)</f>
        <v>3325.8</v>
      </c>
      <c r="P108" s="209">
        <v>3325.8</v>
      </c>
      <c r="Q108" s="209"/>
      <c r="R108" s="192">
        <f t="shared" ref="R108:R118" si="32">SUM(S108:T108)</f>
        <v>3325.8</v>
      </c>
      <c r="S108" s="209">
        <v>3325.8</v>
      </c>
      <c r="T108" s="209"/>
      <c r="U108" s="192">
        <f t="shared" ref="U108:U118" si="33">SUM(V108:W108)</f>
        <v>3325.8</v>
      </c>
      <c r="V108" s="209">
        <v>3325.8</v>
      </c>
      <c r="W108" s="15"/>
    </row>
    <row r="109" spans="1:23" s="40" customFormat="1" ht="219" customHeight="1">
      <c r="A109" s="533" t="s">
        <v>1438</v>
      </c>
      <c r="B109" s="238" t="s">
        <v>1112</v>
      </c>
      <c r="C109" s="233"/>
      <c r="D109" s="233"/>
      <c r="E109" s="234" t="s">
        <v>119</v>
      </c>
      <c r="F109" s="234" t="s">
        <v>141</v>
      </c>
      <c r="G109" s="210" t="s">
        <v>1728</v>
      </c>
      <c r="H109" s="210" t="s">
        <v>1109</v>
      </c>
      <c r="I109" s="401" t="s">
        <v>1710</v>
      </c>
      <c r="J109" s="210" t="s">
        <v>1719</v>
      </c>
      <c r="K109" s="210"/>
      <c r="L109" s="208">
        <v>6268.1</v>
      </c>
      <c r="M109" s="209">
        <v>5841.7</v>
      </c>
      <c r="N109" s="209">
        <v>5841.7</v>
      </c>
      <c r="O109" s="192">
        <f t="shared" si="31"/>
        <v>6166.6</v>
      </c>
      <c r="P109" s="209">
        <v>6166.6</v>
      </c>
      <c r="Q109" s="209"/>
      <c r="R109" s="192">
        <f t="shared" si="32"/>
        <v>6056.8</v>
      </c>
      <c r="S109" s="209">
        <v>6056.8</v>
      </c>
      <c r="T109" s="209"/>
      <c r="U109" s="192">
        <f t="shared" si="33"/>
        <v>5978.2</v>
      </c>
      <c r="V109" s="209">
        <v>5978.2</v>
      </c>
      <c r="W109" s="15"/>
    </row>
    <row r="110" spans="1:23" s="40" customFormat="1" ht="252">
      <c r="A110" s="533" t="s">
        <v>62</v>
      </c>
      <c r="B110" s="238" t="s">
        <v>1732</v>
      </c>
      <c r="C110" s="233"/>
      <c r="D110" s="233"/>
      <c r="E110" s="234" t="s">
        <v>119</v>
      </c>
      <c r="F110" s="234" t="s">
        <v>141</v>
      </c>
      <c r="G110" s="210" t="s">
        <v>1729</v>
      </c>
      <c r="H110" s="210" t="s">
        <v>1109</v>
      </c>
      <c r="I110" s="401" t="s">
        <v>1711</v>
      </c>
      <c r="J110" s="210" t="s">
        <v>1720</v>
      </c>
      <c r="K110" s="210"/>
      <c r="L110" s="208">
        <v>4371</v>
      </c>
      <c r="M110" s="209">
        <v>6980.9</v>
      </c>
      <c r="N110" s="209">
        <v>6509</v>
      </c>
      <c r="O110" s="192">
        <f t="shared" si="31"/>
        <v>10289.700000000001</v>
      </c>
      <c r="P110" s="209">
        <v>10289.700000000001</v>
      </c>
      <c r="Q110" s="209"/>
      <c r="R110" s="192">
        <f t="shared" si="32"/>
        <v>10133.4</v>
      </c>
      <c r="S110" s="209">
        <v>10133.4</v>
      </c>
      <c r="T110" s="209"/>
      <c r="U110" s="192">
        <f t="shared" si="33"/>
        <v>10026.200000000001</v>
      </c>
      <c r="V110" s="209">
        <v>10026.200000000001</v>
      </c>
      <c r="W110" s="15"/>
    </row>
    <row r="111" spans="1:23" s="40" customFormat="1" ht="299.25">
      <c r="A111" s="533" t="s">
        <v>63</v>
      </c>
      <c r="B111" s="239" t="s">
        <v>1119</v>
      </c>
      <c r="C111" s="233"/>
      <c r="D111" s="233"/>
      <c r="E111" s="234" t="s">
        <v>119</v>
      </c>
      <c r="F111" s="234" t="s">
        <v>141</v>
      </c>
      <c r="G111" s="210" t="s">
        <v>1730</v>
      </c>
      <c r="H111" s="210" t="s">
        <v>1109</v>
      </c>
      <c r="I111" s="401" t="s">
        <v>1712</v>
      </c>
      <c r="J111" s="210" t="s">
        <v>1721</v>
      </c>
      <c r="K111" s="210"/>
      <c r="L111" s="208">
        <v>5081.5</v>
      </c>
      <c r="M111" s="209">
        <v>1244</v>
      </c>
      <c r="N111" s="209">
        <v>834.71</v>
      </c>
      <c r="O111" s="192">
        <f t="shared" si="31"/>
        <v>165</v>
      </c>
      <c r="P111" s="209">
        <v>165</v>
      </c>
      <c r="Q111" s="209"/>
      <c r="R111" s="192">
        <f t="shared" si="32"/>
        <v>165</v>
      </c>
      <c r="S111" s="209">
        <v>165</v>
      </c>
      <c r="T111" s="209"/>
      <c r="U111" s="192">
        <f t="shared" si="33"/>
        <v>165</v>
      </c>
      <c r="V111" s="209">
        <v>165</v>
      </c>
      <c r="W111" s="15"/>
    </row>
    <row r="112" spans="1:23" s="40" customFormat="1" ht="299.25">
      <c r="A112" s="533" t="s">
        <v>53</v>
      </c>
      <c r="B112" s="238" t="s">
        <v>1734</v>
      </c>
      <c r="C112" s="233"/>
      <c r="D112" s="233"/>
      <c r="E112" s="234" t="s">
        <v>119</v>
      </c>
      <c r="F112" s="234" t="s">
        <v>141</v>
      </c>
      <c r="G112" s="210" t="s">
        <v>1725</v>
      </c>
      <c r="H112" s="210" t="s">
        <v>1109</v>
      </c>
      <c r="I112" s="401" t="s">
        <v>1713</v>
      </c>
      <c r="J112" s="210" t="s">
        <v>1721</v>
      </c>
      <c r="K112" s="210"/>
      <c r="L112" s="208">
        <v>1270</v>
      </c>
      <c r="M112" s="209">
        <v>671.8</v>
      </c>
      <c r="N112" s="209">
        <v>374</v>
      </c>
      <c r="O112" s="192">
        <f t="shared" si="31"/>
        <v>741.8</v>
      </c>
      <c r="P112" s="209">
        <v>741.8</v>
      </c>
      <c r="Q112" s="209"/>
      <c r="R112" s="192">
        <f t="shared" si="32"/>
        <v>647</v>
      </c>
      <c r="S112" s="209">
        <v>647</v>
      </c>
      <c r="T112" s="209"/>
      <c r="U112" s="192">
        <f t="shared" si="33"/>
        <v>517.6</v>
      </c>
      <c r="V112" s="209">
        <v>517.6</v>
      </c>
      <c r="W112" s="15"/>
    </row>
    <row r="113" spans="1:23" s="40" customFormat="1" ht="299.25">
      <c r="A113" s="533" t="s">
        <v>54</v>
      </c>
      <c r="B113" s="238" t="s">
        <v>1733</v>
      </c>
      <c r="C113" s="233"/>
      <c r="D113" s="233"/>
      <c r="E113" s="234" t="s">
        <v>119</v>
      </c>
      <c r="F113" s="234" t="s">
        <v>141</v>
      </c>
      <c r="G113" s="210" t="s">
        <v>1726</v>
      </c>
      <c r="H113" s="210" t="s">
        <v>1109</v>
      </c>
      <c r="I113" s="401" t="s">
        <v>1714</v>
      </c>
      <c r="J113" s="210" t="s">
        <v>1719</v>
      </c>
      <c r="K113" s="210"/>
      <c r="L113" s="208">
        <v>1361.7</v>
      </c>
      <c r="M113" s="209">
        <v>3100</v>
      </c>
      <c r="N113" s="209">
        <v>2697</v>
      </c>
      <c r="O113" s="192">
        <f t="shared" si="31"/>
        <v>780</v>
      </c>
      <c r="P113" s="209">
        <v>780</v>
      </c>
      <c r="Q113" s="209"/>
      <c r="R113" s="192">
        <f t="shared" si="32"/>
        <v>780</v>
      </c>
      <c r="S113" s="209">
        <v>780</v>
      </c>
      <c r="T113" s="209"/>
      <c r="U113" s="192">
        <f t="shared" si="33"/>
        <v>780</v>
      </c>
      <c r="V113" s="209">
        <v>780</v>
      </c>
      <c r="W113" s="15"/>
    </row>
    <row r="114" spans="1:23" s="40" customFormat="1" ht="78.75">
      <c r="A114" s="533" t="s">
        <v>55</v>
      </c>
      <c r="B114" s="238" t="s">
        <v>1126</v>
      </c>
      <c r="C114" s="233"/>
      <c r="D114" s="233"/>
      <c r="E114" s="234" t="s">
        <v>119</v>
      </c>
      <c r="F114" s="234" t="s">
        <v>141</v>
      </c>
      <c r="G114" s="210" t="s">
        <v>1127</v>
      </c>
      <c r="H114" s="210" t="s">
        <v>1109</v>
      </c>
      <c r="I114" s="400" t="s">
        <v>1110</v>
      </c>
      <c r="J114" s="210" t="s">
        <v>1111</v>
      </c>
      <c r="K114" s="210"/>
      <c r="L114" s="210"/>
      <c r="M114" s="209"/>
      <c r="N114" s="209"/>
      <c r="O114" s="192">
        <f t="shared" si="31"/>
        <v>215</v>
      </c>
      <c r="P114" s="209">
        <v>215</v>
      </c>
      <c r="Q114" s="209"/>
      <c r="R114" s="192">
        <f t="shared" si="32"/>
        <v>215</v>
      </c>
      <c r="S114" s="209">
        <v>215</v>
      </c>
      <c r="T114" s="209"/>
      <c r="U114" s="192">
        <f t="shared" si="33"/>
        <v>215</v>
      </c>
      <c r="V114" s="209">
        <v>215</v>
      </c>
      <c r="W114" s="15"/>
    </row>
    <row r="115" spans="1:23" s="40" customFormat="1" ht="31.5">
      <c r="A115" s="533" t="s">
        <v>27</v>
      </c>
      <c r="B115" s="238" t="s">
        <v>1128</v>
      </c>
      <c r="C115" s="233"/>
      <c r="D115" s="233"/>
      <c r="E115" s="234" t="s">
        <v>119</v>
      </c>
      <c r="F115" s="234" t="s">
        <v>141</v>
      </c>
      <c r="G115" s="210" t="s">
        <v>1129</v>
      </c>
      <c r="H115" s="210" t="s">
        <v>1109</v>
      </c>
      <c r="I115" s="400"/>
      <c r="J115" s="210"/>
      <c r="K115" s="210"/>
      <c r="L115" s="209">
        <v>1848.6</v>
      </c>
      <c r="M115" s="209"/>
      <c r="N115" s="209"/>
      <c r="O115" s="192">
        <f t="shared" si="31"/>
        <v>0</v>
      </c>
      <c r="P115" s="209"/>
      <c r="Q115" s="209"/>
      <c r="R115" s="192">
        <f t="shared" si="32"/>
        <v>0</v>
      </c>
      <c r="S115" s="209"/>
      <c r="T115" s="209"/>
      <c r="U115" s="192">
        <f t="shared" si="33"/>
        <v>0</v>
      </c>
      <c r="V115" s="209"/>
      <c r="W115" s="15"/>
    </row>
    <row r="116" spans="1:23" s="40" customFormat="1" ht="78.75">
      <c r="A116" s="533" t="s">
        <v>56</v>
      </c>
      <c r="B116" s="238" t="s">
        <v>1130</v>
      </c>
      <c r="C116" s="233"/>
      <c r="D116" s="233"/>
      <c r="E116" s="234" t="s">
        <v>119</v>
      </c>
      <c r="F116" s="234" t="s">
        <v>141</v>
      </c>
      <c r="G116" s="210" t="s">
        <v>1708</v>
      </c>
      <c r="H116" s="210" t="s">
        <v>1109</v>
      </c>
      <c r="I116" s="400" t="s">
        <v>1110</v>
      </c>
      <c r="J116" s="210" t="s">
        <v>1722</v>
      </c>
      <c r="K116" s="210"/>
      <c r="L116" s="209">
        <v>5359.19</v>
      </c>
      <c r="M116" s="209">
        <v>140</v>
      </c>
      <c r="N116" s="209">
        <v>140</v>
      </c>
      <c r="O116" s="192">
        <f t="shared" si="31"/>
        <v>0</v>
      </c>
      <c r="P116" s="209"/>
      <c r="Q116" s="209"/>
      <c r="R116" s="192">
        <f t="shared" si="32"/>
        <v>0</v>
      </c>
      <c r="S116" s="209"/>
      <c r="T116" s="209"/>
      <c r="U116" s="192">
        <f t="shared" si="33"/>
        <v>0</v>
      </c>
      <c r="V116" s="209"/>
      <c r="W116" s="15"/>
    </row>
    <row r="117" spans="1:23" s="40" customFormat="1" ht="181.5" customHeight="1">
      <c r="A117" s="533" t="s">
        <v>91</v>
      </c>
      <c r="B117" s="238" t="s">
        <v>1132</v>
      </c>
      <c r="C117" s="233"/>
      <c r="D117" s="233"/>
      <c r="E117" s="234" t="s">
        <v>119</v>
      </c>
      <c r="F117" s="234" t="s">
        <v>141</v>
      </c>
      <c r="G117" s="210" t="s">
        <v>1731</v>
      </c>
      <c r="H117" s="210" t="s">
        <v>1109</v>
      </c>
      <c r="I117" s="401" t="s">
        <v>1724</v>
      </c>
      <c r="J117" s="210" t="s">
        <v>1723</v>
      </c>
      <c r="K117" s="210"/>
      <c r="L117" s="209"/>
      <c r="M117" s="209">
        <v>2308.9</v>
      </c>
      <c r="N117" s="209">
        <v>1315.3</v>
      </c>
      <c r="O117" s="192">
        <f t="shared" si="31"/>
        <v>2113.9</v>
      </c>
      <c r="P117" s="209">
        <v>2113.9</v>
      </c>
      <c r="Q117" s="209"/>
      <c r="R117" s="192">
        <f t="shared" si="32"/>
        <v>2253.4</v>
      </c>
      <c r="S117" s="209">
        <v>2253.4</v>
      </c>
      <c r="T117" s="209"/>
      <c r="U117" s="192">
        <f t="shared" si="33"/>
        <v>2253.4</v>
      </c>
      <c r="V117" s="209">
        <v>2253.4</v>
      </c>
      <c r="W117" s="15"/>
    </row>
    <row r="118" spans="1:23" s="40" customFormat="1" ht="220.5">
      <c r="A118" s="533" t="s">
        <v>92</v>
      </c>
      <c r="B118" s="238" t="s">
        <v>1134</v>
      </c>
      <c r="C118" s="233"/>
      <c r="D118" s="233"/>
      <c r="E118" s="234" t="s">
        <v>119</v>
      </c>
      <c r="F118" s="234" t="s">
        <v>141</v>
      </c>
      <c r="G118" s="210" t="s">
        <v>1135</v>
      </c>
      <c r="H118" s="210" t="s">
        <v>1109</v>
      </c>
      <c r="I118" s="401" t="s">
        <v>1715</v>
      </c>
      <c r="J118" s="210" t="s">
        <v>1723</v>
      </c>
      <c r="K118" s="210"/>
      <c r="L118" s="209"/>
      <c r="M118" s="209">
        <v>404.8</v>
      </c>
      <c r="N118" s="209">
        <v>0</v>
      </c>
      <c r="O118" s="192">
        <f t="shared" si="31"/>
        <v>0</v>
      </c>
      <c r="P118" s="209"/>
      <c r="Q118" s="209"/>
      <c r="R118" s="192">
        <f t="shared" si="32"/>
        <v>0</v>
      </c>
      <c r="S118" s="209"/>
      <c r="T118" s="209"/>
      <c r="U118" s="192">
        <f t="shared" si="33"/>
        <v>0</v>
      </c>
      <c r="V118" s="209"/>
      <c r="W118" s="15"/>
    </row>
    <row r="119" spans="1:23" s="40" customFormat="1" ht="31.5">
      <c r="A119" s="58" t="s">
        <v>1151</v>
      </c>
      <c r="B119" s="59" t="s">
        <v>1152</v>
      </c>
      <c r="C119" s="60"/>
      <c r="D119" s="60"/>
      <c r="E119" s="60"/>
      <c r="F119" s="60"/>
      <c r="G119" s="60"/>
      <c r="H119" s="60"/>
      <c r="I119" s="60"/>
      <c r="J119" s="60"/>
      <c r="K119" s="60" t="s">
        <v>66</v>
      </c>
      <c r="L119" s="16">
        <f>SUM(L120,L131)</f>
        <v>6865.9</v>
      </c>
      <c r="M119" s="16">
        <f t="shared" ref="M119:W119" si="34">SUM(M120,M131)</f>
        <v>26898</v>
      </c>
      <c r="N119" s="16">
        <f t="shared" si="34"/>
        <v>18569.800000000003</v>
      </c>
      <c r="O119" s="16">
        <f t="shared" si="34"/>
        <v>10292.1</v>
      </c>
      <c r="P119" s="16">
        <f t="shared" si="34"/>
        <v>2132.6</v>
      </c>
      <c r="Q119" s="16">
        <f t="shared" si="34"/>
        <v>8159.5</v>
      </c>
      <c r="R119" s="16">
        <f t="shared" si="34"/>
        <v>14475.099999999999</v>
      </c>
      <c r="S119" s="16">
        <f t="shared" si="34"/>
        <v>5844.7999999999993</v>
      </c>
      <c r="T119" s="16">
        <f t="shared" si="34"/>
        <v>8630.2999999999993</v>
      </c>
      <c r="U119" s="16">
        <f t="shared" si="34"/>
        <v>16670.2</v>
      </c>
      <c r="V119" s="16">
        <f t="shared" si="34"/>
        <v>8076.2</v>
      </c>
      <c r="W119" s="593">
        <f t="shared" si="34"/>
        <v>8594</v>
      </c>
    </row>
    <row r="120" spans="1:23" s="40" customFormat="1">
      <c r="A120" s="240" t="s">
        <v>9</v>
      </c>
      <c r="B120" s="710" t="s">
        <v>72</v>
      </c>
      <c r="C120" s="710"/>
      <c r="D120" s="710"/>
      <c r="E120" s="710"/>
      <c r="F120" s="710"/>
      <c r="G120" s="710"/>
      <c r="H120" s="710"/>
      <c r="I120" s="710"/>
      <c r="J120" s="710"/>
      <c r="K120" s="710"/>
      <c r="L120" s="241">
        <f>SUM(L121,L123,L128)</f>
        <v>1270.0999999999999</v>
      </c>
      <c r="M120" s="241">
        <f t="shared" ref="M120:W120" si="35">SUM(M121,M123,M128)</f>
        <v>15402.2</v>
      </c>
      <c r="N120" s="241">
        <f t="shared" si="35"/>
        <v>7074</v>
      </c>
      <c r="O120" s="241">
        <f t="shared" si="35"/>
        <v>8814.6</v>
      </c>
      <c r="P120" s="241">
        <f t="shared" si="35"/>
        <v>1390.1</v>
      </c>
      <c r="Q120" s="241">
        <f t="shared" si="35"/>
        <v>7424.5</v>
      </c>
      <c r="R120" s="241">
        <f t="shared" si="35"/>
        <v>9285.4</v>
      </c>
      <c r="S120" s="241">
        <f t="shared" si="35"/>
        <v>1390.1</v>
      </c>
      <c r="T120" s="241">
        <f t="shared" si="35"/>
        <v>7895.3</v>
      </c>
      <c r="U120" s="241">
        <f t="shared" si="35"/>
        <v>8368.5</v>
      </c>
      <c r="V120" s="241">
        <f t="shared" si="35"/>
        <v>1394.2</v>
      </c>
      <c r="W120" s="254">
        <f t="shared" si="35"/>
        <v>6974.3</v>
      </c>
    </row>
    <row r="121" spans="1:23" s="253" customFormat="1">
      <c r="A121" s="266" t="s">
        <v>58</v>
      </c>
      <c r="B121" s="257"/>
      <c r="C121" s="283"/>
      <c r="D121" s="259"/>
      <c r="E121" s="257"/>
      <c r="F121" s="257"/>
      <c r="G121" s="257"/>
      <c r="H121" s="257"/>
      <c r="I121" s="282"/>
      <c r="J121" s="283"/>
      <c r="K121" s="284"/>
      <c r="L121" s="261">
        <f t="shared" ref="L121:W121" si="36">SUM(L122:L122)</f>
        <v>1266.5</v>
      </c>
      <c r="M121" s="261">
        <f t="shared" si="36"/>
        <v>1243.8</v>
      </c>
      <c r="N121" s="261">
        <f t="shared" si="36"/>
        <v>826.7</v>
      </c>
      <c r="O121" s="261">
        <f t="shared" si="36"/>
        <v>1390.1</v>
      </c>
      <c r="P121" s="261">
        <f t="shared" si="36"/>
        <v>1390.1</v>
      </c>
      <c r="Q121" s="261">
        <f t="shared" si="36"/>
        <v>0</v>
      </c>
      <c r="R121" s="261">
        <f t="shared" si="36"/>
        <v>1390.1</v>
      </c>
      <c r="S121" s="261">
        <f t="shared" si="36"/>
        <v>1390.1</v>
      </c>
      <c r="T121" s="261">
        <f t="shared" si="36"/>
        <v>0</v>
      </c>
      <c r="U121" s="261">
        <f t="shared" si="36"/>
        <v>1394.2</v>
      </c>
      <c r="V121" s="261">
        <f t="shared" si="36"/>
        <v>1394.2</v>
      </c>
      <c r="W121" s="262">
        <f t="shared" si="36"/>
        <v>0</v>
      </c>
    </row>
    <row r="122" spans="1:23" s="263" customFormat="1" ht="94.5">
      <c r="A122" s="533" t="s">
        <v>10</v>
      </c>
      <c r="B122" s="235" t="s">
        <v>73</v>
      </c>
      <c r="C122" s="510" t="s">
        <v>1387</v>
      </c>
      <c r="D122" s="236"/>
      <c r="E122" s="419" t="s">
        <v>118</v>
      </c>
      <c r="F122" s="419" t="s">
        <v>119</v>
      </c>
      <c r="G122" s="419" t="s">
        <v>1388</v>
      </c>
      <c r="H122" s="416">
        <v>100</v>
      </c>
      <c r="I122" s="554" t="s">
        <v>1389</v>
      </c>
      <c r="J122" s="555" t="s">
        <v>1390</v>
      </c>
      <c r="K122" s="9"/>
      <c r="L122" s="24">
        <v>1266.5</v>
      </c>
      <c r="M122" s="25">
        <v>1243.8</v>
      </c>
      <c r="N122" s="25">
        <v>826.7</v>
      </c>
      <c r="O122" s="25">
        <f>SUM(P122:Q122)</f>
        <v>1390.1</v>
      </c>
      <c r="P122" s="25">
        <v>1390.1</v>
      </c>
      <c r="Q122" s="25"/>
      <c r="R122" s="25">
        <f>SUM(S122:T122)</f>
        <v>1390.1</v>
      </c>
      <c r="S122" s="25">
        <v>1390.1</v>
      </c>
      <c r="T122" s="25"/>
      <c r="U122" s="25">
        <f>SUM(V122:W122)</f>
        <v>1394.2</v>
      </c>
      <c r="V122" s="25">
        <v>1394.2</v>
      </c>
      <c r="W122" s="15"/>
    </row>
    <row r="123" spans="1:23" s="39" customFormat="1">
      <c r="A123" s="762" t="s">
        <v>78</v>
      </c>
      <c r="B123" s="763"/>
      <c r="C123" s="763"/>
      <c r="D123" s="763"/>
      <c r="E123" s="763"/>
      <c r="F123" s="763"/>
      <c r="G123" s="763"/>
      <c r="H123" s="763"/>
      <c r="I123" s="764"/>
      <c r="J123" s="764"/>
      <c r="K123" s="764"/>
      <c r="L123" s="553">
        <f>SUM(L124)</f>
        <v>3.6</v>
      </c>
      <c r="M123" s="264">
        <f t="shared" ref="M123:W123" si="37">SUM(M124)</f>
        <v>24.8</v>
      </c>
      <c r="N123" s="264">
        <f t="shared" si="37"/>
        <v>12.7</v>
      </c>
      <c r="O123" s="264">
        <f t="shared" si="37"/>
        <v>0</v>
      </c>
      <c r="P123" s="264">
        <f t="shared" si="37"/>
        <v>0</v>
      </c>
      <c r="Q123" s="264">
        <f t="shared" si="37"/>
        <v>0</v>
      </c>
      <c r="R123" s="264">
        <f t="shared" si="37"/>
        <v>0</v>
      </c>
      <c r="S123" s="264">
        <f t="shared" si="37"/>
        <v>0</v>
      </c>
      <c r="T123" s="264">
        <f t="shared" si="37"/>
        <v>0</v>
      </c>
      <c r="U123" s="264">
        <f t="shared" si="37"/>
        <v>0</v>
      </c>
      <c r="V123" s="264">
        <f t="shared" si="37"/>
        <v>0</v>
      </c>
      <c r="W123" s="265">
        <f t="shared" si="37"/>
        <v>0</v>
      </c>
    </row>
    <row r="124" spans="1:23" s="37" customFormat="1" ht="31.5">
      <c r="A124" s="545" t="s">
        <v>22</v>
      </c>
      <c r="B124" s="403" t="s">
        <v>106</v>
      </c>
      <c r="C124" s="546"/>
      <c r="D124" s="544"/>
      <c r="E124" s="403"/>
      <c r="F124" s="403"/>
      <c r="G124" s="403"/>
      <c r="H124" s="548">
        <v>200</v>
      </c>
      <c r="I124" s="552"/>
      <c r="J124" s="552"/>
      <c r="K124" s="544"/>
      <c r="L124" s="404">
        <f t="shared" ref="L124:W124" si="38">SUM(L125:L127)</f>
        <v>3.6</v>
      </c>
      <c r="M124" s="404">
        <f t="shared" si="38"/>
        <v>24.8</v>
      </c>
      <c r="N124" s="404">
        <f t="shared" si="38"/>
        <v>12.7</v>
      </c>
      <c r="O124" s="404">
        <f t="shared" si="38"/>
        <v>0</v>
      </c>
      <c r="P124" s="404">
        <f t="shared" si="38"/>
        <v>0</v>
      </c>
      <c r="Q124" s="404">
        <f t="shared" si="38"/>
        <v>0</v>
      </c>
      <c r="R124" s="11">
        <f t="shared" si="38"/>
        <v>0</v>
      </c>
      <c r="S124" s="11">
        <f t="shared" si="38"/>
        <v>0</v>
      </c>
      <c r="T124" s="11">
        <f t="shared" si="38"/>
        <v>0</v>
      </c>
      <c r="U124" s="11">
        <f t="shared" si="38"/>
        <v>0</v>
      </c>
      <c r="V124" s="11">
        <f t="shared" si="38"/>
        <v>0</v>
      </c>
      <c r="W124" s="23">
        <f t="shared" si="38"/>
        <v>0</v>
      </c>
    </row>
    <row r="125" spans="1:23" s="242" customFormat="1" ht="18.75" customHeight="1">
      <c r="A125" s="1016" t="s">
        <v>43</v>
      </c>
      <c r="B125" s="1019" t="s">
        <v>1653</v>
      </c>
      <c r="C125" s="1022"/>
      <c r="D125" s="757"/>
      <c r="E125" s="875" t="s">
        <v>118</v>
      </c>
      <c r="F125" s="875" t="s">
        <v>141</v>
      </c>
      <c r="G125" s="875" t="s">
        <v>1391</v>
      </c>
      <c r="H125" s="1007">
        <v>200</v>
      </c>
      <c r="I125" s="147" t="s">
        <v>1392</v>
      </c>
      <c r="J125" s="147" t="s">
        <v>1393</v>
      </c>
      <c r="K125" s="170"/>
      <c r="L125" s="1070">
        <v>3.6</v>
      </c>
      <c r="M125" s="1070">
        <v>24.8</v>
      </c>
      <c r="N125" s="1070">
        <v>12.7</v>
      </c>
      <c r="O125" s="1070">
        <f>SUM(P125:Q125)</f>
        <v>0</v>
      </c>
      <c r="P125" s="1070"/>
      <c r="Q125" s="1070"/>
      <c r="R125" s="1070">
        <f>SUM(S125:T125)</f>
        <v>0</v>
      </c>
      <c r="S125" s="1070"/>
      <c r="T125" s="1070"/>
      <c r="U125" s="1070">
        <f>SUM(V125:W125)</f>
        <v>0</v>
      </c>
      <c r="V125" s="1070"/>
      <c r="W125" s="1073"/>
    </row>
    <row r="126" spans="1:23" s="263" customFormat="1" ht="145.5" customHeight="1">
      <c r="A126" s="1017"/>
      <c r="B126" s="1020"/>
      <c r="C126" s="1023"/>
      <c r="D126" s="758"/>
      <c r="E126" s="876"/>
      <c r="F126" s="876"/>
      <c r="G126" s="876"/>
      <c r="H126" s="1076"/>
      <c r="I126" s="177" t="s">
        <v>1394</v>
      </c>
      <c r="J126" s="177" t="s">
        <v>1395</v>
      </c>
      <c r="K126" s="171"/>
      <c r="L126" s="1071"/>
      <c r="M126" s="1071"/>
      <c r="N126" s="1071"/>
      <c r="O126" s="1071"/>
      <c r="P126" s="1071"/>
      <c r="Q126" s="1071"/>
      <c r="R126" s="1071"/>
      <c r="S126" s="1071"/>
      <c r="T126" s="1071"/>
      <c r="U126" s="1071"/>
      <c r="V126" s="1071"/>
      <c r="W126" s="1074"/>
    </row>
    <row r="127" spans="1:23" ht="37.5" customHeight="1">
      <c r="A127" s="1018"/>
      <c r="B127" s="1021"/>
      <c r="C127" s="1024"/>
      <c r="D127" s="759"/>
      <c r="E127" s="877"/>
      <c r="F127" s="877"/>
      <c r="G127" s="877"/>
      <c r="H127" s="1008"/>
      <c r="I127" s="175" t="s">
        <v>1654</v>
      </c>
      <c r="J127" s="175" t="s">
        <v>1397</v>
      </c>
      <c r="K127" s="172"/>
      <c r="L127" s="1072"/>
      <c r="M127" s="1072"/>
      <c r="N127" s="1072"/>
      <c r="O127" s="1072"/>
      <c r="P127" s="1072"/>
      <c r="Q127" s="1072"/>
      <c r="R127" s="1072"/>
      <c r="S127" s="1072"/>
      <c r="T127" s="1072"/>
      <c r="U127" s="1072"/>
      <c r="V127" s="1072"/>
      <c r="W127" s="1075"/>
    </row>
    <row r="128" spans="1:23">
      <c r="A128" s="747" t="s">
        <v>87</v>
      </c>
      <c r="B128" s="748"/>
      <c r="C128" s="748"/>
      <c r="D128" s="748"/>
      <c r="E128" s="748"/>
      <c r="F128" s="748"/>
      <c r="G128" s="748"/>
      <c r="H128" s="748"/>
      <c r="I128" s="748"/>
      <c r="J128" s="748"/>
      <c r="K128" s="748"/>
      <c r="L128" s="264">
        <f>SUM(L129)</f>
        <v>0</v>
      </c>
      <c r="M128" s="264">
        <f t="shared" ref="M128:W128" si="39">SUM(M129)</f>
        <v>14133.6</v>
      </c>
      <c r="N128" s="264">
        <f t="shared" si="39"/>
        <v>6234.6</v>
      </c>
      <c r="O128" s="264">
        <f t="shared" si="39"/>
        <v>7424.5</v>
      </c>
      <c r="P128" s="264">
        <f t="shared" si="39"/>
        <v>0</v>
      </c>
      <c r="Q128" s="264">
        <f t="shared" si="39"/>
        <v>7424.5</v>
      </c>
      <c r="R128" s="264">
        <f t="shared" si="39"/>
        <v>7895.3</v>
      </c>
      <c r="S128" s="264">
        <f t="shared" si="39"/>
        <v>0</v>
      </c>
      <c r="T128" s="264">
        <f t="shared" si="39"/>
        <v>7895.3</v>
      </c>
      <c r="U128" s="264">
        <f t="shared" si="39"/>
        <v>6974.3</v>
      </c>
      <c r="V128" s="264">
        <f t="shared" si="39"/>
        <v>0</v>
      </c>
      <c r="W128" s="265">
        <f t="shared" si="39"/>
        <v>6974.3</v>
      </c>
    </row>
    <row r="129" spans="1:23">
      <c r="A129" s="402" t="s">
        <v>14</v>
      </c>
      <c r="B129" s="494" t="s">
        <v>61</v>
      </c>
      <c r="C129" s="80"/>
      <c r="D129" s="81"/>
      <c r="E129" s="494"/>
      <c r="F129" s="494"/>
      <c r="G129" s="494"/>
      <c r="H129" s="82">
        <v>400</v>
      </c>
      <c r="I129" s="546"/>
      <c r="J129" s="80"/>
      <c r="K129" s="81"/>
      <c r="L129" s="11">
        <f>SUM(L130:L130)</f>
        <v>0</v>
      </c>
      <c r="M129" s="11">
        <f t="shared" ref="M129:W129" si="40">SUM(M130:M130)</f>
        <v>14133.6</v>
      </c>
      <c r="N129" s="11">
        <f t="shared" si="40"/>
        <v>6234.6</v>
      </c>
      <c r="O129" s="11">
        <f t="shared" si="40"/>
        <v>7424.5</v>
      </c>
      <c r="P129" s="11">
        <f t="shared" si="40"/>
        <v>0</v>
      </c>
      <c r="Q129" s="11">
        <f t="shared" si="40"/>
        <v>7424.5</v>
      </c>
      <c r="R129" s="11">
        <f t="shared" si="40"/>
        <v>7895.3</v>
      </c>
      <c r="S129" s="11">
        <f t="shared" si="40"/>
        <v>0</v>
      </c>
      <c r="T129" s="11">
        <f t="shared" si="40"/>
        <v>7895.3</v>
      </c>
      <c r="U129" s="11">
        <f t="shared" si="40"/>
        <v>6974.3</v>
      </c>
      <c r="V129" s="11">
        <f t="shared" si="40"/>
        <v>0</v>
      </c>
      <c r="W129" s="23">
        <f t="shared" si="40"/>
        <v>6974.3</v>
      </c>
    </row>
    <row r="130" spans="1:23" s="263" customFormat="1" ht="309" customHeight="1">
      <c r="A130" s="119" t="s">
        <v>60</v>
      </c>
      <c r="B130" s="534" t="s">
        <v>1398</v>
      </c>
      <c r="C130" s="536"/>
      <c r="D130" s="418"/>
      <c r="E130" s="417">
        <v>10</v>
      </c>
      <c r="F130" s="419" t="s">
        <v>119</v>
      </c>
      <c r="G130" s="419" t="s">
        <v>1399</v>
      </c>
      <c r="H130" s="417">
        <v>410</v>
      </c>
      <c r="I130" s="10" t="s">
        <v>1655</v>
      </c>
      <c r="J130" s="469" t="s">
        <v>1401</v>
      </c>
      <c r="K130" s="418"/>
      <c r="L130" s="25"/>
      <c r="M130" s="25">
        <v>14133.6</v>
      </c>
      <c r="N130" s="25">
        <v>6234.6</v>
      </c>
      <c r="O130" s="25">
        <f>Q130</f>
        <v>7424.5</v>
      </c>
      <c r="P130" s="25"/>
      <c r="Q130" s="25">
        <v>7424.5</v>
      </c>
      <c r="R130" s="25">
        <f>T130</f>
        <v>7895.3</v>
      </c>
      <c r="S130" s="25"/>
      <c r="T130" s="25">
        <v>7895.3</v>
      </c>
      <c r="U130" s="25">
        <f>W130</f>
        <v>6974.3</v>
      </c>
      <c r="V130" s="25"/>
      <c r="W130" s="15">
        <v>6974.3</v>
      </c>
    </row>
    <row r="131" spans="1:23" s="40" customFormat="1" ht="18.75" customHeight="1">
      <c r="A131" s="240" t="s">
        <v>15</v>
      </c>
      <c r="B131" s="246" t="s">
        <v>16</v>
      </c>
      <c r="C131" s="247"/>
      <c r="D131" s="248"/>
      <c r="E131" s="246"/>
      <c r="F131" s="246"/>
      <c r="G131" s="246"/>
      <c r="H131" s="249">
        <v>300</v>
      </c>
      <c r="I131" s="250"/>
      <c r="J131" s="247"/>
      <c r="K131" s="248"/>
      <c r="L131" s="241">
        <f>SUM(L132)</f>
        <v>5595.8</v>
      </c>
      <c r="M131" s="241">
        <f t="shared" ref="M131:W131" si="41">SUM(M132)</f>
        <v>11495.800000000001</v>
      </c>
      <c r="N131" s="241">
        <f t="shared" si="41"/>
        <v>11495.800000000001</v>
      </c>
      <c r="O131" s="241">
        <f t="shared" si="41"/>
        <v>1477.5</v>
      </c>
      <c r="P131" s="241">
        <f t="shared" si="41"/>
        <v>742.5</v>
      </c>
      <c r="Q131" s="241">
        <f t="shared" si="41"/>
        <v>735</v>
      </c>
      <c r="R131" s="241">
        <f t="shared" si="41"/>
        <v>5189.7</v>
      </c>
      <c r="S131" s="241">
        <f t="shared" si="41"/>
        <v>4454.7</v>
      </c>
      <c r="T131" s="241">
        <f t="shared" si="41"/>
        <v>735</v>
      </c>
      <c r="U131" s="241">
        <f t="shared" si="41"/>
        <v>8301.7000000000007</v>
      </c>
      <c r="V131" s="241">
        <f t="shared" si="41"/>
        <v>6682</v>
      </c>
      <c r="W131" s="254">
        <f t="shared" si="41"/>
        <v>1619.6999999999998</v>
      </c>
    </row>
    <row r="132" spans="1:23" s="40" customFormat="1" ht="31.5">
      <c r="A132" s="266" t="s">
        <v>18</v>
      </c>
      <c r="B132" s="415" t="s">
        <v>48</v>
      </c>
      <c r="C132" s="268"/>
      <c r="D132" s="269"/>
      <c r="E132" s="415"/>
      <c r="F132" s="415"/>
      <c r="G132" s="415"/>
      <c r="H132" s="270">
        <v>320</v>
      </c>
      <c r="I132" s="271"/>
      <c r="J132" s="268"/>
      <c r="K132" s="269"/>
      <c r="L132" s="261">
        <f>SUM(L133:L137)</f>
        <v>5595.8</v>
      </c>
      <c r="M132" s="261">
        <f t="shared" ref="M132:W132" si="42">SUM(M133:M137)</f>
        <v>11495.800000000001</v>
      </c>
      <c r="N132" s="261">
        <f t="shared" si="42"/>
        <v>11495.800000000001</v>
      </c>
      <c r="O132" s="261">
        <f t="shared" si="42"/>
        <v>1477.5</v>
      </c>
      <c r="P132" s="261">
        <f t="shared" si="42"/>
        <v>742.5</v>
      </c>
      <c r="Q132" s="261">
        <f t="shared" si="42"/>
        <v>735</v>
      </c>
      <c r="R132" s="261">
        <f t="shared" si="42"/>
        <v>5189.7</v>
      </c>
      <c r="S132" s="261">
        <f t="shared" si="42"/>
        <v>4454.7</v>
      </c>
      <c r="T132" s="261">
        <f t="shared" si="42"/>
        <v>735</v>
      </c>
      <c r="U132" s="261">
        <f t="shared" si="42"/>
        <v>8301.7000000000007</v>
      </c>
      <c r="V132" s="261">
        <f t="shared" si="42"/>
        <v>6682</v>
      </c>
      <c r="W132" s="262">
        <f t="shared" si="42"/>
        <v>1619.6999999999998</v>
      </c>
    </row>
    <row r="133" spans="1:23" s="40" customFormat="1" ht="93.75" customHeight="1">
      <c r="A133" s="441" t="s">
        <v>12</v>
      </c>
      <c r="B133" s="128" t="s">
        <v>1626</v>
      </c>
      <c r="C133" s="536"/>
      <c r="D133" s="418"/>
      <c r="E133" s="419" t="s">
        <v>91</v>
      </c>
      <c r="F133" s="419" t="s">
        <v>124</v>
      </c>
      <c r="G133" s="419" t="s">
        <v>1402</v>
      </c>
      <c r="H133" s="419" t="s">
        <v>1347</v>
      </c>
      <c r="I133" s="1077" t="s">
        <v>1656</v>
      </c>
      <c r="J133" s="891" t="s">
        <v>1404</v>
      </c>
      <c r="K133" s="934"/>
      <c r="L133" s="25">
        <v>2803.5</v>
      </c>
      <c r="M133" s="25">
        <v>2882.6</v>
      </c>
      <c r="N133" s="25">
        <v>2882.6</v>
      </c>
      <c r="O133" s="25"/>
      <c r="P133" s="25"/>
      <c r="Q133" s="25"/>
      <c r="R133" s="25"/>
      <c r="S133" s="25"/>
      <c r="T133" s="25"/>
      <c r="U133" s="25"/>
      <c r="V133" s="25"/>
      <c r="W133" s="15"/>
    </row>
    <row r="134" spans="1:23" s="40" customFormat="1" ht="116.25" customHeight="1">
      <c r="A134" s="441" t="s">
        <v>13</v>
      </c>
      <c r="B134" s="128" t="s">
        <v>1627</v>
      </c>
      <c r="C134" s="536"/>
      <c r="D134" s="418"/>
      <c r="E134" s="419" t="s">
        <v>91</v>
      </c>
      <c r="F134" s="419" t="s">
        <v>124</v>
      </c>
      <c r="G134" s="419" t="s">
        <v>1405</v>
      </c>
      <c r="H134" s="419" t="s">
        <v>1347</v>
      </c>
      <c r="I134" s="1078"/>
      <c r="J134" s="891"/>
      <c r="K134" s="934"/>
      <c r="L134" s="25">
        <v>2792.3</v>
      </c>
      <c r="M134" s="25">
        <v>8613.2000000000007</v>
      </c>
      <c r="N134" s="25">
        <v>8613.2000000000007</v>
      </c>
      <c r="O134" s="25"/>
      <c r="P134" s="25"/>
      <c r="Q134" s="25"/>
      <c r="R134" s="25"/>
      <c r="S134" s="25"/>
      <c r="T134" s="25"/>
      <c r="U134" s="25"/>
      <c r="V134" s="25"/>
      <c r="W134" s="15"/>
    </row>
    <row r="135" spans="1:23" s="40" customFormat="1" ht="111.75" customHeight="1">
      <c r="A135" s="441" t="s">
        <v>838</v>
      </c>
      <c r="B135" s="128" t="s">
        <v>1627</v>
      </c>
      <c r="C135" s="536"/>
      <c r="D135" s="418"/>
      <c r="E135" s="419" t="s">
        <v>91</v>
      </c>
      <c r="F135" s="419" t="s">
        <v>124</v>
      </c>
      <c r="G135" s="419" t="s">
        <v>1405</v>
      </c>
      <c r="H135" s="419" t="s">
        <v>1347</v>
      </c>
      <c r="I135" s="1078"/>
      <c r="J135" s="891"/>
      <c r="K135" s="934"/>
      <c r="L135" s="25"/>
      <c r="M135" s="25"/>
      <c r="N135" s="25"/>
      <c r="O135" s="25"/>
      <c r="P135" s="25"/>
      <c r="Q135" s="25"/>
      <c r="R135" s="25"/>
      <c r="S135" s="25"/>
      <c r="T135" s="25"/>
      <c r="U135" s="25">
        <f>SUM(V135:W135)</f>
        <v>879.3</v>
      </c>
      <c r="V135" s="25"/>
      <c r="W135" s="15">
        <v>879.3</v>
      </c>
    </row>
    <row r="136" spans="1:23" s="40" customFormat="1" ht="78" customHeight="1">
      <c r="A136" s="441" t="s">
        <v>1357</v>
      </c>
      <c r="B136" s="128" t="s">
        <v>1628</v>
      </c>
      <c r="C136" s="536"/>
      <c r="D136" s="418"/>
      <c r="E136" s="419" t="s">
        <v>91</v>
      </c>
      <c r="F136" s="419" t="s">
        <v>124</v>
      </c>
      <c r="G136" s="419" t="s">
        <v>1406</v>
      </c>
      <c r="H136" s="419" t="s">
        <v>1347</v>
      </c>
      <c r="I136" s="1078"/>
      <c r="J136" s="891"/>
      <c r="K136" s="934"/>
      <c r="L136" s="25"/>
      <c r="M136" s="25"/>
      <c r="N136" s="25"/>
      <c r="O136" s="25">
        <f>SUM(P136:Q136)</f>
        <v>742.5</v>
      </c>
      <c r="P136" s="25">
        <v>742.5</v>
      </c>
      <c r="Q136" s="25"/>
      <c r="R136" s="25">
        <f>SUM(S136:T136)</f>
        <v>4454.7</v>
      </c>
      <c r="S136" s="25">
        <v>4454.7</v>
      </c>
      <c r="T136" s="25"/>
      <c r="U136" s="25">
        <f>SUM(V136:W136)</f>
        <v>6682</v>
      </c>
      <c r="V136" s="25">
        <v>6682</v>
      </c>
      <c r="W136" s="15"/>
    </row>
    <row r="137" spans="1:23" s="40" customFormat="1" ht="63.75" thickBot="1">
      <c r="A137" s="628" t="s">
        <v>1359</v>
      </c>
      <c r="B137" s="629" t="s">
        <v>1676</v>
      </c>
      <c r="C137" s="630"/>
      <c r="D137" s="631"/>
      <c r="E137" s="632" t="s">
        <v>91</v>
      </c>
      <c r="F137" s="632" t="s">
        <v>492</v>
      </c>
      <c r="G137" s="632" t="s">
        <v>1408</v>
      </c>
      <c r="H137" s="632" t="s">
        <v>1347</v>
      </c>
      <c r="I137" s="1079"/>
      <c r="J137" s="633"/>
      <c r="K137" s="634"/>
      <c r="L137" s="91"/>
      <c r="M137" s="91"/>
      <c r="N137" s="91"/>
      <c r="O137" s="91">
        <f>SUM(P137:Q137)</f>
        <v>735</v>
      </c>
      <c r="P137" s="91"/>
      <c r="Q137" s="91">
        <v>735</v>
      </c>
      <c r="R137" s="91">
        <f>SUM(S137:T137)</f>
        <v>735</v>
      </c>
      <c r="S137" s="91"/>
      <c r="T137" s="91">
        <v>735</v>
      </c>
      <c r="U137" s="91">
        <f>SUM(V137:W137)</f>
        <v>740.4</v>
      </c>
      <c r="V137" s="91"/>
      <c r="W137" s="92">
        <v>740.4</v>
      </c>
    </row>
    <row r="138" spans="1:23" s="40" customFormat="1">
      <c r="A138" s="27"/>
      <c r="B138" s="28"/>
      <c r="C138" s="29"/>
      <c r="D138" s="30"/>
      <c r="E138" s="28"/>
      <c r="F138" s="28"/>
      <c r="G138" s="28"/>
      <c r="H138" s="28"/>
      <c r="I138" s="31"/>
      <c r="J138" s="29"/>
      <c r="K138" s="30"/>
      <c r="L138" s="32"/>
      <c r="M138" s="32"/>
      <c r="N138" s="32"/>
      <c r="O138" s="32"/>
      <c r="P138" s="32"/>
      <c r="Q138" s="32"/>
      <c r="R138" s="32"/>
      <c r="S138" s="32"/>
      <c r="T138" s="32"/>
      <c r="U138" s="32"/>
      <c r="V138" s="32"/>
      <c r="W138" s="32"/>
    </row>
    <row r="139" spans="1:23" s="40" customFormat="1">
      <c r="A139" s="27"/>
      <c r="B139" s="202"/>
      <c r="C139" s="409"/>
      <c r="D139" s="410"/>
      <c r="E139" s="202"/>
      <c r="F139" s="28"/>
      <c r="G139" s="205"/>
      <c r="H139" s="202"/>
      <c r="I139" s="202"/>
      <c r="J139" s="29"/>
      <c r="K139" s="30"/>
      <c r="L139" s="32"/>
      <c r="M139" s="32"/>
      <c r="N139" s="32"/>
      <c r="O139" s="32"/>
      <c r="P139" s="32"/>
      <c r="Q139" s="32"/>
      <c r="R139" s="32"/>
      <c r="S139" s="32"/>
      <c r="T139" s="32"/>
      <c r="U139" s="32"/>
      <c r="V139" s="32"/>
      <c r="W139" s="32"/>
    </row>
    <row r="140" spans="1:23" s="40" customFormat="1">
      <c r="A140" s="27"/>
      <c r="B140" s="202"/>
      <c r="C140" s="202"/>
      <c r="D140" s="202"/>
      <c r="E140" s="202"/>
      <c r="F140" s="202"/>
      <c r="G140" s="202"/>
      <c r="H140" s="202"/>
      <c r="I140" s="202"/>
      <c r="J140" s="29"/>
      <c r="K140" s="30"/>
      <c r="L140" s="32"/>
      <c r="M140" s="32"/>
      <c r="N140" s="32"/>
      <c r="O140" s="32"/>
      <c r="P140" s="32"/>
      <c r="Q140" s="32"/>
      <c r="R140" s="32"/>
      <c r="S140" s="32"/>
      <c r="T140" s="32"/>
      <c r="U140" s="32"/>
      <c r="V140" s="32"/>
      <c r="W140" s="32"/>
    </row>
    <row r="141" spans="1:23">
      <c r="B141" s="202" t="s">
        <v>108</v>
      </c>
      <c r="C141" s="386"/>
      <c r="D141" s="204"/>
      <c r="E141" s="202"/>
      <c r="G141" s="205" t="s">
        <v>109</v>
      </c>
      <c r="H141" s="202"/>
      <c r="I141" s="202"/>
    </row>
    <row r="142" spans="1:23">
      <c r="B142" s="202"/>
      <c r="C142" s="202"/>
      <c r="D142" s="202"/>
      <c r="E142" s="202"/>
      <c r="F142" s="202"/>
      <c r="G142" s="202"/>
      <c r="H142" s="202"/>
      <c r="I142" s="202"/>
    </row>
    <row r="143" spans="1:23">
      <c r="B143" s="202"/>
      <c r="C143" s="202"/>
      <c r="D143" s="202"/>
      <c r="E143" s="202"/>
      <c r="F143" s="202"/>
      <c r="G143" s="202"/>
      <c r="H143" s="202"/>
      <c r="I143" s="202"/>
    </row>
    <row r="144" spans="1:23">
      <c r="B144" s="202" t="s">
        <v>110</v>
      </c>
      <c r="C144" s="202"/>
      <c r="D144" s="206" t="s">
        <v>111</v>
      </c>
      <c r="E144" s="202"/>
      <c r="F144" s="202"/>
      <c r="G144" s="206" t="s">
        <v>112</v>
      </c>
      <c r="H144" s="202"/>
      <c r="I144" s="202"/>
    </row>
    <row r="145" spans="1:23">
      <c r="B145" s="292" t="s">
        <v>114</v>
      </c>
    </row>
    <row r="146" spans="1:23" s="49" customFormat="1">
      <c r="A146" s="197"/>
      <c r="B146" s="314"/>
      <c r="C146" s="385"/>
      <c r="D146" s="199"/>
      <c r="E146" s="198"/>
      <c r="F146" s="198"/>
      <c r="G146" s="198"/>
      <c r="H146" s="200"/>
      <c r="I146" s="356"/>
      <c r="J146" s="197"/>
      <c r="K146" s="199"/>
      <c r="L146" s="201"/>
      <c r="M146" s="201"/>
      <c r="N146" s="201"/>
      <c r="O146" s="201"/>
      <c r="P146" s="201"/>
      <c r="Q146" s="201"/>
      <c r="R146" s="201"/>
      <c r="S146" s="201"/>
      <c r="T146" s="201"/>
      <c r="U146" s="201"/>
      <c r="V146" s="201"/>
      <c r="W146" s="201"/>
    </row>
    <row r="147" spans="1:23">
      <c r="B147" s="202"/>
      <c r="C147" s="411"/>
      <c r="D147" s="410"/>
      <c r="E147" s="202"/>
      <c r="G147" s="205"/>
      <c r="H147" s="202"/>
      <c r="I147" s="202"/>
    </row>
    <row r="148" spans="1:23">
      <c r="B148" s="202"/>
      <c r="C148" s="202"/>
      <c r="D148" s="202"/>
      <c r="E148" s="202"/>
      <c r="F148" s="202"/>
      <c r="G148" s="202"/>
      <c r="H148" s="202"/>
      <c r="I148" s="202"/>
    </row>
    <row r="149" spans="1:23">
      <c r="B149" s="202"/>
      <c r="C149" s="202"/>
      <c r="D149" s="202"/>
      <c r="E149" s="202"/>
      <c r="F149" s="202"/>
      <c r="G149" s="202"/>
      <c r="H149" s="202"/>
      <c r="I149" s="202"/>
    </row>
    <row r="150" spans="1:23">
      <c r="B150" s="202"/>
      <c r="C150" s="202"/>
      <c r="D150" s="206"/>
      <c r="E150" s="202"/>
      <c r="F150" s="202"/>
      <c r="G150" s="206"/>
      <c r="H150" s="202"/>
      <c r="I150" s="202"/>
    </row>
    <row r="153" spans="1:23" s="49" customFormat="1">
      <c r="A153" s="197"/>
      <c r="B153" s="314"/>
      <c r="C153" s="385"/>
      <c r="D153" s="199"/>
      <c r="E153" s="198"/>
      <c r="F153" s="198"/>
      <c r="G153" s="198"/>
      <c r="H153" s="200"/>
      <c r="I153" s="356"/>
      <c r="J153" s="197"/>
      <c r="K153" s="199"/>
      <c r="L153" s="201"/>
      <c r="M153" s="201"/>
      <c r="N153" s="201"/>
      <c r="O153" s="201"/>
      <c r="P153" s="201"/>
      <c r="Q153" s="201"/>
      <c r="R153" s="201"/>
      <c r="S153" s="201"/>
      <c r="T153" s="201"/>
      <c r="U153" s="201"/>
      <c r="V153" s="201"/>
      <c r="W153" s="201"/>
    </row>
    <row r="154" spans="1:23" s="49" customFormat="1">
      <c r="A154" s="197"/>
      <c r="B154" s="314"/>
      <c r="C154" s="385"/>
      <c r="D154" s="199"/>
      <c r="E154" s="198"/>
      <c r="F154" s="198"/>
      <c r="G154" s="198"/>
      <c r="H154" s="200"/>
      <c r="I154" s="356"/>
      <c r="J154" s="197"/>
      <c r="K154" s="199"/>
      <c r="L154" s="201"/>
      <c r="M154" s="201"/>
      <c r="N154" s="201"/>
      <c r="O154" s="201"/>
      <c r="P154" s="201"/>
      <c r="Q154" s="201"/>
      <c r="R154" s="201"/>
      <c r="S154" s="201"/>
      <c r="T154" s="201"/>
      <c r="U154" s="201"/>
      <c r="V154" s="201"/>
      <c r="W154" s="201"/>
    </row>
    <row r="155" spans="1:23" s="49" customFormat="1">
      <c r="A155" s="197"/>
      <c r="B155" s="314"/>
      <c r="C155" s="385"/>
      <c r="D155" s="199"/>
      <c r="E155" s="198"/>
      <c r="F155" s="198"/>
      <c r="G155" s="198"/>
      <c r="H155" s="200"/>
      <c r="I155" s="356"/>
      <c r="J155" s="197"/>
      <c r="K155" s="199"/>
      <c r="L155" s="201"/>
      <c r="M155" s="201"/>
      <c r="N155" s="201"/>
      <c r="O155" s="201"/>
      <c r="P155" s="201"/>
      <c r="Q155" s="201"/>
      <c r="R155" s="201"/>
      <c r="S155" s="201"/>
      <c r="T155" s="201"/>
      <c r="U155" s="201"/>
      <c r="V155" s="201"/>
      <c r="W155" s="201"/>
    </row>
    <row r="156" spans="1:23" s="49" customFormat="1">
      <c r="A156" s="197"/>
      <c r="B156" s="314"/>
      <c r="C156" s="385"/>
      <c r="D156" s="199"/>
      <c r="E156" s="198"/>
      <c r="F156" s="198"/>
      <c r="G156" s="198"/>
      <c r="H156" s="200"/>
      <c r="I156" s="356"/>
      <c r="J156" s="197"/>
      <c r="K156" s="199"/>
      <c r="L156" s="201"/>
      <c r="M156" s="201"/>
      <c r="N156" s="201"/>
      <c r="O156" s="201"/>
      <c r="P156" s="201"/>
      <c r="Q156" s="201"/>
      <c r="R156" s="201"/>
      <c r="S156" s="201"/>
      <c r="T156" s="201"/>
      <c r="U156" s="201"/>
      <c r="V156" s="201"/>
      <c r="W156" s="201"/>
    </row>
    <row r="157" spans="1:23" s="49" customFormat="1">
      <c r="A157" s="197"/>
      <c r="B157" s="314"/>
      <c r="C157" s="385"/>
      <c r="D157" s="199"/>
      <c r="E157" s="198"/>
      <c r="F157" s="198"/>
      <c r="G157" s="198"/>
      <c r="H157" s="200"/>
      <c r="I157" s="356"/>
      <c r="J157" s="197"/>
      <c r="K157" s="199"/>
      <c r="L157" s="201"/>
      <c r="M157" s="201"/>
      <c r="N157" s="201"/>
      <c r="O157" s="201"/>
      <c r="P157" s="201"/>
      <c r="Q157" s="201"/>
      <c r="R157" s="201"/>
      <c r="S157" s="201"/>
      <c r="T157" s="201"/>
      <c r="U157" s="201"/>
      <c r="V157" s="201"/>
      <c r="W157" s="201"/>
    </row>
    <row r="158" spans="1:23" s="49" customFormat="1">
      <c r="A158" s="197"/>
      <c r="B158" s="314"/>
      <c r="C158" s="385"/>
      <c r="D158" s="199"/>
      <c r="E158" s="198"/>
      <c r="F158" s="198"/>
      <c r="G158" s="198"/>
      <c r="H158" s="200"/>
      <c r="I158" s="356"/>
      <c r="J158" s="197"/>
      <c r="K158" s="199"/>
      <c r="L158" s="201"/>
      <c r="M158" s="201"/>
      <c r="N158" s="201"/>
      <c r="O158" s="201"/>
      <c r="P158" s="201"/>
      <c r="Q158" s="201"/>
      <c r="R158" s="201"/>
      <c r="S158" s="201"/>
      <c r="T158" s="201"/>
      <c r="U158" s="201"/>
      <c r="V158" s="201"/>
      <c r="W158" s="201"/>
    </row>
  </sheetData>
  <autoFilter ref="A11:W11"/>
  <mergeCells count="567">
    <mergeCell ref="B18:K18"/>
    <mergeCell ref="I100:I101"/>
    <mergeCell ref="I102:I103"/>
    <mergeCell ref="I104:I105"/>
    <mergeCell ref="E37:E38"/>
    <mergeCell ref="D37:D38"/>
    <mergeCell ref="C37:C38"/>
    <mergeCell ref="B37:B38"/>
    <mergeCell ref="A37:A38"/>
    <mergeCell ref="I29:I40"/>
    <mergeCell ref="A83:K83"/>
    <mergeCell ref="A84:A86"/>
    <mergeCell ref="B84:B86"/>
    <mergeCell ref="C84:C86"/>
    <mergeCell ref="D84:D86"/>
    <mergeCell ref="E84:E86"/>
    <mergeCell ref="F84:F86"/>
    <mergeCell ref="G84:G86"/>
    <mergeCell ref="H84:H86"/>
    <mergeCell ref="K84:K86"/>
    <mergeCell ref="A81:A82"/>
    <mergeCell ref="B81:B82"/>
    <mergeCell ref="D81:D82"/>
    <mergeCell ref="E81:E82"/>
    <mergeCell ref="I133:I137"/>
    <mergeCell ref="K133:K136"/>
    <mergeCell ref="S125:S127"/>
    <mergeCell ref="B98:K98"/>
    <mergeCell ref="A99:K99"/>
    <mergeCell ref="B107:K107"/>
    <mergeCell ref="B120:K120"/>
    <mergeCell ref="P95:P96"/>
    <mergeCell ref="Q95:Q96"/>
    <mergeCell ref="R95:R96"/>
    <mergeCell ref="S95:S96"/>
    <mergeCell ref="D92:D93"/>
    <mergeCell ref="E92:E93"/>
    <mergeCell ref="M89:M90"/>
    <mergeCell ref="N89:N90"/>
    <mergeCell ref="O89:O90"/>
    <mergeCell ref="P89:P90"/>
    <mergeCell ref="T125:T127"/>
    <mergeCell ref="U125:U127"/>
    <mergeCell ref="T89:T90"/>
    <mergeCell ref="U89:U90"/>
    <mergeCell ref="R92:R93"/>
    <mergeCell ref="S92:S93"/>
    <mergeCell ref="T92:T93"/>
    <mergeCell ref="U92:U93"/>
    <mergeCell ref="V125:V127"/>
    <mergeCell ref="W125:W127"/>
    <mergeCell ref="A128:K128"/>
    <mergeCell ref="M125:M127"/>
    <mergeCell ref="N125:N127"/>
    <mergeCell ref="O125:O127"/>
    <mergeCell ref="P125:P127"/>
    <mergeCell ref="Q125:Q127"/>
    <mergeCell ref="R125:R127"/>
    <mergeCell ref="D125:D127"/>
    <mergeCell ref="E125:E127"/>
    <mergeCell ref="F125:F127"/>
    <mergeCell ref="G125:G127"/>
    <mergeCell ref="H125:H127"/>
    <mergeCell ref="L125:L127"/>
    <mergeCell ref="V95:V96"/>
    <mergeCell ref="W95:W96"/>
    <mergeCell ref="U95:U96"/>
    <mergeCell ref="K92:K93"/>
    <mergeCell ref="A92:A93"/>
    <mergeCell ref="B92:B93"/>
    <mergeCell ref="C92:C93"/>
    <mergeCell ref="T95:T96"/>
    <mergeCell ref="J95:J96"/>
    <mergeCell ref="K95:K96"/>
    <mergeCell ref="L95:L96"/>
    <mergeCell ref="M95:M96"/>
    <mergeCell ref="N95:N96"/>
    <mergeCell ref="O95:O96"/>
    <mergeCell ref="B94:K94"/>
    <mergeCell ref="A95:A96"/>
    <mergeCell ref="B95:B96"/>
    <mergeCell ref="C95:C96"/>
    <mergeCell ref="D95:D96"/>
    <mergeCell ref="E95:E96"/>
    <mergeCell ref="F95:F96"/>
    <mergeCell ref="G95:G96"/>
    <mergeCell ref="H95:H96"/>
    <mergeCell ref="I95:I96"/>
    <mergeCell ref="V92:V93"/>
    <mergeCell ref="V89:V90"/>
    <mergeCell ref="W89:W90"/>
    <mergeCell ref="W92:W93"/>
    <mergeCell ref="Q89:Q90"/>
    <mergeCell ref="R89:R90"/>
    <mergeCell ref="E89:E90"/>
    <mergeCell ref="F89:F90"/>
    <mergeCell ref="G89:G90"/>
    <mergeCell ref="H89:H90"/>
    <mergeCell ref="K89:K90"/>
    <mergeCell ref="L89:L90"/>
    <mergeCell ref="F92:F93"/>
    <mergeCell ref="G92:G93"/>
    <mergeCell ref="H92:H93"/>
    <mergeCell ref="I92:I93"/>
    <mergeCell ref="J92:J93"/>
    <mergeCell ref="L92:L93"/>
    <mergeCell ref="M92:M93"/>
    <mergeCell ref="N92:N93"/>
    <mergeCell ref="O92:O93"/>
    <mergeCell ref="P92:P93"/>
    <mergeCell ref="Q92:Q93"/>
    <mergeCell ref="S89:S90"/>
    <mergeCell ref="R84:R86"/>
    <mergeCell ref="S84:S86"/>
    <mergeCell ref="T84:T86"/>
    <mergeCell ref="U84:U86"/>
    <mergeCell ref="V84:V86"/>
    <mergeCell ref="W84:W86"/>
    <mergeCell ref="L84:L86"/>
    <mergeCell ref="M84:M86"/>
    <mergeCell ref="N84:N86"/>
    <mergeCell ref="O84:O86"/>
    <mergeCell ref="P84:P86"/>
    <mergeCell ref="Q84:Q86"/>
    <mergeCell ref="R81:R82"/>
    <mergeCell ref="S81:S82"/>
    <mergeCell ref="T81:T82"/>
    <mergeCell ref="U81:U82"/>
    <mergeCell ref="V81:V82"/>
    <mergeCell ref="W81:W82"/>
    <mergeCell ref="L81:L82"/>
    <mergeCell ref="M81:M82"/>
    <mergeCell ref="N81:N82"/>
    <mergeCell ref="O81:O82"/>
    <mergeCell ref="P81:P82"/>
    <mergeCell ref="Q81:Q82"/>
    <mergeCell ref="J81:J82"/>
    <mergeCell ref="K81:K82"/>
    <mergeCell ref="V77:V78"/>
    <mergeCell ref="W77:W78"/>
    <mergeCell ref="A79:A80"/>
    <mergeCell ref="B79:B80"/>
    <mergeCell ref="D79:D80"/>
    <mergeCell ref="E79:E80"/>
    <mergeCell ref="F79:F80"/>
    <mergeCell ref="G79:G80"/>
    <mergeCell ref="H79:H80"/>
    <mergeCell ref="J79:J80"/>
    <mergeCell ref="P77:P78"/>
    <mergeCell ref="Q77:Q78"/>
    <mergeCell ref="R77:R78"/>
    <mergeCell ref="S77:S78"/>
    <mergeCell ref="T77:T78"/>
    <mergeCell ref="U77:U78"/>
    <mergeCell ref="J77:J78"/>
    <mergeCell ref="K77:K78"/>
    <mergeCell ref="L77:L78"/>
    <mergeCell ref="R79:R80"/>
    <mergeCell ref="S79:S80"/>
    <mergeCell ref="T79:T80"/>
    <mergeCell ref="A77:A78"/>
    <mergeCell ref="B77:B78"/>
    <mergeCell ref="D77:D78"/>
    <mergeCell ref="E77:E78"/>
    <mergeCell ref="F77:F78"/>
    <mergeCell ref="G77:G78"/>
    <mergeCell ref="H77:H78"/>
    <mergeCell ref="F81:F82"/>
    <mergeCell ref="G81:G82"/>
    <mergeCell ref="H81:H82"/>
    <mergeCell ref="K75:K76"/>
    <mergeCell ref="L75:L76"/>
    <mergeCell ref="M75:M76"/>
    <mergeCell ref="N75:N76"/>
    <mergeCell ref="V73:V74"/>
    <mergeCell ref="M77:M78"/>
    <mergeCell ref="N77:N78"/>
    <mergeCell ref="O77:O78"/>
    <mergeCell ref="W79:W80"/>
    <mergeCell ref="Q79:Q80"/>
    <mergeCell ref="U79:U80"/>
    <mergeCell ref="V79:V80"/>
    <mergeCell ref="K79:K80"/>
    <mergeCell ref="L79:L80"/>
    <mergeCell ref="M79:M80"/>
    <mergeCell ref="N79:N80"/>
    <mergeCell ref="O79:O80"/>
    <mergeCell ref="P79:P80"/>
    <mergeCell ref="W73:W74"/>
    <mergeCell ref="A75:A76"/>
    <mergeCell ref="B75:B76"/>
    <mergeCell ref="D75:D76"/>
    <mergeCell ref="E75:E76"/>
    <mergeCell ref="F75:F76"/>
    <mergeCell ref="G75:G76"/>
    <mergeCell ref="N73:N74"/>
    <mergeCell ref="O73:O74"/>
    <mergeCell ref="P73:P74"/>
    <mergeCell ref="Q73:Q74"/>
    <mergeCell ref="R73:R74"/>
    <mergeCell ref="S73:S74"/>
    <mergeCell ref="U75:U76"/>
    <mergeCell ref="V75:V76"/>
    <mergeCell ref="W75:W76"/>
    <mergeCell ref="Q75:Q76"/>
    <mergeCell ref="R75:R76"/>
    <mergeCell ref="S75:S76"/>
    <mergeCell ref="T75:T76"/>
    <mergeCell ref="O75:O76"/>
    <mergeCell ref="P75:P76"/>
    <mergeCell ref="H75:H76"/>
    <mergeCell ref="J75:J76"/>
    <mergeCell ref="W71:W72"/>
    <mergeCell ref="A73:A74"/>
    <mergeCell ref="B73:B74"/>
    <mergeCell ref="D73:D74"/>
    <mergeCell ref="E73:E74"/>
    <mergeCell ref="F73:F74"/>
    <mergeCell ref="G73:G74"/>
    <mergeCell ref="H73:H74"/>
    <mergeCell ref="L73:L74"/>
    <mergeCell ref="M73:M74"/>
    <mergeCell ref="Q71:Q72"/>
    <mergeCell ref="R71:R72"/>
    <mergeCell ref="S71:S72"/>
    <mergeCell ref="T71:T72"/>
    <mergeCell ref="U71:U72"/>
    <mergeCell ref="V71:V72"/>
    <mergeCell ref="K71:K72"/>
    <mergeCell ref="L71:L72"/>
    <mergeCell ref="M71:M72"/>
    <mergeCell ref="N71:N72"/>
    <mergeCell ref="O71:O72"/>
    <mergeCell ref="P71:P72"/>
    <mergeCell ref="T73:T74"/>
    <mergeCell ref="U73:U74"/>
    <mergeCell ref="Q69:Q70"/>
    <mergeCell ref="R69:R70"/>
    <mergeCell ref="S69:S70"/>
    <mergeCell ref="T69:T70"/>
    <mergeCell ref="U69:U70"/>
    <mergeCell ref="J69:J70"/>
    <mergeCell ref="K69:K70"/>
    <mergeCell ref="L69:L70"/>
    <mergeCell ref="M69:M70"/>
    <mergeCell ref="N69:N70"/>
    <mergeCell ref="O69:O70"/>
    <mergeCell ref="A71:A72"/>
    <mergeCell ref="B71:B72"/>
    <mergeCell ref="D71:D72"/>
    <mergeCell ref="E71:E72"/>
    <mergeCell ref="F71:F72"/>
    <mergeCell ref="G71:G72"/>
    <mergeCell ref="H71:H72"/>
    <mergeCell ref="J71:J72"/>
    <mergeCell ref="P69:P70"/>
    <mergeCell ref="W67:W68"/>
    <mergeCell ref="A69:A70"/>
    <mergeCell ref="B69:B70"/>
    <mergeCell ref="D69:D70"/>
    <mergeCell ref="E69:E70"/>
    <mergeCell ref="F69:F70"/>
    <mergeCell ref="G69:G70"/>
    <mergeCell ref="H69:H70"/>
    <mergeCell ref="O67:O68"/>
    <mergeCell ref="P67:P68"/>
    <mergeCell ref="Q67:Q68"/>
    <mergeCell ref="R67:R68"/>
    <mergeCell ref="S67:S68"/>
    <mergeCell ref="T67:T68"/>
    <mergeCell ref="H67:H68"/>
    <mergeCell ref="J67:J68"/>
    <mergeCell ref="K67:K68"/>
    <mergeCell ref="L67:L68"/>
    <mergeCell ref="M67:M68"/>
    <mergeCell ref="N67:N68"/>
    <mergeCell ref="A67:A68"/>
    <mergeCell ref="B67:B68"/>
    <mergeCell ref="V69:V70"/>
    <mergeCell ref="W69:W70"/>
    <mergeCell ref="D67:D68"/>
    <mergeCell ref="E67:E68"/>
    <mergeCell ref="F67:F68"/>
    <mergeCell ref="G67:G68"/>
    <mergeCell ref="R65:R66"/>
    <mergeCell ref="S65:S66"/>
    <mergeCell ref="T65:T66"/>
    <mergeCell ref="U65:U66"/>
    <mergeCell ref="V65:V66"/>
    <mergeCell ref="U67:U68"/>
    <mergeCell ref="V67:V68"/>
    <mergeCell ref="W65:W66"/>
    <mergeCell ref="L65:L66"/>
    <mergeCell ref="M65:M66"/>
    <mergeCell ref="N65:N66"/>
    <mergeCell ref="O65:O66"/>
    <mergeCell ref="P65:P66"/>
    <mergeCell ref="Q65:Q66"/>
    <mergeCell ref="U63:U64"/>
    <mergeCell ref="V63:V64"/>
    <mergeCell ref="W63:W64"/>
    <mergeCell ref="Q63:Q64"/>
    <mergeCell ref="R63:R64"/>
    <mergeCell ref="S63:S64"/>
    <mergeCell ref="T63:T64"/>
    <mergeCell ref="A65:A66"/>
    <mergeCell ref="B65:B66"/>
    <mergeCell ref="D65:D66"/>
    <mergeCell ref="E65:E66"/>
    <mergeCell ref="F65:F66"/>
    <mergeCell ref="G65:G66"/>
    <mergeCell ref="H65:H66"/>
    <mergeCell ref="O63:O64"/>
    <mergeCell ref="P63:P64"/>
    <mergeCell ref="H63:H64"/>
    <mergeCell ref="J63:J64"/>
    <mergeCell ref="K63:K64"/>
    <mergeCell ref="L63:L64"/>
    <mergeCell ref="M63:M64"/>
    <mergeCell ref="N63:N64"/>
    <mergeCell ref="A63:A64"/>
    <mergeCell ref="B63:B64"/>
    <mergeCell ref="D63:D64"/>
    <mergeCell ref="E63:E64"/>
    <mergeCell ref="F63:F64"/>
    <mergeCell ref="G63:G64"/>
    <mergeCell ref="J65:J66"/>
    <mergeCell ref="K65:K66"/>
    <mergeCell ref="T61:T62"/>
    <mergeCell ref="U61:U62"/>
    <mergeCell ref="V61:V62"/>
    <mergeCell ref="W61:W62"/>
    <mergeCell ref="L61:L62"/>
    <mergeCell ref="M61:M62"/>
    <mergeCell ref="N61:N62"/>
    <mergeCell ref="O61:O62"/>
    <mergeCell ref="P61:P62"/>
    <mergeCell ref="Q61:Q62"/>
    <mergeCell ref="W59:W60"/>
    <mergeCell ref="A61:A62"/>
    <mergeCell ref="B61:B62"/>
    <mergeCell ref="D61:D62"/>
    <mergeCell ref="E61:E62"/>
    <mergeCell ref="F61:F62"/>
    <mergeCell ref="G61:G62"/>
    <mergeCell ref="H61:H62"/>
    <mergeCell ref="O59:O60"/>
    <mergeCell ref="P59:P60"/>
    <mergeCell ref="Q59:Q60"/>
    <mergeCell ref="R59:R60"/>
    <mergeCell ref="S59:S60"/>
    <mergeCell ref="T59:T60"/>
    <mergeCell ref="H59:H60"/>
    <mergeCell ref="J59:J60"/>
    <mergeCell ref="K59:K60"/>
    <mergeCell ref="L59:L60"/>
    <mergeCell ref="M59:M60"/>
    <mergeCell ref="N59:N60"/>
    <mergeCell ref="A59:A60"/>
    <mergeCell ref="B59:B60"/>
    <mergeCell ref="R61:R62"/>
    <mergeCell ref="S61:S62"/>
    <mergeCell ref="D59:D60"/>
    <mergeCell ref="E59:E60"/>
    <mergeCell ref="F59:F60"/>
    <mergeCell ref="G59:G60"/>
    <mergeCell ref="R57:R58"/>
    <mergeCell ref="S57:S58"/>
    <mergeCell ref="T57:T58"/>
    <mergeCell ref="U57:U58"/>
    <mergeCell ref="V57:V58"/>
    <mergeCell ref="U59:U60"/>
    <mergeCell ref="V59:V60"/>
    <mergeCell ref="W57:W58"/>
    <mergeCell ref="L57:L58"/>
    <mergeCell ref="M57:M58"/>
    <mergeCell ref="N57:N58"/>
    <mergeCell ref="O57:O58"/>
    <mergeCell ref="P57:P58"/>
    <mergeCell ref="Q57:Q58"/>
    <mergeCell ref="D57:D58"/>
    <mergeCell ref="E57:E58"/>
    <mergeCell ref="F57:F58"/>
    <mergeCell ref="G57:G58"/>
    <mergeCell ref="H57:H58"/>
    <mergeCell ref="J57:J58"/>
    <mergeCell ref="S49:S50"/>
    <mergeCell ref="T49:T50"/>
    <mergeCell ref="U49:U50"/>
    <mergeCell ref="V49:V50"/>
    <mergeCell ref="W49:W50"/>
    <mergeCell ref="I51:I54"/>
    <mergeCell ref="J54:K54"/>
    <mergeCell ref="M49:M50"/>
    <mergeCell ref="N49:N50"/>
    <mergeCell ref="O49:O50"/>
    <mergeCell ref="P49:P50"/>
    <mergeCell ref="Q49:Q50"/>
    <mergeCell ref="R49:R50"/>
    <mergeCell ref="I49:I50"/>
    <mergeCell ref="J49:J50"/>
    <mergeCell ref="K49:K50"/>
    <mergeCell ref="L49:L50"/>
    <mergeCell ref="A49:A50"/>
    <mergeCell ref="B49:B50"/>
    <mergeCell ref="C49:C50"/>
    <mergeCell ref="D49:D50"/>
    <mergeCell ref="E49:E50"/>
    <mergeCell ref="F49:F50"/>
    <mergeCell ref="A46:K46"/>
    <mergeCell ref="A47:K47"/>
    <mergeCell ref="P43:P44"/>
    <mergeCell ref="Q43:Q44"/>
    <mergeCell ref="R43:R44"/>
    <mergeCell ref="S43:S44"/>
    <mergeCell ref="T43:T44"/>
    <mergeCell ref="G43:G44"/>
    <mergeCell ref="H43:H44"/>
    <mergeCell ref="K43:K44"/>
    <mergeCell ref="L43:L44"/>
    <mergeCell ref="M43:M44"/>
    <mergeCell ref="N43:N44"/>
    <mergeCell ref="V39:V40"/>
    <mergeCell ref="W39:W40"/>
    <mergeCell ref="A41:K41"/>
    <mergeCell ref="A43:A44"/>
    <mergeCell ref="B43:B44"/>
    <mergeCell ref="C43:C44"/>
    <mergeCell ref="D43:D44"/>
    <mergeCell ref="E43:E44"/>
    <mergeCell ref="F43:F44"/>
    <mergeCell ref="O39:O40"/>
    <mergeCell ref="P39:P40"/>
    <mergeCell ref="Q39:Q40"/>
    <mergeCell ref="R39:R40"/>
    <mergeCell ref="S39:S40"/>
    <mergeCell ref="T39:T40"/>
    <mergeCell ref="J39:J40"/>
    <mergeCell ref="K39:K40"/>
    <mergeCell ref="L39:L40"/>
    <mergeCell ref="M39:M40"/>
    <mergeCell ref="N39:N40"/>
    <mergeCell ref="U43:U44"/>
    <mergeCell ref="V43:V44"/>
    <mergeCell ref="W43:W44"/>
    <mergeCell ref="O43:O44"/>
    <mergeCell ref="F39:F40"/>
    <mergeCell ref="G39:G40"/>
    <mergeCell ref="H39:H40"/>
    <mergeCell ref="P37:P38"/>
    <mergeCell ref="Q37:Q38"/>
    <mergeCell ref="R37:R38"/>
    <mergeCell ref="S37:S38"/>
    <mergeCell ref="T37:T38"/>
    <mergeCell ref="U37:U38"/>
    <mergeCell ref="J37:J38"/>
    <mergeCell ref="K37:K38"/>
    <mergeCell ref="L37:L38"/>
    <mergeCell ref="M37:M38"/>
    <mergeCell ref="N37:N38"/>
    <mergeCell ref="O37:O38"/>
    <mergeCell ref="U39:U40"/>
    <mergeCell ref="W34:W35"/>
    <mergeCell ref="M34:M35"/>
    <mergeCell ref="N34:N35"/>
    <mergeCell ref="O34:O35"/>
    <mergeCell ref="P34:P35"/>
    <mergeCell ref="Q34:Q35"/>
    <mergeCell ref="R34:R35"/>
    <mergeCell ref="V37:V38"/>
    <mergeCell ref="W37:W38"/>
    <mergeCell ref="L34:L35"/>
    <mergeCell ref="A33:A35"/>
    <mergeCell ref="B33:B35"/>
    <mergeCell ref="W31:W32"/>
    <mergeCell ref="L31:L32"/>
    <mergeCell ref="M31:M32"/>
    <mergeCell ref="N31:N32"/>
    <mergeCell ref="O31:O32"/>
    <mergeCell ref="P31:P32"/>
    <mergeCell ref="Q31:Q32"/>
    <mergeCell ref="F31:F32"/>
    <mergeCell ref="G31:G32"/>
    <mergeCell ref="H31:H32"/>
    <mergeCell ref="J31:J32"/>
    <mergeCell ref="K31:K32"/>
    <mergeCell ref="R31:R32"/>
    <mergeCell ref="S31:S32"/>
    <mergeCell ref="T31:T32"/>
    <mergeCell ref="U31:U32"/>
    <mergeCell ref="V31:V32"/>
    <mergeCell ref="S34:S35"/>
    <mergeCell ref="T34:T35"/>
    <mergeCell ref="U34:U35"/>
    <mergeCell ref="V34:V35"/>
    <mergeCell ref="B13:K13"/>
    <mergeCell ref="A14:K14"/>
    <mergeCell ref="A15:K15"/>
    <mergeCell ref="B22:K22"/>
    <mergeCell ref="A23:K23"/>
    <mergeCell ref="A30:A32"/>
    <mergeCell ref="B30:B32"/>
    <mergeCell ref="C31:C32"/>
    <mergeCell ref="J133:J136"/>
    <mergeCell ref="A123:K123"/>
    <mergeCell ref="A125:A127"/>
    <mergeCell ref="B125:B127"/>
    <mergeCell ref="C125:C127"/>
    <mergeCell ref="A89:A90"/>
    <mergeCell ref="B89:B90"/>
    <mergeCell ref="C89:C90"/>
    <mergeCell ref="D89:D90"/>
    <mergeCell ref="J73:J74"/>
    <mergeCell ref="K73:K74"/>
    <mergeCell ref="I56:I82"/>
    <mergeCell ref="K57:K58"/>
    <mergeCell ref="J61:J62"/>
    <mergeCell ref="K61:K62"/>
    <mergeCell ref="A55:K55"/>
    <mergeCell ref="A57:A58"/>
    <mergeCell ref="B57:B58"/>
    <mergeCell ref="C57:C82"/>
    <mergeCell ref="F37:F38"/>
    <mergeCell ref="G37:G38"/>
    <mergeCell ref="H37:H38"/>
    <mergeCell ref="B27:K27"/>
    <mergeCell ref="D31:D32"/>
    <mergeCell ref="E31:E32"/>
    <mergeCell ref="C34:C35"/>
    <mergeCell ref="D34:D35"/>
    <mergeCell ref="E34:E35"/>
    <mergeCell ref="F34:F35"/>
    <mergeCell ref="G49:G50"/>
    <mergeCell ref="H49:H50"/>
    <mergeCell ref="G34:G35"/>
    <mergeCell ref="H34:H35"/>
    <mergeCell ref="J34:J35"/>
    <mergeCell ref="K34:K35"/>
    <mergeCell ref="A39:A40"/>
    <mergeCell ref="B39:B40"/>
    <mergeCell ref="C39:C40"/>
    <mergeCell ref="D39:D40"/>
    <mergeCell ref="E39:E40"/>
    <mergeCell ref="O9:Q9"/>
    <mergeCell ref="R9:T9"/>
    <mergeCell ref="U9:W9"/>
    <mergeCell ref="L5:W6"/>
    <mergeCell ref="E6:E8"/>
    <mergeCell ref="F6:F8"/>
    <mergeCell ref="G6:G8"/>
    <mergeCell ref="H6:H8"/>
    <mergeCell ref="L7:L8"/>
    <mergeCell ref="M7:M8"/>
    <mergeCell ref="N7:N8"/>
    <mergeCell ref="O7:Q7"/>
    <mergeCell ref="R7:T7"/>
    <mergeCell ref="P1:W2"/>
    <mergeCell ref="B3:V3"/>
    <mergeCell ref="A5:A8"/>
    <mergeCell ref="B5:B8"/>
    <mergeCell ref="C5:C8"/>
    <mergeCell ref="D5:D8"/>
    <mergeCell ref="E5:H5"/>
    <mergeCell ref="I5:I8"/>
    <mergeCell ref="J5:J8"/>
    <mergeCell ref="K5:K8"/>
    <mergeCell ref="U7:W7"/>
  </mergeCells>
  <printOptions horizontalCentered="1"/>
  <pageMargins left="0.23622047244094491" right="0.19685039370078741" top="0.74803149606299213" bottom="0.23622047244094491" header="0.15748031496062992" footer="0.23622047244094491"/>
  <pageSetup paperSize="9" scale="36" fitToHeight="0" orientation="landscape" r:id="rId1"/>
  <headerFooter alignWithMargins="0"/>
</worksheet>
</file>

<file path=xl/worksheets/sheet3.xml><?xml version="1.0" encoding="utf-8"?>
<worksheet xmlns="http://schemas.openxmlformats.org/spreadsheetml/2006/main" xmlns:r="http://schemas.openxmlformats.org/officeDocument/2006/relationships">
  <sheetPr>
    <pageSetUpPr fitToPage="1"/>
  </sheetPr>
  <dimension ref="A1:AK153"/>
  <sheetViews>
    <sheetView topLeftCell="J1" zoomScale="70" zoomScaleNormal="70" workbookViewId="0">
      <selection activeCell="P1" sqref="A1:W153"/>
    </sheetView>
  </sheetViews>
  <sheetFormatPr defaultRowHeight="15.75"/>
  <cols>
    <col min="1" max="1" width="8.28515625" style="27" customWidth="1"/>
    <col min="2" max="2" width="60.28515625" style="28" customWidth="1"/>
    <col min="3" max="3" width="32.28515625" style="29" customWidth="1"/>
    <col min="4" max="4" width="17.28515625" style="30" customWidth="1"/>
    <col min="5" max="5" width="6.42578125" style="28" customWidth="1"/>
    <col min="6" max="6" width="5.85546875" style="28" customWidth="1"/>
    <col min="7" max="7" width="19.42578125" style="28" customWidth="1"/>
    <col min="8" max="8" width="7.28515625" style="28" customWidth="1"/>
    <col min="9" max="9" width="41.7109375" style="31" customWidth="1"/>
    <col min="10" max="10" width="18.42578125" style="29" customWidth="1"/>
    <col min="11" max="11" width="19.7109375" style="30" customWidth="1"/>
    <col min="12" max="12" width="20" style="32" bestFit="1" customWidth="1"/>
    <col min="13" max="13" width="20.7109375" style="32" customWidth="1"/>
    <col min="14" max="14" width="12.28515625" style="32" customWidth="1"/>
    <col min="15" max="16" width="15.140625" style="32" bestFit="1" customWidth="1"/>
    <col min="17" max="17" width="10" style="32" bestFit="1" customWidth="1"/>
    <col min="18" max="19" width="15.140625" style="32" bestFit="1" customWidth="1"/>
    <col min="20" max="20" width="10" style="32" bestFit="1" customWidth="1"/>
    <col min="21" max="22" width="15.140625" style="32" bestFit="1" customWidth="1"/>
    <col min="23" max="23" width="10" style="32" bestFit="1" customWidth="1"/>
    <col min="24" max="16384" width="9.140625" style="33"/>
  </cols>
  <sheetData>
    <row r="1" spans="1:23">
      <c r="P1" s="827" t="s">
        <v>115</v>
      </c>
      <c r="Q1" s="828"/>
      <c r="R1" s="828"/>
      <c r="S1" s="828"/>
      <c r="T1" s="828"/>
      <c r="U1" s="828"/>
      <c r="V1" s="828"/>
      <c r="W1" s="828"/>
    </row>
    <row r="2" spans="1:23">
      <c r="P2" s="828"/>
      <c r="Q2" s="828"/>
      <c r="R2" s="828"/>
      <c r="S2" s="828"/>
      <c r="T2" s="828"/>
      <c r="U2" s="828"/>
      <c r="V2" s="828"/>
      <c r="W2" s="828"/>
    </row>
    <row r="3" spans="1:23">
      <c r="A3" s="50"/>
      <c r="B3" s="1002" t="s">
        <v>113</v>
      </c>
      <c r="C3" s="1002"/>
      <c r="D3" s="1002"/>
      <c r="E3" s="1002"/>
      <c r="F3" s="1002"/>
      <c r="G3" s="1002"/>
      <c r="H3" s="1002"/>
      <c r="I3" s="1002"/>
      <c r="J3" s="1002"/>
      <c r="K3" s="1002"/>
      <c r="L3" s="1002"/>
      <c r="M3" s="1002"/>
      <c r="N3" s="1002"/>
      <c r="O3" s="1002"/>
      <c r="P3" s="1002"/>
      <c r="Q3" s="1002"/>
      <c r="R3" s="1002"/>
      <c r="S3" s="1002"/>
      <c r="T3" s="1002"/>
      <c r="U3" s="1002"/>
      <c r="V3" s="1002"/>
    </row>
    <row r="4" spans="1:23" ht="16.5" thickBot="1">
      <c r="B4" s="34"/>
      <c r="E4" s="34"/>
      <c r="F4" s="34"/>
      <c r="G4" s="34"/>
      <c r="H4" s="34"/>
    </row>
    <row r="5" spans="1:23">
      <c r="A5" s="812" t="s">
        <v>0</v>
      </c>
      <c r="B5" s="836" t="s">
        <v>28</v>
      </c>
      <c r="C5" s="838" t="s">
        <v>64</v>
      </c>
      <c r="D5" s="838" t="s">
        <v>65</v>
      </c>
      <c r="E5" s="816" t="s">
        <v>25</v>
      </c>
      <c r="F5" s="817"/>
      <c r="G5" s="817"/>
      <c r="H5" s="817"/>
      <c r="I5" s="838" t="s">
        <v>31</v>
      </c>
      <c r="J5" s="838" t="s">
        <v>1</v>
      </c>
      <c r="K5" s="838" t="s">
        <v>29</v>
      </c>
      <c r="L5" s="833" t="s">
        <v>2</v>
      </c>
      <c r="M5" s="833"/>
      <c r="N5" s="833"/>
      <c r="O5" s="833"/>
      <c r="P5" s="833"/>
      <c r="Q5" s="833"/>
      <c r="R5" s="833"/>
      <c r="S5" s="833"/>
      <c r="T5" s="833"/>
      <c r="U5" s="833"/>
      <c r="V5" s="833"/>
      <c r="W5" s="834"/>
    </row>
    <row r="6" spans="1:23">
      <c r="A6" s="813"/>
      <c r="B6" s="837"/>
      <c r="C6" s="814"/>
      <c r="D6" s="814"/>
      <c r="E6" s="814" t="s">
        <v>3</v>
      </c>
      <c r="F6" s="814" t="s">
        <v>4</v>
      </c>
      <c r="G6" s="814" t="s">
        <v>5</v>
      </c>
      <c r="H6" s="814" t="s">
        <v>6</v>
      </c>
      <c r="I6" s="814"/>
      <c r="J6" s="814"/>
      <c r="K6" s="814"/>
      <c r="L6" s="815"/>
      <c r="M6" s="815"/>
      <c r="N6" s="815"/>
      <c r="O6" s="815"/>
      <c r="P6" s="815"/>
      <c r="Q6" s="815"/>
      <c r="R6" s="815"/>
      <c r="S6" s="815"/>
      <c r="T6" s="815"/>
      <c r="U6" s="815"/>
      <c r="V6" s="815"/>
      <c r="W6" s="835"/>
    </row>
    <row r="7" spans="1:23">
      <c r="A7" s="813"/>
      <c r="B7" s="837"/>
      <c r="C7" s="814"/>
      <c r="D7" s="814"/>
      <c r="E7" s="814"/>
      <c r="F7" s="814"/>
      <c r="G7" s="814"/>
      <c r="H7" s="814"/>
      <c r="I7" s="814"/>
      <c r="J7" s="814"/>
      <c r="K7" s="814"/>
      <c r="L7" s="815" t="s">
        <v>99</v>
      </c>
      <c r="M7" s="815" t="s">
        <v>100</v>
      </c>
      <c r="N7" s="815" t="s">
        <v>101</v>
      </c>
      <c r="O7" s="815" t="s">
        <v>102</v>
      </c>
      <c r="P7" s="815"/>
      <c r="Q7" s="815"/>
      <c r="R7" s="815" t="s">
        <v>103</v>
      </c>
      <c r="S7" s="815"/>
      <c r="T7" s="815"/>
      <c r="U7" s="815" t="s">
        <v>104</v>
      </c>
      <c r="V7" s="815"/>
      <c r="W7" s="835"/>
    </row>
    <row r="8" spans="1:23" s="35" customFormat="1">
      <c r="A8" s="813"/>
      <c r="B8" s="837"/>
      <c r="C8" s="814"/>
      <c r="D8" s="814"/>
      <c r="E8" s="814"/>
      <c r="F8" s="814"/>
      <c r="G8" s="814"/>
      <c r="H8" s="814"/>
      <c r="I8" s="814"/>
      <c r="J8" s="814"/>
      <c r="K8" s="814"/>
      <c r="L8" s="815"/>
      <c r="M8" s="815"/>
      <c r="N8" s="815"/>
      <c r="O8" s="51" t="s">
        <v>30</v>
      </c>
      <c r="P8" s="51" t="s">
        <v>7</v>
      </c>
      <c r="Q8" s="51" t="s">
        <v>8</v>
      </c>
      <c r="R8" s="51" t="s">
        <v>30</v>
      </c>
      <c r="S8" s="51" t="s">
        <v>7</v>
      </c>
      <c r="T8" s="51" t="s">
        <v>8</v>
      </c>
      <c r="U8" s="51" t="s">
        <v>30</v>
      </c>
      <c r="V8" s="51" t="s">
        <v>7</v>
      </c>
      <c r="W8" s="52" t="s">
        <v>8</v>
      </c>
    </row>
    <row r="9" spans="1:23" s="35" customFormat="1">
      <c r="A9" s="53" t="s">
        <v>26</v>
      </c>
      <c r="B9" s="17">
        <v>2</v>
      </c>
      <c r="C9" s="54" t="s">
        <v>62</v>
      </c>
      <c r="D9" s="54" t="s">
        <v>63</v>
      </c>
      <c r="E9" s="54" t="s">
        <v>53</v>
      </c>
      <c r="F9" s="54" t="s">
        <v>54</v>
      </c>
      <c r="G9" s="54" t="s">
        <v>55</v>
      </c>
      <c r="H9" s="54" t="s">
        <v>27</v>
      </c>
      <c r="I9" s="54" t="s">
        <v>56</v>
      </c>
      <c r="J9" s="54" t="s">
        <v>91</v>
      </c>
      <c r="K9" s="54" t="s">
        <v>92</v>
      </c>
      <c r="L9" s="54" t="s">
        <v>93</v>
      </c>
      <c r="M9" s="54" t="s">
        <v>94</v>
      </c>
      <c r="N9" s="54" t="s">
        <v>95</v>
      </c>
      <c r="O9" s="829" t="s">
        <v>96</v>
      </c>
      <c r="P9" s="830"/>
      <c r="Q9" s="831"/>
      <c r="R9" s="829" t="s">
        <v>97</v>
      </c>
      <c r="S9" s="830"/>
      <c r="T9" s="831"/>
      <c r="U9" s="829" t="s">
        <v>98</v>
      </c>
      <c r="V9" s="830"/>
      <c r="W9" s="842"/>
    </row>
    <row r="10" spans="1:23" s="35" customFormat="1">
      <c r="A10" s="53"/>
      <c r="B10" s="59" t="s">
        <v>164</v>
      </c>
      <c r="C10" s="54"/>
      <c r="D10" s="54"/>
      <c r="E10" s="54"/>
      <c r="F10" s="54"/>
      <c r="G10" s="54"/>
      <c r="H10" s="54"/>
      <c r="I10" s="54"/>
      <c r="J10" s="54"/>
      <c r="K10" s="54"/>
      <c r="L10" s="211">
        <f t="shared" ref="L10:W10" si="0">L11+L26+L31+L104+L129</f>
        <v>1018207.7400000001</v>
      </c>
      <c r="M10" s="211">
        <f t="shared" si="0"/>
        <v>1144221.7000000002</v>
      </c>
      <c r="N10" s="211">
        <f t="shared" si="0"/>
        <v>645074.71000000008</v>
      </c>
      <c r="O10" s="211">
        <f t="shared" si="0"/>
        <v>1162985.4000000001</v>
      </c>
      <c r="P10" s="211">
        <f t="shared" si="0"/>
        <v>1154825.9000000001</v>
      </c>
      <c r="Q10" s="211">
        <f t="shared" si="0"/>
        <v>8159.5</v>
      </c>
      <c r="R10" s="211">
        <f t="shared" si="0"/>
        <v>1166211.6800000002</v>
      </c>
      <c r="S10" s="211">
        <f t="shared" si="0"/>
        <v>1157581.3800000001</v>
      </c>
      <c r="T10" s="211">
        <f t="shared" si="0"/>
        <v>8630.2999999999993</v>
      </c>
      <c r="U10" s="211">
        <f t="shared" si="0"/>
        <v>1278017.4000000001</v>
      </c>
      <c r="V10" s="211">
        <f t="shared" si="0"/>
        <v>1269423.4000000001</v>
      </c>
      <c r="W10" s="211">
        <f t="shared" si="0"/>
        <v>8594</v>
      </c>
    </row>
    <row r="11" spans="1:23" s="37" customFormat="1" ht="31.5">
      <c r="A11" s="97" t="s">
        <v>451</v>
      </c>
      <c r="B11" s="98" t="s">
        <v>452</v>
      </c>
      <c r="C11" s="99"/>
      <c r="D11" s="99"/>
      <c r="E11" s="99"/>
      <c r="F11" s="99"/>
      <c r="G11" s="99"/>
      <c r="H11" s="99"/>
      <c r="I11" s="99"/>
      <c r="J11" s="99"/>
      <c r="K11" s="99" t="s">
        <v>66</v>
      </c>
      <c r="L11" s="100">
        <f>SUM(L12)</f>
        <v>2387</v>
      </c>
      <c r="M11" s="100">
        <f t="shared" ref="M11:W13" si="1">SUM(M12)</f>
        <v>48983.6</v>
      </c>
      <c r="N11" s="100">
        <f t="shared" si="1"/>
        <v>316.3</v>
      </c>
      <c r="O11" s="100">
        <f t="shared" si="1"/>
        <v>1740.6</v>
      </c>
      <c r="P11" s="100">
        <f t="shared" si="1"/>
        <v>1740.6</v>
      </c>
      <c r="Q11" s="100">
        <f t="shared" si="1"/>
        <v>0</v>
      </c>
      <c r="R11" s="100">
        <f t="shared" si="1"/>
        <v>998.6</v>
      </c>
      <c r="S11" s="100">
        <f t="shared" si="1"/>
        <v>998.6</v>
      </c>
      <c r="T11" s="100">
        <f t="shared" si="1"/>
        <v>0</v>
      </c>
      <c r="U11" s="100">
        <f t="shared" si="1"/>
        <v>1312.6</v>
      </c>
      <c r="V11" s="100">
        <f t="shared" si="1"/>
        <v>1312.6</v>
      </c>
      <c r="W11" s="100">
        <f t="shared" si="1"/>
        <v>0</v>
      </c>
    </row>
    <row r="12" spans="1:23" s="242" customFormat="1">
      <c r="A12" s="240" t="s">
        <v>9</v>
      </c>
      <c r="B12" s="710" t="s">
        <v>72</v>
      </c>
      <c r="C12" s="710"/>
      <c r="D12" s="710"/>
      <c r="E12" s="710"/>
      <c r="F12" s="710"/>
      <c r="G12" s="710"/>
      <c r="H12" s="710"/>
      <c r="I12" s="710"/>
      <c r="J12" s="710"/>
      <c r="K12" s="710"/>
      <c r="L12" s="241">
        <f>SUM(L13)</f>
        <v>2387</v>
      </c>
      <c r="M12" s="241">
        <f t="shared" si="1"/>
        <v>48983.6</v>
      </c>
      <c r="N12" s="241">
        <f t="shared" si="1"/>
        <v>316.3</v>
      </c>
      <c r="O12" s="241">
        <f t="shared" si="1"/>
        <v>1740.6</v>
      </c>
      <c r="P12" s="241">
        <f t="shared" si="1"/>
        <v>1740.6</v>
      </c>
      <c r="Q12" s="241">
        <f t="shared" si="1"/>
        <v>0</v>
      </c>
      <c r="R12" s="241">
        <f t="shared" si="1"/>
        <v>998.6</v>
      </c>
      <c r="S12" s="241">
        <f t="shared" si="1"/>
        <v>998.6</v>
      </c>
      <c r="T12" s="241">
        <f t="shared" si="1"/>
        <v>0</v>
      </c>
      <c r="U12" s="241">
        <f t="shared" si="1"/>
        <v>1312.6</v>
      </c>
      <c r="V12" s="241">
        <f t="shared" si="1"/>
        <v>1312.6</v>
      </c>
      <c r="W12" s="241">
        <f t="shared" si="1"/>
        <v>0</v>
      </c>
    </row>
    <row r="13" spans="1:23" s="263" customFormat="1">
      <c r="A13" s="747" t="s">
        <v>80</v>
      </c>
      <c r="B13" s="748"/>
      <c r="C13" s="748"/>
      <c r="D13" s="748"/>
      <c r="E13" s="748"/>
      <c r="F13" s="748"/>
      <c r="G13" s="748"/>
      <c r="H13" s="748"/>
      <c r="I13" s="748"/>
      <c r="J13" s="748"/>
      <c r="K13" s="748"/>
      <c r="L13" s="264">
        <f>SUM(L14)</f>
        <v>2387</v>
      </c>
      <c r="M13" s="264">
        <f t="shared" si="1"/>
        <v>48983.6</v>
      </c>
      <c r="N13" s="264">
        <f t="shared" si="1"/>
        <v>316.3</v>
      </c>
      <c r="O13" s="264">
        <f t="shared" si="1"/>
        <v>1740.6</v>
      </c>
      <c r="P13" s="264">
        <f t="shared" si="1"/>
        <v>1740.6</v>
      </c>
      <c r="Q13" s="264">
        <f t="shared" si="1"/>
        <v>0</v>
      </c>
      <c r="R13" s="264">
        <f t="shared" si="1"/>
        <v>998.6</v>
      </c>
      <c r="S13" s="264">
        <f t="shared" si="1"/>
        <v>998.6</v>
      </c>
      <c r="T13" s="264">
        <f t="shared" si="1"/>
        <v>0</v>
      </c>
      <c r="U13" s="264">
        <f t="shared" si="1"/>
        <v>1312.6</v>
      </c>
      <c r="V13" s="264">
        <f t="shared" si="1"/>
        <v>1312.6</v>
      </c>
      <c r="W13" s="264">
        <f t="shared" si="1"/>
        <v>0</v>
      </c>
    </row>
    <row r="14" spans="1:23" s="40" customFormat="1">
      <c r="A14" s="760" t="s">
        <v>37</v>
      </c>
      <c r="B14" s="761"/>
      <c r="C14" s="761"/>
      <c r="D14" s="761"/>
      <c r="E14" s="761"/>
      <c r="F14" s="761"/>
      <c r="G14" s="761"/>
      <c r="H14" s="761"/>
      <c r="I14" s="761"/>
      <c r="J14" s="761"/>
      <c r="K14" s="761"/>
      <c r="L14" s="11">
        <f>SUM(L15)</f>
        <v>2387</v>
      </c>
      <c r="M14" s="11">
        <f t="shared" ref="M14:W14" si="2">SUM(M15)</f>
        <v>48983.6</v>
      </c>
      <c r="N14" s="11">
        <f t="shared" si="2"/>
        <v>316.3</v>
      </c>
      <c r="O14" s="11">
        <f t="shared" si="2"/>
        <v>1740.6</v>
      </c>
      <c r="P14" s="11">
        <f t="shared" si="2"/>
        <v>1740.6</v>
      </c>
      <c r="Q14" s="11">
        <f t="shared" si="2"/>
        <v>0</v>
      </c>
      <c r="R14" s="11">
        <f t="shared" si="2"/>
        <v>998.6</v>
      </c>
      <c r="S14" s="11">
        <f t="shared" si="2"/>
        <v>998.6</v>
      </c>
      <c r="T14" s="11">
        <f t="shared" si="2"/>
        <v>0</v>
      </c>
      <c r="U14" s="11">
        <f t="shared" si="2"/>
        <v>1312.6</v>
      </c>
      <c r="V14" s="11">
        <f t="shared" si="2"/>
        <v>1312.6</v>
      </c>
      <c r="W14" s="11">
        <f t="shared" si="2"/>
        <v>0</v>
      </c>
    </row>
    <row r="15" spans="1:23" s="40" customFormat="1">
      <c r="A15" s="84" t="s">
        <v>35</v>
      </c>
      <c r="B15" s="14" t="s">
        <v>36</v>
      </c>
      <c r="C15" s="67"/>
      <c r="D15" s="68"/>
      <c r="E15" s="2"/>
      <c r="F15" s="2"/>
      <c r="G15" s="2"/>
      <c r="H15" s="4">
        <v>600</v>
      </c>
      <c r="I15" s="69"/>
      <c r="J15" s="67"/>
      <c r="K15" s="68"/>
      <c r="L15" s="25">
        <f t="shared" ref="L15:W15" si="3">SUM(L16:L25)</f>
        <v>2387</v>
      </c>
      <c r="M15" s="25">
        <f t="shared" si="3"/>
        <v>48983.6</v>
      </c>
      <c r="N15" s="25">
        <f t="shared" si="3"/>
        <v>316.3</v>
      </c>
      <c r="O15" s="25">
        <f t="shared" si="3"/>
        <v>1740.6</v>
      </c>
      <c r="P15" s="25">
        <f t="shared" si="3"/>
        <v>1740.6</v>
      </c>
      <c r="Q15" s="25">
        <f t="shared" si="3"/>
        <v>0</v>
      </c>
      <c r="R15" s="25">
        <f t="shared" si="3"/>
        <v>998.6</v>
      </c>
      <c r="S15" s="25">
        <f t="shared" si="3"/>
        <v>998.6</v>
      </c>
      <c r="T15" s="25">
        <f t="shared" si="3"/>
        <v>0</v>
      </c>
      <c r="U15" s="25">
        <f t="shared" si="3"/>
        <v>1312.6</v>
      </c>
      <c r="V15" s="25">
        <f t="shared" si="3"/>
        <v>1312.6</v>
      </c>
      <c r="W15" s="15">
        <f t="shared" si="3"/>
        <v>0</v>
      </c>
    </row>
    <row r="16" spans="1:23" s="40" customFormat="1" ht="31.5">
      <c r="A16" s="84" t="s">
        <v>45</v>
      </c>
      <c r="B16" s="2" t="s">
        <v>686</v>
      </c>
      <c r="C16" s="67"/>
      <c r="D16" s="68"/>
      <c r="E16" s="3" t="s">
        <v>119</v>
      </c>
      <c r="F16" s="3" t="s">
        <v>141</v>
      </c>
      <c r="G16" s="3" t="s">
        <v>687</v>
      </c>
      <c r="H16" s="4">
        <v>612</v>
      </c>
      <c r="I16" s="69"/>
      <c r="J16" s="67"/>
      <c r="K16" s="68"/>
      <c r="L16" s="25">
        <v>203.2</v>
      </c>
      <c r="M16" s="25">
        <v>710</v>
      </c>
      <c r="N16" s="25">
        <v>116.3</v>
      </c>
      <c r="O16" s="25">
        <f>P16+Q16</f>
        <v>712.4</v>
      </c>
      <c r="P16" s="25">
        <v>712.4</v>
      </c>
      <c r="Q16" s="25"/>
      <c r="R16" s="25">
        <f>S16+T16</f>
        <v>363.6</v>
      </c>
      <c r="S16" s="25">
        <v>363.6</v>
      </c>
      <c r="T16" s="25"/>
      <c r="U16" s="25">
        <f>SUM(V16:W16)</f>
        <v>363.6</v>
      </c>
      <c r="V16" s="25">
        <v>363.6</v>
      </c>
      <c r="W16" s="15"/>
    </row>
    <row r="17" spans="1:23" s="40" customFormat="1">
      <c r="A17" s="84"/>
      <c r="B17" s="2"/>
      <c r="C17" s="67"/>
      <c r="D17" s="68"/>
      <c r="E17" s="3" t="s">
        <v>119</v>
      </c>
      <c r="F17" s="3" t="s">
        <v>131</v>
      </c>
      <c r="G17" s="3" t="s">
        <v>688</v>
      </c>
      <c r="H17" s="4">
        <v>612</v>
      </c>
      <c r="I17" s="69"/>
      <c r="J17" s="67"/>
      <c r="K17" s="68"/>
      <c r="L17" s="25">
        <v>834.7</v>
      </c>
      <c r="M17" s="25"/>
      <c r="N17" s="25"/>
      <c r="O17" s="25"/>
      <c r="P17" s="25"/>
      <c r="Q17" s="25"/>
      <c r="R17" s="25"/>
      <c r="S17" s="25"/>
      <c r="T17" s="25"/>
      <c r="U17" s="25"/>
      <c r="V17" s="25"/>
      <c r="W17" s="15"/>
    </row>
    <row r="18" spans="1:23" s="40" customFormat="1">
      <c r="A18" s="84"/>
      <c r="B18" s="2"/>
      <c r="C18" s="67"/>
      <c r="D18" s="68"/>
      <c r="E18" s="3" t="s">
        <v>119</v>
      </c>
      <c r="F18" s="3" t="s">
        <v>131</v>
      </c>
      <c r="G18" s="3" t="s">
        <v>365</v>
      </c>
      <c r="H18" s="4">
        <v>612</v>
      </c>
      <c r="I18" s="69"/>
      <c r="J18" s="67"/>
      <c r="K18" s="68"/>
      <c r="L18" s="25">
        <v>100</v>
      </c>
      <c r="M18" s="25"/>
      <c r="N18" s="25"/>
      <c r="O18" s="25"/>
      <c r="P18" s="25"/>
      <c r="Q18" s="25"/>
      <c r="R18" s="25"/>
      <c r="S18" s="25"/>
      <c r="T18" s="25"/>
      <c r="U18" s="25"/>
      <c r="V18" s="25"/>
      <c r="W18" s="15"/>
    </row>
    <row r="19" spans="1:23" s="40" customFormat="1">
      <c r="A19" s="84"/>
      <c r="B19" s="2"/>
      <c r="C19" s="67"/>
      <c r="D19" s="68"/>
      <c r="E19" s="3" t="s">
        <v>141</v>
      </c>
      <c r="F19" s="3" t="s">
        <v>124</v>
      </c>
      <c r="G19" s="3" t="s">
        <v>491</v>
      </c>
      <c r="H19" s="4">
        <v>241</v>
      </c>
      <c r="I19" s="69"/>
      <c r="J19" s="67"/>
      <c r="K19" s="68"/>
      <c r="L19" s="25">
        <v>593.79999999999995</v>
      </c>
      <c r="M19" s="25"/>
      <c r="N19" s="25"/>
      <c r="O19" s="25"/>
      <c r="P19" s="25"/>
      <c r="Q19" s="25"/>
      <c r="R19" s="25"/>
      <c r="S19" s="25"/>
      <c r="T19" s="25"/>
      <c r="U19" s="25"/>
      <c r="V19" s="25"/>
      <c r="W19" s="15"/>
    </row>
    <row r="20" spans="1:23" s="40" customFormat="1" ht="31.5">
      <c r="A20" s="84"/>
      <c r="B20" s="2"/>
      <c r="C20" s="67"/>
      <c r="D20" s="68"/>
      <c r="E20" s="3" t="s">
        <v>141</v>
      </c>
      <c r="F20" s="3" t="s">
        <v>124</v>
      </c>
      <c r="G20" s="3" t="s">
        <v>556</v>
      </c>
      <c r="H20" s="4">
        <v>241</v>
      </c>
      <c r="I20" s="69"/>
      <c r="J20" s="67"/>
      <c r="K20" s="68"/>
      <c r="L20" s="25">
        <v>357.7</v>
      </c>
      <c r="M20" s="25"/>
      <c r="N20" s="25"/>
      <c r="O20" s="25"/>
      <c r="P20" s="25"/>
      <c r="Q20" s="25"/>
      <c r="R20" s="25"/>
      <c r="S20" s="25"/>
      <c r="T20" s="25"/>
      <c r="U20" s="25"/>
      <c r="V20" s="25"/>
      <c r="W20" s="15"/>
    </row>
    <row r="21" spans="1:23" s="40" customFormat="1">
      <c r="A21" s="84"/>
      <c r="B21" s="2"/>
      <c r="C21" s="67"/>
      <c r="D21" s="68"/>
      <c r="E21" s="3" t="s">
        <v>118</v>
      </c>
      <c r="F21" s="3" t="s">
        <v>94</v>
      </c>
      <c r="G21" s="3" t="s">
        <v>160</v>
      </c>
      <c r="H21" s="4">
        <v>241</v>
      </c>
      <c r="I21" s="69"/>
      <c r="J21" s="67"/>
      <c r="K21" s="68"/>
      <c r="L21" s="25">
        <v>297.60000000000002</v>
      </c>
      <c r="M21" s="25"/>
      <c r="N21" s="25"/>
      <c r="O21" s="25"/>
      <c r="P21" s="25"/>
      <c r="Q21" s="25"/>
      <c r="R21" s="25"/>
      <c r="S21" s="25"/>
      <c r="T21" s="25"/>
      <c r="U21" s="25"/>
      <c r="V21" s="25"/>
      <c r="W21" s="15"/>
    </row>
    <row r="22" spans="1:23" s="40" customFormat="1">
      <c r="A22" s="84"/>
      <c r="B22" s="2"/>
      <c r="C22" s="67"/>
      <c r="D22" s="68"/>
      <c r="E22" s="3" t="s">
        <v>119</v>
      </c>
      <c r="F22" s="3" t="s">
        <v>131</v>
      </c>
      <c r="G22" s="3" t="s">
        <v>689</v>
      </c>
      <c r="H22" s="4">
        <v>612</v>
      </c>
      <c r="I22" s="69"/>
      <c r="J22" s="67"/>
      <c r="K22" s="68"/>
      <c r="L22" s="25"/>
      <c r="M22" s="25">
        <v>46709.7</v>
      </c>
      <c r="N22" s="25"/>
      <c r="O22" s="25">
        <f>SUM(P22:Q22)</f>
        <v>0</v>
      </c>
      <c r="P22" s="25"/>
      <c r="Q22" s="25"/>
      <c r="R22" s="25"/>
      <c r="S22" s="25"/>
      <c r="T22" s="25"/>
      <c r="U22" s="25"/>
      <c r="V22" s="25"/>
      <c r="W22" s="15"/>
    </row>
    <row r="23" spans="1:23" s="40" customFormat="1">
      <c r="A23" s="84"/>
      <c r="B23" s="2"/>
      <c r="C23" s="67"/>
      <c r="D23" s="68"/>
      <c r="E23" s="3" t="s">
        <v>141</v>
      </c>
      <c r="F23" s="3" t="s">
        <v>118</v>
      </c>
      <c r="G23" s="3" t="s">
        <v>690</v>
      </c>
      <c r="H23" s="4">
        <v>244</v>
      </c>
      <c r="I23" s="69"/>
      <c r="J23" s="67"/>
      <c r="K23" s="68"/>
      <c r="L23" s="25"/>
      <c r="M23" s="25">
        <v>200</v>
      </c>
      <c r="N23" s="25">
        <v>200</v>
      </c>
      <c r="O23" s="25">
        <f>SUM(P23:Q23)</f>
        <v>0</v>
      </c>
      <c r="P23" s="25"/>
      <c r="Q23" s="25"/>
      <c r="R23" s="25"/>
      <c r="S23" s="25"/>
      <c r="T23" s="25"/>
      <c r="U23" s="25"/>
      <c r="V23" s="25"/>
      <c r="W23" s="15"/>
    </row>
    <row r="24" spans="1:23" s="40" customFormat="1">
      <c r="A24" s="84"/>
      <c r="B24" s="2"/>
      <c r="C24" s="67"/>
      <c r="D24" s="68"/>
      <c r="E24" s="3" t="s">
        <v>141</v>
      </c>
      <c r="F24" s="3" t="s">
        <v>124</v>
      </c>
      <c r="G24" s="3" t="s">
        <v>362</v>
      </c>
      <c r="H24" s="4">
        <v>612</v>
      </c>
      <c r="I24" s="69"/>
      <c r="J24" s="67"/>
      <c r="K24" s="68"/>
      <c r="L24" s="25"/>
      <c r="M24" s="25">
        <v>250</v>
      </c>
      <c r="N24" s="25">
        <v>0</v>
      </c>
      <c r="O24" s="25">
        <f>SUM(P24:Q24)</f>
        <v>0</v>
      </c>
      <c r="P24" s="25"/>
      <c r="Q24" s="25"/>
      <c r="R24" s="25"/>
      <c r="S24" s="25"/>
      <c r="T24" s="25"/>
      <c r="U24" s="25"/>
      <c r="V24" s="25"/>
      <c r="W24" s="15"/>
    </row>
    <row r="25" spans="1:23" s="40" customFormat="1">
      <c r="A25" s="84"/>
      <c r="B25" s="2"/>
      <c r="C25" s="67"/>
      <c r="D25" s="68"/>
      <c r="E25" s="3" t="s">
        <v>91</v>
      </c>
      <c r="F25" s="3" t="s">
        <v>119</v>
      </c>
      <c r="G25" s="3" t="s">
        <v>691</v>
      </c>
      <c r="H25" s="4">
        <v>323</v>
      </c>
      <c r="I25" s="69"/>
      <c r="J25" s="67"/>
      <c r="K25" s="68"/>
      <c r="L25" s="25"/>
      <c r="M25" s="25">
        <v>1113.9000000000001</v>
      </c>
      <c r="N25" s="25">
        <v>0</v>
      </c>
      <c r="O25" s="25">
        <f>SUM(P25:Q25)</f>
        <v>1028.2</v>
      </c>
      <c r="P25" s="25">
        <v>1028.2</v>
      </c>
      <c r="Q25" s="25"/>
      <c r="R25" s="25">
        <f>S25+T25</f>
        <v>635</v>
      </c>
      <c r="S25" s="25">
        <v>635</v>
      </c>
      <c r="T25" s="25"/>
      <c r="U25" s="25">
        <f>V25+W25</f>
        <v>949</v>
      </c>
      <c r="V25" s="25">
        <v>949</v>
      </c>
      <c r="W25" s="15"/>
    </row>
    <row r="26" spans="1:23" s="37" customFormat="1" ht="31.5">
      <c r="A26" s="97" t="s">
        <v>633</v>
      </c>
      <c r="B26" s="98" t="s">
        <v>634</v>
      </c>
      <c r="C26" s="99"/>
      <c r="D26" s="99"/>
      <c r="E26" s="99"/>
      <c r="F26" s="99"/>
      <c r="G26" s="99"/>
      <c r="H26" s="99"/>
      <c r="I26" s="99"/>
      <c r="J26" s="99"/>
      <c r="K26" s="99" t="s">
        <v>66</v>
      </c>
      <c r="L26" s="100">
        <f>SUM(L27,)</f>
        <v>15704.1</v>
      </c>
      <c r="M26" s="100">
        <f t="shared" ref="M26:W26" si="4">SUM(M27,)</f>
        <v>0</v>
      </c>
      <c r="N26" s="100">
        <f t="shared" si="4"/>
        <v>0</v>
      </c>
      <c r="O26" s="100">
        <f t="shared" si="4"/>
        <v>0</v>
      </c>
      <c r="P26" s="100">
        <f t="shared" si="4"/>
        <v>0</v>
      </c>
      <c r="Q26" s="100">
        <f t="shared" si="4"/>
        <v>0</v>
      </c>
      <c r="R26" s="100">
        <f t="shared" si="4"/>
        <v>0</v>
      </c>
      <c r="S26" s="100">
        <f t="shared" si="4"/>
        <v>0</v>
      </c>
      <c r="T26" s="100">
        <f t="shared" si="4"/>
        <v>0</v>
      </c>
      <c r="U26" s="100">
        <f t="shared" si="4"/>
        <v>0</v>
      </c>
      <c r="V26" s="100">
        <f t="shared" si="4"/>
        <v>0</v>
      </c>
      <c r="W26" s="100">
        <f t="shared" si="4"/>
        <v>0</v>
      </c>
    </row>
    <row r="27" spans="1:23" s="242" customFormat="1">
      <c r="A27" s="240" t="s">
        <v>9</v>
      </c>
      <c r="B27" s="710" t="s">
        <v>72</v>
      </c>
      <c r="C27" s="710"/>
      <c r="D27" s="710"/>
      <c r="E27" s="710"/>
      <c r="F27" s="710"/>
      <c r="G27" s="710"/>
      <c r="H27" s="710"/>
      <c r="I27" s="710"/>
      <c r="J27" s="710"/>
      <c r="K27" s="710"/>
      <c r="L27" s="241">
        <f>SUM(L28)</f>
        <v>15704.1</v>
      </c>
      <c r="M27" s="241">
        <f t="shared" ref="M27:W27" si="5">SUM(M28)</f>
        <v>0</v>
      </c>
      <c r="N27" s="241">
        <f t="shared" si="5"/>
        <v>0</v>
      </c>
      <c r="O27" s="241">
        <f t="shared" si="5"/>
        <v>0</v>
      </c>
      <c r="P27" s="241">
        <f t="shared" si="5"/>
        <v>0</v>
      </c>
      <c r="Q27" s="241">
        <f t="shared" si="5"/>
        <v>0</v>
      </c>
      <c r="R27" s="241">
        <f t="shared" si="5"/>
        <v>0</v>
      </c>
      <c r="S27" s="241">
        <f t="shared" si="5"/>
        <v>0</v>
      </c>
      <c r="T27" s="241">
        <f t="shared" si="5"/>
        <v>0</v>
      </c>
      <c r="U27" s="241">
        <f t="shared" si="5"/>
        <v>0</v>
      </c>
      <c r="V27" s="241">
        <f t="shared" si="5"/>
        <v>0</v>
      </c>
      <c r="W27" s="241">
        <f t="shared" si="5"/>
        <v>0</v>
      </c>
    </row>
    <row r="28" spans="1:23" s="263" customFormat="1">
      <c r="A28" s="747" t="s">
        <v>87</v>
      </c>
      <c r="B28" s="748"/>
      <c r="C28" s="748"/>
      <c r="D28" s="748"/>
      <c r="E28" s="748"/>
      <c r="F28" s="748"/>
      <c r="G28" s="748"/>
      <c r="H28" s="748"/>
      <c r="I28" s="748"/>
      <c r="J28" s="748"/>
      <c r="K28" s="748"/>
      <c r="L28" s="264">
        <f>SUM(L29)</f>
        <v>15704.1</v>
      </c>
      <c r="M28" s="264">
        <f t="shared" ref="M28:W28" si="6">SUM(M29)</f>
        <v>0</v>
      </c>
      <c r="N28" s="264">
        <f t="shared" si="6"/>
        <v>0</v>
      </c>
      <c r="O28" s="264">
        <f t="shared" si="6"/>
        <v>0</v>
      </c>
      <c r="P28" s="264">
        <f t="shared" si="6"/>
        <v>0</v>
      </c>
      <c r="Q28" s="264">
        <f t="shared" si="6"/>
        <v>0</v>
      </c>
      <c r="R28" s="264">
        <f t="shared" si="6"/>
        <v>0</v>
      </c>
      <c r="S28" s="264">
        <f t="shared" si="6"/>
        <v>0</v>
      </c>
      <c r="T28" s="264">
        <f t="shared" si="6"/>
        <v>0</v>
      </c>
      <c r="U28" s="264">
        <f t="shared" si="6"/>
        <v>0</v>
      </c>
      <c r="V28" s="264">
        <f t="shared" si="6"/>
        <v>0</v>
      </c>
      <c r="W28" s="264">
        <f t="shared" si="6"/>
        <v>0</v>
      </c>
    </row>
    <row r="29" spans="1:23" s="40" customFormat="1">
      <c r="A29" s="119" t="s">
        <v>14</v>
      </c>
      <c r="B29" s="2" t="s">
        <v>61</v>
      </c>
      <c r="C29" s="67"/>
      <c r="D29" s="68"/>
      <c r="E29" s="2"/>
      <c r="F29" s="2"/>
      <c r="G29" s="2"/>
      <c r="H29" s="4">
        <v>400</v>
      </c>
      <c r="I29" s="69"/>
      <c r="J29" s="67"/>
      <c r="K29" s="68"/>
      <c r="L29" s="25">
        <f t="shared" ref="L29:W29" si="7">SUM(L30:L30)</f>
        <v>15704.1</v>
      </c>
      <c r="M29" s="25">
        <f t="shared" si="7"/>
        <v>0</v>
      </c>
      <c r="N29" s="25">
        <f t="shared" si="7"/>
        <v>0</v>
      </c>
      <c r="O29" s="25">
        <f t="shared" si="7"/>
        <v>0</v>
      </c>
      <c r="P29" s="25">
        <f t="shared" si="7"/>
        <v>0</v>
      </c>
      <c r="Q29" s="25">
        <f t="shared" si="7"/>
        <v>0</v>
      </c>
      <c r="R29" s="25">
        <f t="shared" si="7"/>
        <v>0</v>
      </c>
      <c r="S29" s="25">
        <f t="shared" si="7"/>
        <v>0</v>
      </c>
      <c r="T29" s="25">
        <f t="shared" si="7"/>
        <v>0</v>
      </c>
      <c r="U29" s="25">
        <f t="shared" si="7"/>
        <v>0</v>
      </c>
      <c r="V29" s="25">
        <f t="shared" si="7"/>
        <v>0</v>
      </c>
      <c r="W29" s="15">
        <f t="shared" si="7"/>
        <v>0</v>
      </c>
    </row>
    <row r="30" spans="1:23" s="40" customFormat="1" ht="330.75">
      <c r="A30" s="119"/>
      <c r="B30" s="2" t="s">
        <v>692</v>
      </c>
      <c r="C30" s="67"/>
      <c r="D30" s="68"/>
      <c r="E30" s="3" t="s">
        <v>91</v>
      </c>
      <c r="F30" s="3" t="s">
        <v>119</v>
      </c>
      <c r="G30" s="2" t="s">
        <v>693</v>
      </c>
      <c r="H30" s="4">
        <v>410</v>
      </c>
      <c r="I30" s="399" t="s">
        <v>694</v>
      </c>
      <c r="J30" s="26" t="s">
        <v>695</v>
      </c>
      <c r="K30" s="68"/>
      <c r="L30" s="25">
        <v>15704.1</v>
      </c>
      <c r="M30" s="25"/>
      <c r="N30" s="25"/>
      <c r="O30" s="25"/>
      <c r="P30" s="25"/>
      <c r="Q30" s="25"/>
      <c r="R30" s="25"/>
      <c r="S30" s="25"/>
      <c r="T30" s="25"/>
      <c r="U30" s="25"/>
      <c r="V30" s="25"/>
      <c r="W30" s="15"/>
    </row>
    <row r="31" spans="1:23" s="37" customFormat="1" ht="31.5">
      <c r="A31" s="58" t="s">
        <v>851</v>
      </c>
      <c r="B31" s="59" t="s">
        <v>1055</v>
      </c>
      <c r="C31" s="60"/>
      <c r="D31" s="60"/>
      <c r="E31" s="60"/>
      <c r="F31" s="60"/>
      <c r="G31" s="60"/>
      <c r="H31" s="60"/>
      <c r="I31" s="60"/>
      <c r="J31" s="60"/>
      <c r="K31" s="60" t="s">
        <v>66</v>
      </c>
      <c r="L31" s="212">
        <f>L32+L94+L101</f>
        <v>960188.80000000016</v>
      </c>
      <c r="M31" s="212">
        <f t="shared" ref="M31:W31" si="8">M32+M94+M101</f>
        <v>1037058</v>
      </c>
      <c r="N31" s="212">
        <f t="shared" si="8"/>
        <v>603937.6</v>
      </c>
      <c r="O31" s="212">
        <f t="shared" si="8"/>
        <v>1122156.2</v>
      </c>
      <c r="P31" s="212">
        <f t="shared" si="8"/>
        <v>1122156.2</v>
      </c>
      <c r="Q31" s="212">
        <f t="shared" si="8"/>
        <v>0</v>
      </c>
      <c r="R31" s="212">
        <f t="shared" si="8"/>
        <v>1122156.2</v>
      </c>
      <c r="S31" s="212">
        <f t="shared" si="8"/>
        <v>1122156.2</v>
      </c>
      <c r="T31" s="212">
        <f t="shared" si="8"/>
        <v>0</v>
      </c>
      <c r="U31" s="212">
        <f t="shared" si="8"/>
        <v>1231711.3</v>
      </c>
      <c r="V31" s="212">
        <f t="shared" si="8"/>
        <v>1231711.3</v>
      </c>
      <c r="W31" s="212">
        <f t="shared" si="8"/>
        <v>0</v>
      </c>
    </row>
    <row r="32" spans="1:23" s="242" customFormat="1">
      <c r="A32" s="240" t="s">
        <v>9</v>
      </c>
      <c r="B32" s="710" t="s">
        <v>72</v>
      </c>
      <c r="C32" s="710"/>
      <c r="D32" s="710"/>
      <c r="E32" s="710"/>
      <c r="F32" s="710"/>
      <c r="G32" s="710"/>
      <c r="H32" s="710"/>
      <c r="I32" s="710"/>
      <c r="J32" s="710"/>
      <c r="K32" s="710"/>
      <c r="L32" s="243">
        <f>SUM(L33,L46,L53,L90)</f>
        <v>938457.90000000014</v>
      </c>
      <c r="M32" s="243">
        <f t="shared" ref="M32:W32" si="9">SUM(M33,M46,M53,M90)</f>
        <v>1011794.3</v>
      </c>
      <c r="N32" s="243">
        <f t="shared" si="9"/>
        <v>589699.79999999993</v>
      </c>
      <c r="O32" s="243">
        <f t="shared" si="9"/>
        <v>1095934.8999999999</v>
      </c>
      <c r="P32" s="243">
        <f t="shared" si="9"/>
        <v>1095934.8999999999</v>
      </c>
      <c r="Q32" s="243">
        <f t="shared" si="9"/>
        <v>0</v>
      </c>
      <c r="R32" s="243">
        <f t="shared" si="9"/>
        <v>1095934.8999999999</v>
      </c>
      <c r="S32" s="243">
        <f t="shared" si="9"/>
        <v>1095934.8999999999</v>
      </c>
      <c r="T32" s="243">
        <f t="shared" si="9"/>
        <v>0</v>
      </c>
      <c r="U32" s="243">
        <f t="shared" si="9"/>
        <v>1205102.8</v>
      </c>
      <c r="V32" s="243">
        <f t="shared" si="9"/>
        <v>1205102.8</v>
      </c>
      <c r="W32" s="243">
        <f t="shared" si="9"/>
        <v>0</v>
      </c>
    </row>
    <row r="33" spans="1:23" s="263" customFormat="1">
      <c r="A33" s="266" t="s">
        <v>58</v>
      </c>
      <c r="B33" s="257"/>
      <c r="C33" s="258"/>
      <c r="D33" s="259"/>
      <c r="E33" s="257"/>
      <c r="F33" s="257"/>
      <c r="G33" s="257"/>
      <c r="H33" s="257"/>
      <c r="I33" s="260"/>
      <c r="J33" s="258"/>
      <c r="K33" s="259"/>
      <c r="L33" s="285">
        <f>L34+L41</f>
        <v>3936.5</v>
      </c>
      <c r="M33" s="285">
        <f t="shared" ref="M33:W33" si="10">M34+M41</f>
        <v>3762.8</v>
      </c>
      <c r="N33" s="285">
        <f t="shared" si="10"/>
        <v>2003.8999999999999</v>
      </c>
      <c r="O33" s="285">
        <f t="shared" si="10"/>
        <v>4009.2</v>
      </c>
      <c r="P33" s="285">
        <f t="shared" si="10"/>
        <v>4009.2</v>
      </c>
      <c r="Q33" s="285">
        <f t="shared" si="10"/>
        <v>0</v>
      </c>
      <c r="R33" s="285">
        <f t="shared" si="10"/>
        <v>4009.2</v>
      </c>
      <c r="S33" s="285">
        <f t="shared" si="10"/>
        <v>4009.2</v>
      </c>
      <c r="T33" s="285">
        <f t="shared" si="10"/>
        <v>0</v>
      </c>
      <c r="U33" s="285">
        <f t="shared" si="10"/>
        <v>4020.2999999999997</v>
      </c>
      <c r="V33" s="285">
        <f t="shared" si="10"/>
        <v>4020.2999999999997</v>
      </c>
      <c r="W33" s="285">
        <f t="shared" si="10"/>
        <v>0</v>
      </c>
    </row>
    <row r="34" spans="1:23">
      <c r="A34" s="132" t="s">
        <v>10</v>
      </c>
      <c r="B34" s="19" t="s">
        <v>73</v>
      </c>
      <c r="C34" s="71"/>
      <c r="D34" s="71"/>
      <c r="E34" s="2"/>
      <c r="F34" s="2"/>
      <c r="G34" s="2"/>
      <c r="H34" s="4">
        <v>100</v>
      </c>
      <c r="I34" s="117"/>
      <c r="J34" s="71"/>
      <c r="K34" s="71"/>
      <c r="L34" s="214">
        <f>L36+L37+L39+L40</f>
        <v>2967.2</v>
      </c>
      <c r="M34" s="214">
        <f>M36+M37+M39+M40</f>
        <v>2753.5</v>
      </c>
      <c r="N34" s="214">
        <f>N36+N37+N39+N40</f>
        <v>1634.6999999999998</v>
      </c>
      <c r="O34" s="214">
        <f t="shared" ref="O34:W34" si="11">O36+O37+O39+O40</f>
        <v>3928.1</v>
      </c>
      <c r="P34" s="214">
        <f t="shared" si="11"/>
        <v>3928.1</v>
      </c>
      <c r="Q34" s="214">
        <f t="shared" si="11"/>
        <v>0</v>
      </c>
      <c r="R34" s="214">
        <f t="shared" si="11"/>
        <v>3928.1</v>
      </c>
      <c r="S34" s="214">
        <f t="shared" si="11"/>
        <v>3928.1</v>
      </c>
      <c r="T34" s="214">
        <f t="shared" si="11"/>
        <v>0</v>
      </c>
      <c r="U34" s="214">
        <f t="shared" si="11"/>
        <v>3939.2</v>
      </c>
      <c r="V34" s="214">
        <f t="shared" si="11"/>
        <v>3939.2</v>
      </c>
      <c r="W34" s="214">
        <f t="shared" si="11"/>
        <v>0</v>
      </c>
    </row>
    <row r="35" spans="1:23">
      <c r="A35" s="1015"/>
      <c r="B35" s="1004" t="s">
        <v>1056</v>
      </c>
      <c r="C35" s="71"/>
      <c r="D35" s="71"/>
      <c r="E35" s="3"/>
      <c r="F35" s="3"/>
      <c r="G35" s="2"/>
      <c r="H35" s="4"/>
      <c r="I35" s="117"/>
      <c r="J35" s="71"/>
      <c r="K35" s="71"/>
      <c r="L35" s="214"/>
      <c r="M35" s="214"/>
      <c r="N35" s="214"/>
      <c r="O35" s="214"/>
      <c r="P35" s="214"/>
      <c r="Q35" s="214"/>
      <c r="R35" s="214"/>
      <c r="S35" s="214"/>
      <c r="T35" s="214"/>
      <c r="U35" s="214"/>
      <c r="V35" s="214"/>
      <c r="W35" s="215"/>
    </row>
    <row r="36" spans="1:23">
      <c r="A36" s="1015"/>
      <c r="B36" s="1004"/>
      <c r="C36" s="680"/>
      <c r="D36" s="680"/>
      <c r="E36" s="1090" t="s">
        <v>530</v>
      </c>
      <c r="F36" s="1090" t="s">
        <v>131</v>
      </c>
      <c r="G36" s="875" t="s">
        <v>1057</v>
      </c>
      <c r="H36" s="1091">
        <v>100</v>
      </c>
      <c r="I36" s="1095" t="s">
        <v>1433</v>
      </c>
      <c r="J36" s="744" t="s">
        <v>1434</v>
      </c>
      <c r="K36" s="1010"/>
      <c r="L36" s="1053">
        <v>398.7</v>
      </c>
      <c r="M36" s="1028">
        <v>424.7</v>
      </c>
      <c r="N36" s="1028">
        <v>225.1</v>
      </c>
      <c r="O36" s="1028">
        <f>P36+Q36</f>
        <v>1218.5</v>
      </c>
      <c r="P36" s="1028">
        <v>1218.5</v>
      </c>
      <c r="Q36" s="1028"/>
      <c r="R36" s="1028">
        <f>S36+T36</f>
        <v>1218.5</v>
      </c>
      <c r="S36" s="1028">
        <v>1218.5</v>
      </c>
      <c r="T36" s="1028"/>
      <c r="U36" s="1028">
        <f>V36+W36</f>
        <v>1221.5</v>
      </c>
      <c r="V36" s="1028">
        <v>1221.5</v>
      </c>
      <c r="W36" s="1030"/>
    </row>
    <row r="37" spans="1:23">
      <c r="A37" s="1015"/>
      <c r="B37" s="1004"/>
      <c r="C37" s="682"/>
      <c r="D37" s="682"/>
      <c r="E37" s="811"/>
      <c r="F37" s="811"/>
      <c r="G37" s="877"/>
      <c r="H37" s="1094"/>
      <c r="I37" s="1096"/>
      <c r="J37" s="746"/>
      <c r="K37" s="1033"/>
      <c r="L37" s="1055"/>
      <c r="M37" s="1029"/>
      <c r="N37" s="1029"/>
      <c r="O37" s="1032"/>
      <c r="P37" s="1032"/>
      <c r="Q37" s="1032"/>
      <c r="R37" s="1032"/>
      <c r="S37" s="1032"/>
      <c r="T37" s="1032"/>
      <c r="U37" s="1032"/>
      <c r="V37" s="1032"/>
      <c r="W37" s="1031"/>
    </row>
    <row r="38" spans="1:23">
      <c r="A38" s="1015"/>
      <c r="B38" s="1004" t="s">
        <v>1058</v>
      </c>
      <c r="C38" s="71"/>
      <c r="D38" s="18"/>
      <c r="E38" s="3"/>
      <c r="F38" s="3"/>
      <c r="G38" s="217"/>
      <c r="H38" s="4"/>
      <c r="I38" s="218"/>
      <c r="J38" s="71"/>
      <c r="K38" s="71"/>
      <c r="L38" s="214"/>
      <c r="M38" s="214"/>
      <c r="N38" s="214"/>
      <c r="O38" s="214"/>
      <c r="P38" s="214"/>
      <c r="Q38" s="214"/>
      <c r="R38" s="214"/>
      <c r="S38" s="214"/>
      <c r="T38" s="214"/>
      <c r="U38" s="214"/>
      <c r="V38" s="214"/>
      <c r="W38" s="215"/>
    </row>
    <row r="39" spans="1:23">
      <c r="A39" s="1015"/>
      <c r="B39" s="890"/>
      <c r="C39" s="952"/>
      <c r="D39" s="1009"/>
      <c r="E39" s="1090" t="s">
        <v>530</v>
      </c>
      <c r="F39" s="1090" t="s">
        <v>131</v>
      </c>
      <c r="G39" s="875" t="s">
        <v>1059</v>
      </c>
      <c r="H39" s="1091">
        <v>100</v>
      </c>
      <c r="I39" s="1095" t="s">
        <v>1435</v>
      </c>
      <c r="J39" s="686" t="s">
        <v>1436</v>
      </c>
      <c r="K39" s="1010"/>
      <c r="L39" s="1053">
        <v>2568.5</v>
      </c>
      <c r="M39" s="1028">
        <v>2328.8000000000002</v>
      </c>
      <c r="N39" s="1028">
        <v>1409.6</v>
      </c>
      <c r="O39" s="1028">
        <f>P39+Q39</f>
        <v>2709.6</v>
      </c>
      <c r="P39" s="1028">
        <v>2709.6</v>
      </c>
      <c r="Q39" s="1028"/>
      <c r="R39" s="1028">
        <f>S39+T39</f>
        <v>2709.6</v>
      </c>
      <c r="S39" s="1028">
        <v>2709.6</v>
      </c>
      <c r="T39" s="1028"/>
      <c r="U39" s="1028">
        <f>V39+W39</f>
        <v>2717.7</v>
      </c>
      <c r="V39" s="1028">
        <v>2717.7</v>
      </c>
      <c r="W39" s="1030"/>
    </row>
    <row r="40" spans="1:23">
      <c r="A40" s="1015"/>
      <c r="B40" s="890"/>
      <c r="C40" s="952"/>
      <c r="D40" s="794"/>
      <c r="E40" s="1097"/>
      <c r="F40" s="1097"/>
      <c r="G40" s="877"/>
      <c r="H40" s="1094"/>
      <c r="I40" s="811"/>
      <c r="J40" s="781"/>
      <c r="K40" s="794"/>
      <c r="L40" s="1029"/>
      <c r="M40" s="1034"/>
      <c r="N40" s="1034"/>
      <c r="O40" s="1032"/>
      <c r="P40" s="1032"/>
      <c r="Q40" s="1032"/>
      <c r="R40" s="1032"/>
      <c r="S40" s="1032"/>
      <c r="T40" s="1032"/>
      <c r="U40" s="1032"/>
      <c r="V40" s="1032"/>
      <c r="W40" s="1031"/>
    </row>
    <row r="41" spans="1:23" ht="31.5">
      <c r="A41" s="132" t="s">
        <v>11</v>
      </c>
      <c r="B41" s="19" t="s">
        <v>74</v>
      </c>
      <c r="C41" s="69"/>
      <c r="D41" s="72"/>
      <c r="E41" s="3"/>
      <c r="F41" s="3"/>
      <c r="G41" s="3"/>
      <c r="H41" s="4">
        <v>200</v>
      </c>
      <c r="I41" s="218"/>
      <c r="J41" s="69"/>
      <c r="K41" s="72"/>
      <c r="L41" s="214">
        <f>L42+L43+L44+L45</f>
        <v>969.3</v>
      </c>
      <c r="M41" s="214">
        <f>M42+M43+M44+M45</f>
        <v>1009.3000000000001</v>
      </c>
      <c r="N41" s="214">
        <f>N42+N43+N44+N45</f>
        <v>369.2</v>
      </c>
      <c r="O41" s="214">
        <f t="shared" ref="O41:W41" si="12">O42+O43+O44+O45</f>
        <v>81.099999999999994</v>
      </c>
      <c r="P41" s="214">
        <f t="shared" si="12"/>
        <v>81.099999999999994</v>
      </c>
      <c r="Q41" s="214">
        <f t="shared" si="12"/>
        <v>0</v>
      </c>
      <c r="R41" s="214">
        <f t="shared" si="12"/>
        <v>81.099999999999994</v>
      </c>
      <c r="S41" s="214">
        <f t="shared" si="12"/>
        <v>81.099999999999994</v>
      </c>
      <c r="T41" s="214">
        <f t="shared" si="12"/>
        <v>0</v>
      </c>
      <c r="U41" s="214">
        <f t="shared" si="12"/>
        <v>81.099999999999994</v>
      </c>
      <c r="V41" s="214">
        <f t="shared" si="12"/>
        <v>81.099999999999994</v>
      </c>
      <c r="W41" s="214">
        <f t="shared" si="12"/>
        <v>0</v>
      </c>
    </row>
    <row r="42" spans="1:23">
      <c r="A42" s="1011"/>
      <c r="B42" s="1004" t="s">
        <v>1056</v>
      </c>
      <c r="C42" s="1035"/>
      <c r="D42" s="757"/>
      <c r="E42" s="1090" t="s">
        <v>530</v>
      </c>
      <c r="F42" s="1090" t="s">
        <v>131</v>
      </c>
      <c r="G42" s="875" t="s">
        <v>1057</v>
      </c>
      <c r="H42" s="1091">
        <v>200</v>
      </c>
      <c r="I42" s="1098"/>
      <c r="J42" s="1100"/>
      <c r="K42" s="1014"/>
      <c r="L42" s="1053">
        <v>874.5</v>
      </c>
      <c r="M42" s="1053">
        <v>848.7</v>
      </c>
      <c r="N42" s="1053">
        <v>242.4</v>
      </c>
      <c r="O42" s="1028"/>
      <c r="P42" s="1028"/>
      <c r="Q42" s="1028"/>
      <c r="R42" s="1028"/>
      <c r="S42" s="1028"/>
      <c r="T42" s="1028"/>
      <c r="U42" s="1028"/>
      <c r="V42" s="1028"/>
      <c r="W42" s="1030"/>
    </row>
    <row r="43" spans="1:23">
      <c r="A43" s="1011"/>
      <c r="B43" s="890"/>
      <c r="C43" s="1035"/>
      <c r="D43" s="759"/>
      <c r="E43" s="1097"/>
      <c r="F43" s="1097"/>
      <c r="G43" s="877"/>
      <c r="H43" s="1094"/>
      <c r="I43" s="1099"/>
      <c r="J43" s="1101"/>
      <c r="K43" s="1102"/>
      <c r="L43" s="1055"/>
      <c r="M43" s="1029"/>
      <c r="N43" s="1029"/>
      <c r="O43" s="1032"/>
      <c r="P43" s="1032"/>
      <c r="Q43" s="1032"/>
      <c r="R43" s="1032"/>
      <c r="S43" s="1032"/>
      <c r="T43" s="1032"/>
      <c r="U43" s="1032"/>
      <c r="V43" s="1032"/>
      <c r="W43" s="1031"/>
    </row>
    <row r="44" spans="1:23">
      <c r="A44" s="1011"/>
      <c r="B44" s="1004" t="s">
        <v>1058</v>
      </c>
      <c r="C44" s="1012"/>
      <c r="D44" s="1014"/>
      <c r="E44" s="1090" t="s">
        <v>530</v>
      </c>
      <c r="F44" s="1090" t="s">
        <v>131</v>
      </c>
      <c r="G44" s="875" t="s">
        <v>1059</v>
      </c>
      <c r="H44" s="1091">
        <v>200</v>
      </c>
      <c r="I44" s="1092"/>
      <c r="J44" s="1036"/>
      <c r="K44" s="1014"/>
      <c r="L44" s="1053">
        <v>94.8</v>
      </c>
      <c r="M44" s="1028">
        <v>160.6</v>
      </c>
      <c r="N44" s="1028">
        <v>126.8</v>
      </c>
      <c r="O44" s="1028">
        <f>P44+Q44</f>
        <v>81.099999999999994</v>
      </c>
      <c r="P44" s="1028">
        <v>81.099999999999994</v>
      </c>
      <c r="Q44" s="1028"/>
      <c r="R44" s="1028">
        <f>S44+T44</f>
        <v>81.099999999999994</v>
      </c>
      <c r="S44" s="1028">
        <v>81.099999999999994</v>
      </c>
      <c r="T44" s="1028"/>
      <c r="U44" s="1028">
        <f>V44+W44</f>
        <v>81.099999999999994</v>
      </c>
      <c r="V44" s="1028">
        <v>81.099999999999994</v>
      </c>
      <c r="W44" s="1030"/>
    </row>
    <row r="45" spans="1:23">
      <c r="A45" s="1011"/>
      <c r="B45" s="890"/>
      <c r="C45" s="1013"/>
      <c r="D45" s="794"/>
      <c r="E45" s="811"/>
      <c r="F45" s="811"/>
      <c r="G45" s="877"/>
      <c r="H45" s="794"/>
      <c r="I45" s="1093"/>
      <c r="J45" s="878"/>
      <c r="K45" s="794"/>
      <c r="L45" s="1029"/>
      <c r="M45" s="1032"/>
      <c r="N45" s="1032"/>
      <c r="O45" s="1032"/>
      <c r="P45" s="1032"/>
      <c r="Q45" s="1032"/>
      <c r="R45" s="1032"/>
      <c r="S45" s="1032"/>
      <c r="T45" s="1032"/>
      <c r="U45" s="1032"/>
      <c r="V45" s="1032"/>
      <c r="W45" s="1031"/>
    </row>
    <row r="46" spans="1:23" s="263" customFormat="1">
      <c r="A46" s="762" t="s">
        <v>78</v>
      </c>
      <c r="B46" s="763"/>
      <c r="C46" s="763"/>
      <c r="D46" s="763"/>
      <c r="E46" s="763"/>
      <c r="F46" s="763"/>
      <c r="G46" s="763"/>
      <c r="H46" s="763"/>
      <c r="I46" s="763"/>
      <c r="J46" s="763"/>
      <c r="K46" s="763"/>
      <c r="L46" s="264">
        <f>SUM(L47)</f>
        <v>383.8</v>
      </c>
      <c r="M46" s="264">
        <f t="shared" ref="M46:W46" si="13">SUM(M47)</f>
        <v>460</v>
      </c>
      <c r="N46" s="264">
        <f t="shared" si="13"/>
        <v>183.1</v>
      </c>
      <c r="O46" s="264">
        <f t="shared" si="13"/>
        <v>483</v>
      </c>
      <c r="P46" s="264">
        <f t="shared" si="13"/>
        <v>483</v>
      </c>
      <c r="Q46" s="264">
        <f t="shared" si="13"/>
        <v>0</v>
      </c>
      <c r="R46" s="264">
        <f t="shared" si="13"/>
        <v>483</v>
      </c>
      <c r="S46" s="264">
        <f t="shared" si="13"/>
        <v>483</v>
      </c>
      <c r="T46" s="264">
        <f t="shared" si="13"/>
        <v>0</v>
      </c>
      <c r="U46" s="264">
        <f t="shared" si="13"/>
        <v>495.5</v>
      </c>
      <c r="V46" s="264">
        <f t="shared" si="13"/>
        <v>495.5</v>
      </c>
      <c r="W46" s="264">
        <f t="shared" si="13"/>
        <v>0</v>
      </c>
    </row>
    <row r="47" spans="1:23" ht="32.25" thickBot="1">
      <c r="A47" s="70" t="s">
        <v>22</v>
      </c>
      <c r="B47" s="2" t="s">
        <v>106</v>
      </c>
      <c r="C47" s="69"/>
      <c r="D47" s="72"/>
      <c r="E47" s="2"/>
      <c r="F47" s="2"/>
      <c r="G47" s="2"/>
      <c r="H47" s="4">
        <v>200</v>
      </c>
      <c r="I47" s="223"/>
      <c r="J47" s="69"/>
      <c r="K47" s="72"/>
      <c r="L47" s="214">
        <f t="shared" ref="L47:W47" si="14">SUM(L48:L52)</f>
        <v>383.8</v>
      </c>
      <c r="M47" s="214">
        <f t="shared" si="14"/>
        <v>460</v>
      </c>
      <c r="N47" s="214">
        <f t="shared" si="14"/>
        <v>183.1</v>
      </c>
      <c r="O47" s="214">
        <f t="shared" si="14"/>
        <v>483</v>
      </c>
      <c r="P47" s="214">
        <f t="shared" si="14"/>
        <v>483</v>
      </c>
      <c r="Q47" s="214">
        <f t="shared" si="14"/>
        <v>0</v>
      </c>
      <c r="R47" s="214">
        <f t="shared" si="14"/>
        <v>483</v>
      </c>
      <c r="S47" s="214">
        <f t="shared" si="14"/>
        <v>483</v>
      </c>
      <c r="T47" s="214">
        <f t="shared" si="14"/>
        <v>0</v>
      </c>
      <c r="U47" s="214">
        <f t="shared" si="14"/>
        <v>495.5</v>
      </c>
      <c r="V47" s="214">
        <f t="shared" si="14"/>
        <v>495.5</v>
      </c>
      <c r="W47" s="214">
        <f t="shared" si="14"/>
        <v>0</v>
      </c>
    </row>
    <row r="48" spans="1:23" ht="47.25">
      <c r="A48" s="896" t="s">
        <v>43</v>
      </c>
      <c r="B48" s="1004" t="s">
        <v>1060</v>
      </c>
      <c r="C48" s="1035"/>
      <c r="D48" s="757"/>
      <c r="E48" s="739" t="s">
        <v>91</v>
      </c>
      <c r="F48" s="739" t="s">
        <v>119</v>
      </c>
      <c r="G48" s="875" t="s">
        <v>1061</v>
      </c>
      <c r="H48" s="1037">
        <v>200</v>
      </c>
      <c r="I48" s="225" t="s">
        <v>1062</v>
      </c>
      <c r="J48" s="226" t="s">
        <v>1063</v>
      </c>
      <c r="K48" s="757"/>
      <c r="L48" s="1028">
        <v>297.10000000000002</v>
      </c>
      <c r="M48" s="1028">
        <v>344.3</v>
      </c>
      <c r="N48" s="1028">
        <v>183.1</v>
      </c>
      <c r="O48" s="1028">
        <f>SUM(P48:Q48)</f>
        <v>357.6</v>
      </c>
      <c r="P48" s="1028">
        <v>357.6</v>
      </c>
      <c r="Q48" s="1028"/>
      <c r="R48" s="1028">
        <f>SUM(S48:T48)</f>
        <v>357.6</v>
      </c>
      <c r="S48" s="1028">
        <v>357.6</v>
      </c>
      <c r="T48" s="1028"/>
      <c r="U48" s="1028">
        <f>SUM(V48:W48)</f>
        <v>357.6</v>
      </c>
      <c r="V48" s="1028">
        <v>357.6</v>
      </c>
      <c r="W48" s="1030"/>
    </row>
    <row r="49" spans="1:37" ht="110.25">
      <c r="A49" s="896"/>
      <c r="B49" s="890"/>
      <c r="C49" s="1035"/>
      <c r="D49" s="759"/>
      <c r="E49" s="874"/>
      <c r="F49" s="874"/>
      <c r="G49" s="877"/>
      <c r="H49" s="1038"/>
      <c r="I49" s="227" t="s">
        <v>1064</v>
      </c>
      <c r="J49" s="228" t="s">
        <v>1065</v>
      </c>
      <c r="K49" s="759"/>
      <c r="L49" s="1032"/>
      <c r="M49" s="1032"/>
      <c r="N49" s="1032"/>
      <c r="O49" s="1032"/>
      <c r="P49" s="1032"/>
      <c r="Q49" s="1032"/>
      <c r="R49" s="1032"/>
      <c r="S49" s="1032"/>
      <c r="T49" s="1032"/>
      <c r="U49" s="1032"/>
      <c r="V49" s="1032"/>
      <c r="W49" s="1031"/>
    </row>
    <row r="50" spans="1:37">
      <c r="A50" s="896" t="s">
        <v>79</v>
      </c>
      <c r="B50" s="1004" t="s">
        <v>1066</v>
      </c>
      <c r="C50" s="1035"/>
      <c r="D50" s="757"/>
      <c r="E50" s="739" t="s">
        <v>530</v>
      </c>
      <c r="F50" s="739" t="s">
        <v>530</v>
      </c>
      <c r="G50" s="875" t="s">
        <v>1067</v>
      </c>
      <c r="H50" s="1037">
        <v>200</v>
      </c>
      <c r="I50" s="1104" t="s">
        <v>1068</v>
      </c>
      <c r="J50" s="1105"/>
      <c r="K50" s="757"/>
      <c r="L50" s="1028">
        <v>86.7</v>
      </c>
      <c r="M50" s="1028">
        <v>115.7</v>
      </c>
      <c r="N50" s="1028">
        <v>0</v>
      </c>
      <c r="O50" s="1028">
        <f>SUM(P50:Q50)</f>
        <v>125.4</v>
      </c>
      <c r="P50" s="1028">
        <v>125.4</v>
      </c>
      <c r="Q50" s="1028"/>
      <c r="R50" s="1028">
        <f>SUM(S50:T50)</f>
        <v>125.4</v>
      </c>
      <c r="S50" s="1028">
        <v>125.4</v>
      </c>
      <c r="T50" s="1028"/>
      <c r="U50" s="1028">
        <f>SUM(V50:W50)</f>
        <v>137.9</v>
      </c>
      <c r="V50" s="1028">
        <v>137.9</v>
      </c>
      <c r="W50" s="1030"/>
    </row>
    <row r="51" spans="1:37">
      <c r="A51" s="896"/>
      <c r="B51" s="1004"/>
      <c r="C51" s="1035"/>
      <c r="D51" s="758"/>
      <c r="E51" s="740"/>
      <c r="F51" s="740"/>
      <c r="G51" s="876"/>
      <c r="H51" s="1085"/>
      <c r="I51" s="892"/>
      <c r="J51" s="1106"/>
      <c r="K51" s="758"/>
      <c r="L51" s="1052"/>
      <c r="M51" s="1052"/>
      <c r="N51" s="1052"/>
      <c r="O51" s="1052"/>
      <c r="P51" s="1052"/>
      <c r="Q51" s="1052"/>
      <c r="R51" s="1052"/>
      <c r="S51" s="1052"/>
      <c r="T51" s="1052"/>
      <c r="U51" s="1052"/>
      <c r="V51" s="1052"/>
      <c r="W51" s="1108"/>
    </row>
    <row r="52" spans="1:37">
      <c r="A52" s="1103"/>
      <c r="B52" s="1004"/>
      <c r="C52" s="1035"/>
      <c r="D52" s="759"/>
      <c r="E52" s="874"/>
      <c r="F52" s="874"/>
      <c r="G52" s="877"/>
      <c r="H52" s="1038"/>
      <c r="I52" s="892"/>
      <c r="J52" s="1107"/>
      <c r="K52" s="759"/>
      <c r="L52" s="1032"/>
      <c r="M52" s="1032"/>
      <c r="N52" s="1032"/>
      <c r="O52" s="1032"/>
      <c r="P52" s="1032"/>
      <c r="Q52" s="1032"/>
      <c r="R52" s="1032"/>
      <c r="S52" s="1032"/>
      <c r="T52" s="1032"/>
      <c r="U52" s="1032"/>
      <c r="V52" s="1032"/>
      <c r="W52" s="1031"/>
    </row>
    <row r="53" spans="1:37" s="263" customFormat="1">
      <c r="A53" s="747" t="s">
        <v>80</v>
      </c>
      <c r="B53" s="748"/>
      <c r="C53" s="748"/>
      <c r="D53" s="748"/>
      <c r="E53" s="748"/>
      <c r="F53" s="748"/>
      <c r="G53" s="748"/>
      <c r="H53" s="748"/>
      <c r="I53" s="748"/>
      <c r="J53" s="748"/>
      <c r="K53" s="748"/>
      <c r="L53" s="264">
        <f t="shared" ref="L53:W53" si="15">SUM(L54,L62)</f>
        <v>932448.10000000009</v>
      </c>
      <c r="M53" s="264">
        <f t="shared" si="15"/>
        <v>1002553</v>
      </c>
      <c r="N53" s="264">
        <f t="shared" si="15"/>
        <v>584355.69999999995</v>
      </c>
      <c r="O53" s="264">
        <f t="shared" si="15"/>
        <v>1084293</v>
      </c>
      <c r="P53" s="264">
        <f t="shared" si="15"/>
        <v>1084293</v>
      </c>
      <c r="Q53" s="264">
        <f t="shared" si="15"/>
        <v>0</v>
      </c>
      <c r="R53" s="264">
        <f t="shared" si="15"/>
        <v>1084293</v>
      </c>
      <c r="S53" s="264">
        <f t="shared" si="15"/>
        <v>1084293</v>
      </c>
      <c r="T53" s="264">
        <f t="shared" si="15"/>
        <v>0</v>
      </c>
      <c r="U53" s="264">
        <f t="shared" si="15"/>
        <v>1192722.3</v>
      </c>
      <c r="V53" s="264">
        <f t="shared" si="15"/>
        <v>1192722.3</v>
      </c>
      <c r="W53" s="264">
        <f t="shared" si="15"/>
        <v>0</v>
      </c>
    </row>
    <row r="54" spans="1:37" s="40" customFormat="1">
      <c r="A54" s="760" t="s">
        <v>37</v>
      </c>
      <c r="B54" s="761"/>
      <c r="C54" s="761"/>
      <c r="D54" s="761"/>
      <c r="E54" s="761"/>
      <c r="F54" s="761"/>
      <c r="G54" s="761"/>
      <c r="H54" s="761"/>
      <c r="I54" s="761"/>
      <c r="J54" s="761"/>
      <c r="K54" s="761"/>
      <c r="L54" s="213">
        <f>SUM(L55)</f>
        <v>684136.8</v>
      </c>
      <c r="M54" s="213">
        <f t="shared" ref="M54:W54" si="16">SUM(M55)</f>
        <v>708558.1</v>
      </c>
      <c r="N54" s="213">
        <f t="shared" si="16"/>
        <v>414587.6</v>
      </c>
      <c r="O54" s="213">
        <f t="shared" si="16"/>
        <v>755708.10000000009</v>
      </c>
      <c r="P54" s="213">
        <f t="shared" si="16"/>
        <v>755708.10000000009</v>
      </c>
      <c r="Q54" s="213">
        <f t="shared" si="16"/>
        <v>0</v>
      </c>
      <c r="R54" s="213">
        <f t="shared" si="16"/>
        <v>755708.10000000009</v>
      </c>
      <c r="S54" s="213">
        <f t="shared" si="16"/>
        <v>755708.10000000009</v>
      </c>
      <c r="T54" s="213">
        <f t="shared" si="16"/>
        <v>0</v>
      </c>
      <c r="U54" s="213">
        <f t="shared" si="16"/>
        <v>831278.9</v>
      </c>
      <c r="V54" s="213">
        <f t="shared" si="16"/>
        <v>831278.9</v>
      </c>
      <c r="W54" s="213">
        <f t="shared" si="16"/>
        <v>0</v>
      </c>
    </row>
    <row r="55" spans="1:37" s="40" customFormat="1" ht="78.75">
      <c r="A55" s="66" t="s">
        <v>34</v>
      </c>
      <c r="B55" s="19" t="s">
        <v>107</v>
      </c>
      <c r="C55" s="80"/>
      <c r="D55" s="81"/>
      <c r="E55" s="19"/>
      <c r="F55" s="19"/>
      <c r="G55" s="19"/>
      <c r="H55" s="82">
        <v>600</v>
      </c>
      <c r="I55" s="229"/>
      <c r="J55" s="80"/>
      <c r="K55" s="81"/>
      <c r="L55" s="213">
        <f>SUM(L56:L61)</f>
        <v>684136.8</v>
      </c>
      <c r="M55" s="213">
        <f>SUM(M56:M61)</f>
        <v>708558.1</v>
      </c>
      <c r="N55" s="213">
        <f>SUM(N56:N61)</f>
        <v>414587.6</v>
      </c>
      <c r="O55" s="213">
        <f t="shared" ref="O55:W55" si="17">SUM(O56:O61)</f>
        <v>755708.10000000009</v>
      </c>
      <c r="P55" s="213">
        <f t="shared" si="17"/>
        <v>755708.10000000009</v>
      </c>
      <c r="Q55" s="213">
        <f t="shared" si="17"/>
        <v>0</v>
      </c>
      <c r="R55" s="213">
        <f t="shared" si="17"/>
        <v>755708.10000000009</v>
      </c>
      <c r="S55" s="213">
        <f t="shared" si="17"/>
        <v>755708.10000000009</v>
      </c>
      <c r="T55" s="213">
        <f t="shared" si="17"/>
        <v>0</v>
      </c>
      <c r="U55" s="213">
        <f t="shared" si="17"/>
        <v>831278.9</v>
      </c>
      <c r="V55" s="213">
        <f t="shared" si="17"/>
        <v>831278.9</v>
      </c>
      <c r="W55" s="213">
        <f t="shared" si="17"/>
        <v>0</v>
      </c>
    </row>
    <row r="56" spans="1:37" s="40" customFormat="1">
      <c r="A56" s="1003" t="s">
        <v>44</v>
      </c>
      <c r="B56" s="1004" t="s">
        <v>905</v>
      </c>
      <c r="C56" s="705" t="s">
        <v>1069</v>
      </c>
      <c r="D56" s="733"/>
      <c r="E56" s="739" t="s">
        <v>530</v>
      </c>
      <c r="F56" s="739" t="s">
        <v>118</v>
      </c>
      <c r="G56" s="875" t="s">
        <v>1070</v>
      </c>
      <c r="H56" s="1007">
        <v>611</v>
      </c>
      <c r="I56" s="1025" t="s">
        <v>1437</v>
      </c>
      <c r="J56" s="931"/>
      <c r="K56" s="733"/>
      <c r="L56" s="1028">
        <v>402924.3</v>
      </c>
      <c r="M56" s="1028">
        <v>422405.1</v>
      </c>
      <c r="N56" s="1028">
        <v>233103.6</v>
      </c>
      <c r="O56" s="1028">
        <f>SUM(P56:Q56)</f>
        <v>442830.7</v>
      </c>
      <c r="P56" s="1028">
        <v>442830.7</v>
      </c>
      <c r="Q56" s="1028"/>
      <c r="R56" s="1028">
        <f>SUM(S56:T56)</f>
        <v>442830.7</v>
      </c>
      <c r="S56" s="1028">
        <v>442830.7</v>
      </c>
      <c r="T56" s="1028"/>
      <c r="U56" s="1028">
        <f>SUM(V56:W56)</f>
        <v>487113.7</v>
      </c>
      <c r="V56" s="1028">
        <v>487113.7</v>
      </c>
      <c r="W56" s="1030"/>
      <c r="Z56" s="207"/>
      <c r="AA56" s="207"/>
      <c r="AB56" s="207"/>
      <c r="AC56" s="207"/>
      <c r="AD56" s="207"/>
      <c r="AE56" s="207"/>
      <c r="AF56" s="207"/>
      <c r="AG56" s="207"/>
      <c r="AH56" s="207"/>
      <c r="AI56" s="207"/>
    </row>
    <row r="57" spans="1:37" s="40" customFormat="1">
      <c r="A57" s="1003"/>
      <c r="B57" s="1004"/>
      <c r="C57" s="880"/>
      <c r="D57" s="735"/>
      <c r="E57" s="874"/>
      <c r="F57" s="874"/>
      <c r="G57" s="877"/>
      <c r="H57" s="1008"/>
      <c r="I57" s="1047"/>
      <c r="J57" s="933"/>
      <c r="K57" s="735"/>
      <c r="L57" s="1032"/>
      <c r="M57" s="1046"/>
      <c r="N57" s="1046"/>
      <c r="O57" s="1029"/>
      <c r="P57" s="1032"/>
      <c r="Q57" s="1032"/>
      <c r="R57" s="1029"/>
      <c r="S57" s="1032"/>
      <c r="T57" s="1032"/>
      <c r="U57" s="1029"/>
      <c r="V57" s="1032"/>
      <c r="W57" s="1031"/>
    </row>
    <row r="58" spans="1:37" s="40" customFormat="1" ht="126">
      <c r="A58" s="84" t="s">
        <v>81</v>
      </c>
      <c r="B58" s="2" t="s">
        <v>1071</v>
      </c>
      <c r="C58" s="114" t="s">
        <v>1072</v>
      </c>
      <c r="D58" s="68"/>
      <c r="E58" s="3" t="s">
        <v>530</v>
      </c>
      <c r="F58" s="3" t="s">
        <v>467</v>
      </c>
      <c r="G58" s="18" t="s">
        <v>1073</v>
      </c>
      <c r="H58" s="4">
        <v>611</v>
      </c>
      <c r="I58" s="1041" t="s">
        <v>1074</v>
      </c>
      <c r="J58" s="230"/>
      <c r="K58" s="231"/>
      <c r="L58" s="214">
        <v>281212.5</v>
      </c>
      <c r="M58" s="214">
        <v>0</v>
      </c>
      <c r="N58" s="214">
        <v>0</v>
      </c>
      <c r="O58" s="214"/>
      <c r="P58" s="214"/>
      <c r="Q58" s="214"/>
      <c r="R58" s="214"/>
      <c r="S58" s="214"/>
      <c r="T58" s="214"/>
      <c r="U58" s="214"/>
      <c r="V58" s="214"/>
      <c r="W58" s="215"/>
      <c r="Z58" s="207"/>
      <c r="AA58" s="207"/>
      <c r="AB58" s="207"/>
      <c r="AC58" s="207"/>
      <c r="AD58" s="207"/>
      <c r="AE58" s="207"/>
      <c r="AF58" s="207"/>
      <c r="AG58" s="207"/>
      <c r="AH58" s="207"/>
      <c r="AI58" s="207"/>
      <c r="AJ58" s="207"/>
      <c r="AK58" s="207"/>
    </row>
    <row r="59" spans="1:37" s="40" customFormat="1" ht="63">
      <c r="A59" s="84" t="s">
        <v>83</v>
      </c>
      <c r="B59" s="2" t="s">
        <v>916</v>
      </c>
      <c r="C59" s="114" t="s">
        <v>1075</v>
      </c>
      <c r="D59" s="68"/>
      <c r="E59" s="3" t="s">
        <v>530</v>
      </c>
      <c r="F59" s="3" t="s">
        <v>467</v>
      </c>
      <c r="G59" s="18" t="s">
        <v>1076</v>
      </c>
      <c r="H59" s="4">
        <v>611</v>
      </c>
      <c r="I59" s="1042"/>
      <c r="J59" s="95" t="s">
        <v>1077</v>
      </c>
      <c r="K59" s="8" t="s">
        <v>1078</v>
      </c>
      <c r="L59" s="214">
        <v>0</v>
      </c>
      <c r="M59" s="214">
        <v>6074.1</v>
      </c>
      <c r="N59" s="214">
        <v>4263</v>
      </c>
      <c r="O59" s="214">
        <f>P59+Q59</f>
        <v>6087.6</v>
      </c>
      <c r="P59" s="214">
        <v>6087.6</v>
      </c>
      <c r="Q59" s="214"/>
      <c r="R59" s="214">
        <f>S59+T59</f>
        <v>6087.6</v>
      </c>
      <c r="S59" s="214">
        <v>6087.6</v>
      </c>
      <c r="T59" s="214"/>
      <c r="U59" s="214">
        <f>V59+W59</f>
        <v>6696.3</v>
      </c>
      <c r="V59" s="214">
        <v>6696.3</v>
      </c>
      <c r="W59" s="215"/>
      <c r="Z59" s="207"/>
      <c r="AA59" s="207"/>
      <c r="AB59" s="207"/>
      <c r="AC59" s="207"/>
      <c r="AD59" s="207"/>
    </row>
    <row r="60" spans="1:37" s="40" customFormat="1" ht="78.75">
      <c r="A60" s="84" t="s">
        <v>230</v>
      </c>
      <c r="B60" s="2" t="s">
        <v>919</v>
      </c>
      <c r="C60" s="114" t="s">
        <v>1079</v>
      </c>
      <c r="D60" s="68"/>
      <c r="E60" s="3" t="s">
        <v>530</v>
      </c>
      <c r="F60" s="3" t="s">
        <v>467</v>
      </c>
      <c r="G60" s="18" t="s">
        <v>1076</v>
      </c>
      <c r="H60" s="4">
        <v>611</v>
      </c>
      <c r="I60" s="1042"/>
      <c r="J60" s="8" t="s">
        <v>1080</v>
      </c>
      <c r="K60" s="8" t="s">
        <v>1081</v>
      </c>
      <c r="L60" s="214">
        <v>0</v>
      </c>
      <c r="M60" s="214">
        <v>103699.8</v>
      </c>
      <c r="N60" s="214">
        <v>65958.7</v>
      </c>
      <c r="O60" s="214">
        <f>P60+Q60</f>
        <v>110183</v>
      </c>
      <c r="P60" s="214">
        <v>110183</v>
      </c>
      <c r="Q60" s="214"/>
      <c r="R60" s="214">
        <f>S60+T60</f>
        <v>110183</v>
      </c>
      <c r="S60" s="214">
        <v>110183</v>
      </c>
      <c r="T60" s="214"/>
      <c r="U60" s="214">
        <f>V60+W60</f>
        <v>121201.3</v>
      </c>
      <c r="V60" s="214">
        <v>121201.3</v>
      </c>
      <c r="W60" s="215"/>
    </row>
    <row r="61" spans="1:37" s="40" customFormat="1" ht="78.75">
      <c r="A61" s="84" t="s">
        <v>233</v>
      </c>
      <c r="B61" s="2" t="s">
        <v>921</v>
      </c>
      <c r="C61" s="114" t="s">
        <v>1082</v>
      </c>
      <c r="D61" s="68"/>
      <c r="E61" s="3" t="s">
        <v>530</v>
      </c>
      <c r="F61" s="3" t="s">
        <v>467</v>
      </c>
      <c r="G61" s="18" t="s">
        <v>1076</v>
      </c>
      <c r="H61" s="4">
        <v>611</v>
      </c>
      <c r="I61" s="1043"/>
      <c r="J61" s="1044"/>
      <c r="K61" s="1045"/>
      <c r="L61" s="214">
        <v>0</v>
      </c>
      <c r="M61" s="214">
        <v>176379.1</v>
      </c>
      <c r="N61" s="214">
        <v>111262.3</v>
      </c>
      <c r="O61" s="214">
        <f>P61+Q61</f>
        <v>196606.8</v>
      </c>
      <c r="P61" s="214">
        <v>196606.8</v>
      </c>
      <c r="Q61" s="214"/>
      <c r="R61" s="214">
        <f>S61+T61</f>
        <v>196606.8</v>
      </c>
      <c r="S61" s="214">
        <v>196606.8</v>
      </c>
      <c r="T61" s="214"/>
      <c r="U61" s="214">
        <f>V61+W61</f>
        <v>216267.6</v>
      </c>
      <c r="V61" s="214">
        <v>216267.6</v>
      </c>
      <c r="W61" s="215"/>
    </row>
    <row r="62" spans="1:37" s="40" customFormat="1">
      <c r="A62" s="760" t="s">
        <v>38</v>
      </c>
      <c r="B62" s="761"/>
      <c r="C62" s="761"/>
      <c r="D62" s="761"/>
      <c r="E62" s="761"/>
      <c r="F62" s="761"/>
      <c r="G62" s="761"/>
      <c r="H62" s="761"/>
      <c r="I62" s="761"/>
      <c r="J62" s="761"/>
      <c r="K62" s="761"/>
      <c r="L62" s="213">
        <f>L63</f>
        <v>248311.3</v>
      </c>
      <c r="M62" s="213">
        <f t="shared" ref="M62:W62" si="18">M63</f>
        <v>293994.90000000002</v>
      </c>
      <c r="N62" s="213">
        <f t="shared" si="18"/>
        <v>169768.1</v>
      </c>
      <c r="O62" s="213">
        <f t="shared" si="18"/>
        <v>328584.90000000002</v>
      </c>
      <c r="P62" s="213">
        <f t="shared" si="18"/>
        <v>328584.90000000002</v>
      </c>
      <c r="Q62" s="213">
        <f t="shared" si="18"/>
        <v>0</v>
      </c>
      <c r="R62" s="213">
        <f t="shared" si="18"/>
        <v>328584.90000000002</v>
      </c>
      <c r="S62" s="213">
        <f t="shared" si="18"/>
        <v>328584.90000000002</v>
      </c>
      <c r="T62" s="213">
        <f t="shared" si="18"/>
        <v>0</v>
      </c>
      <c r="U62" s="213">
        <f t="shared" si="18"/>
        <v>361443.39999999997</v>
      </c>
      <c r="V62" s="213">
        <f t="shared" si="18"/>
        <v>361443.39999999997</v>
      </c>
      <c r="W62" s="213">
        <f t="shared" si="18"/>
        <v>0</v>
      </c>
    </row>
    <row r="63" spans="1:37" s="40" customFormat="1" ht="63">
      <c r="A63" s="84" t="s">
        <v>39</v>
      </c>
      <c r="B63" s="2" t="s">
        <v>86</v>
      </c>
      <c r="C63" s="67"/>
      <c r="D63" s="68"/>
      <c r="E63" s="2"/>
      <c r="F63" s="2"/>
      <c r="G63" s="2"/>
      <c r="H63" s="4">
        <v>600</v>
      </c>
      <c r="I63" s="1025" t="s">
        <v>1624</v>
      </c>
      <c r="J63" s="67"/>
      <c r="K63" s="68"/>
      <c r="L63" s="214">
        <f>SUM(L64:L89)</f>
        <v>248311.3</v>
      </c>
      <c r="M63" s="214">
        <f t="shared" ref="M63:W63" si="19">SUM(M64:M88)</f>
        <v>293994.90000000002</v>
      </c>
      <c r="N63" s="214">
        <f t="shared" si="19"/>
        <v>169768.1</v>
      </c>
      <c r="O63" s="214">
        <f t="shared" si="19"/>
        <v>328584.90000000002</v>
      </c>
      <c r="P63" s="214">
        <f t="shared" si="19"/>
        <v>328584.90000000002</v>
      </c>
      <c r="Q63" s="214">
        <f t="shared" si="19"/>
        <v>0</v>
      </c>
      <c r="R63" s="214">
        <f t="shared" si="19"/>
        <v>328584.90000000002</v>
      </c>
      <c r="S63" s="214">
        <f t="shared" si="19"/>
        <v>328584.90000000002</v>
      </c>
      <c r="T63" s="214">
        <f t="shared" si="19"/>
        <v>0</v>
      </c>
      <c r="U63" s="214">
        <f t="shared" si="19"/>
        <v>361443.39999999997</v>
      </c>
      <c r="V63" s="214">
        <f t="shared" si="19"/>
        <v>361443.39999999997</v>
      </c>
      <c r="W63" s="214">
        <f t="shared" si="19"/>
        <v>0</v>
      </c>
    </row>
    <row r="64" spans="1:37" s="40" customFormat="1" ht="15.75" customHeight="1">
      <c r="A64" s="1003" t="s">
        <v>46</v>
      </c>
      <c r="B64" s="1004" t="s">
        <v>1083</v>
      </c>
      <c r="C64" s="704" t="s">
        <v>1069</v>
      </c>
      <c r="D64" s="733"/>
      <c r="E64" s="739" t="s">
        <v>530</v>
      </c>
      <c r="F64" s="739" t="s">
        <v>118</v>
      </c>
      <c r="G64" s="875" t="s">
        <v>1070</v>
      </c>
      <c r="H64" s="1007">
        <v>621</v>
      </c>
      <c r="I64" s="1026"/>
      <c r="J64" s="931"/>
      <c r="K64" s="733"/>
      <c r="L64" s="1028">
        <v>9464.5</v>
      </c>
      <c r="M64" s="1028">
        <v>16194</v>
      </c>
      <c r="N64" s="1028">
        <v>1577</v>
      </c>
      <c r="O64" s="1028">
        <f>SUM(P64:Q64)</f>
        <v>18041.2</v>
      </c>
      <c r="P64" s="1028">
        <v>18041.2</v>
      </c>
      <c r="Q64" s="1028"/>
      <c r="R64" s="1028">
        <f>SUM(S64:T64)</f>
        <v>18041.2</v>
      </c>
      <c r="S64" s="1028">
        <v>18041.2</v>
      </c>
      <c r="T64" s="1028"/>
      <c r="U64" s="1028">
        <f>SUM(V64:W64)</f>
        <v>19845.3</v>
      </c>
      <c r="V64" s="1028">
        <v>19845.3</v>
      </c>
      <c r="W64" s="1030"/>
    </row>
    <row r="65" spans="1:23" s="40" customFormat="1">
      <c r="A65" s="1003"/>
      <c r="B65" s="1004"/>
      <c r="C65" s="1005"/>
      <c r="D65" s="735"/>
      <c r="E65" s="811"/>
      <c r="F65" s="811"/>
      <c r="G65" s="877"/>
      <c r="H65" s="794"/>
      <c r="I65" s="1026"/>
      <c r="J65" s="933"/>
      <c r="K65" s="735"/>
      <c r="L65" s="1032"/>
      <c r="M65" s="1046"/>
      <c r="N65" s="1046"/>
      <c r="O65" s="1032"/>
      <c r="P65" s="1032"/>
      <c r="Q65" s="1032"/>
      <c r="R65" s="1032"/>
      <c r="S65" s="1032"/>
      <c r="T65" s="1032"/>
      <c r="U65" s="1032"/>
      <c r="V65" s="1032"/>
      <c r="W65" s="1031"/>
    </row>
    <row r="66" spans="1:23" s="40" customFormat="1" ht="15.75" customHeight="1">
      <c r="A66" s="1003" t="s">
        <v>67</v>
      </c>
      <c r="B66" s="1004" t="s">
        <v>1084</v>
      </c>
      <c r="C66" s="1005"/>
      <c r="D66" s="733"/>
      <c r="E66" s="739" t="s">
        <v>530</v>
      </c>
      <c r="F66" s="739" t="s">
        <v>118</v>
      </c>
      <c r="G66" s="875" t="s">
        <v>1070</v>
      </c>
      <c r="H66" s="1007">
        <v>621</v>
      </c>
      <c r="I66" s="1026"/>
      <c r="J66" s="931"/>
      <c r="K66" s="733"/>
      <c r="L66" s="1028">
        <v>20223.5</v>
      </c>
      <c r="M66" s="1028">
        <v>23045.200000000001</v>
      </c>
      <c r="N66" s="1028">
        <v>12982</v>
      </c>
      <c r="O66" s="1028">
        <f>SUM(P66:Q66)</f>
        <v>24933.8</v>
      </c>
      <c r="P66" s="1028">
        <v>24933.8</v>
      </c>
      <c r="Q66" s="1028"/>
      <c r="R66" s="1028">
        <f>SUM(S66:T66)</f>
        <v>24933.8</v>
      </c>
      <c r="S66" s="1028">
        <v>24933.8</v>
      </c>
      <c r="T66" s="1028"/>
      <c r="U66" s="1028">
        <f>SUM(V66:W66)</f>
        <v>27427.200000000001</v>
      </c>
      <c r="V66" s="1028">
        <v>27427.200000000001</v>
      </c>
      <c r="W66" s="1030"/>
    </row>
    <row r="67" spans="1:23" s="40" customFormat="1">
      <c r="A67" s="1003"/>
      <c r="B67" s="1004"/>
      <c r="C67" s="1005"/>
      <c r="D67" s="735"/>
      <c r="E67" s="811"/>
      <c r="F67" s="811"/>
      <c r="G67" s="877"/>
      <c r="H67" s="794"/>
      <c r="I67" s="1026"/>
      <c r="J67" s="933"/>
      <c r="K67" s="735"/>
      <c r="L67" s="1032"/>
      <c r="M67" s="1046"/>
      <c r="N67" s="1046"/>
      <c r="O67" s="1032"/>
      <c r="P67" s="1032"/>
      <c r="Q67" s="1032"/>
      <c r="R67" s="1032"/>
      <c r="S67" s="1032"/>
      <c r="T67" s="1032"/>
      <c r="U67" s="1032"/>
      <c r="V67" s="1032"/>
      <c r="W67" s="1031"/>
    </row>
    <row r="68" spans="1:23" s="40" customFormat="1" ht="15.75" customHeight="1">
      <c r="A68" s="1003" t="s">
        <v>68</v>
      </c>
      <c r="B68" s="1004" t="s">
        <v>1085</v>
      </c>
      <c r="C68" s="1005"/>
      <c r="D68" s="733"/>
      <c r="E68" s="875" t="s">
        <v>530</v>
      </c>
      <c r="F68" s="875" t="s">
        <v>118</v>
      </c>
      <c r="G68" s="875" t="s">
        <v>1070</v>
      </c>
      <c r="H68" s="1007">
        <v>621</v>
      </c>
      <c r="I68" s="1026"/>
      <c r="J68" s="931"/>
      <c r="K68" s="733"/>
      <c r="L68" s="1028">
        <v>4628.8</v>
      </c>
      <c r="M68" s="1028">
        <v>5394.6</v>
      </c>
      <c r="N68" s="1028">
        <v>3138</v>
      </c>
      <c r="O68" s="1028">
        <f>P68+Q68</f>
        <v>5783.4</v>
      </c>
      <c r="P68" s="1028">
        <v>5783.4</v>
      </c>
      <c r="Q68" s="1028"/>
      <c r="R68" s="1028">
        <f>S68+T68</f>
        <v>5783.4</v>
      </c>
      <c r="S68" s="1028">
        <v>5783.4</v>
      </c>
      <c r="T68" s="1028"/>
      <c r="U68" s="1028">
        <f>V68+W68</f>
        <v>6361.7</v>
      </c>
      <c r="V68" s="1028">
        <v>6361.7</v>
      </c>
      <c r="W68" s="1030"/>
    </row>
    <row r="69" spans="1:23" s="40" customFormat="1">
      <c r="A69" s="1003"/>
      <c r="B69" s="1004"/>
      <c r="C69" s="1005"/>
      <c r="D69" s="735"/>
      <c r="E69" s="877"/>
      <c r="F69" s="877"/>
      <c r="G69" s="877"/>
      <c r="H69" s="1008"/>
      <c r="I69" s="1026"/>
      <c r="J69" s="933"/>
      <c r="K69" s="735"/>
      <c r="L69" s="1032"/>
      <c r="M69" s="1046"/>
      <c r="N69" s="1046"/>
      <c r="O69" s="1032"/>
      <c r="P69" s="1032"/>
      <c r="Q69" s="1032"/>
      <c r="R69" s="1032"/>
      <c r="S69" s="1032"/>
      <c r="T69" s="1032"/>
      <c r="U69" s="1032"/>
      <c r="V69" s="1032"/>
      <c r="W69" s="1031"/>
    </row>
    <row r="70" spans="1:23" s="40" customFormat="1" ht="15.75" customHeight="1">
      <c r="A70" s="1003" t="s">
        <v>583</v>
      </c>
      <c r="B70" s="1004" t="s">
        <v>1086</v>
      </c>
      <c r="C70" s="1005"/>
      <c r="D70" s="733"/>
      <c r="E70" s="875" t="s">
        <v>530</v>
      </c>
      <c r="F70" s="875" t="s">
        <v>118</v>
      </c>
      <c r="G70" s="875" t="s">
        <v>1070</v>
      </c>
      <c r="H70" s="1007">
        <v>621</v>
      </c>
      <c r="I70" s="1026"/>
      <c r="J70" s="931"/>
      <c r="K70" s="733"/>
      <c r="L70" s="1028">
        <v>9890.4</v>
      </c>
      <c r="M70" s="1028">
        <v>11775.8</v>
      </c>
      <c r="N70" s="1028">
        <v>5664</v>
      </c>
      <c r="O70" s="1028">
        <f>P70+Q70</f>
        <v>12439</v>
      </c>
      <c r="P70" s="1028">
        <v>12439</v>
      </c>
      <c r="Q70" s="1028"/>
      <c r="R70" s="1028">
        <f>S70+T70</f>
        <v>12439</v>
      </c>
      <c r="S70" s="1028">
        <v>12439</v>
      </c>
      <c r="T70" s="1028"/>
      <c r="U70" s="1028">
        <f>V70+W70</f>
        <v>13682.9</v>
      </c>
      <c r="V70" s="1028">
        <v>13682.9</v>
      </c>
      <c r="W70" s="1030"/>
    </row>
    <row r="71" spans="1:23" s="40" customFormat="1">
      <c r="A71" s="1003"/>
      <c r="B71" s="1004"/>
      <c r="C71" s="1005"/>
      <c r="D71" s="735"/>
      <c r="E71" s="794"/>
      <c r="F71" s="794"/>
      <c r="G71" s="794"/>
      <c r="H71" s="794"/>
      <c r="I71" s="1026"/>
      <c r="J71" s="933"/>
      <c r="K71" s="735"/>
      <c r="L71" s="1032"/>
      <c r="M71" s="1046"/>
      <c r="N71" s="1046"/>
      <c r="O71" s="1032"/>
      <c r="P71" s="1032"/>
      <c r="Q71" s="1032"/>
      <c r="R71" s="1032"/>
      <c r="S71" s="1032"/>
      <c r="T71" s="1032"/>
      <c r="U71" s="1032"/>
      <c r="V71" s="1032"/>
      <c r="W71" s="1031"/>
    </row>
    <row r="72" spans="1:23" s="40" customFormat="1" ht="15.75" customHeight="1">
      <c r="A72" s="1003" t="s">
        <v>587</v>
      </c>
      <c r="B72" s="1004" t="s">
        <v>1087</v>
      </c>
      <c r="C72" s="1005"/>
      <c r="D72" s="733"/>
      <c r="E72" s="875" t="s">
        <v>530</v>
      </c>
      <c r="F72" s="875" t="s">
        <v>118</v>
      </c>
      <c r="G72" s="875" t="s">
        <v>1070</v>
      </c>
      <c r="H72" s="1007">
        <v>621</v>
      </c>
      <c r="I72" s="1026"/>
      <c r="J72" s="931"/>
      <c r="K72" s="733"/>
      <c r="L72" s="1028">
        <v>11783.8</v>
      </c>
      <c r="M72" s="1028">
        <v>12396.1</v>
      </c>
      <c r="N72" s="1028">
        <v>7054</v>
      </c>
      <c r="O72" s="1028">
        <f>P72+Q72</f>
        <v>13412.3</v>
      </c>
      <c r="P72" s="1028">
        <v>13412.3</v>
      </c>
      <c r="Q72" s="1028"/>
      <c r="R72" s="1028">
        <f>S72+T72</f>
        <v>13412.3</v>
      </c>
      <c r="S72" s="1028">
        <v>13412.3</v>
      </c>
      <c r="T72" s="1028"/>
      <c r="U72" s="1028">
        <f>V72+W72</f>
        <v>14753.6</v>
      </c>
      <c r="V72" s="1028">
        <v>14753.6</v>
      </c>
      <c r="W72" s="1030"/>
    </row>
    <row r="73" spans="1:23" s="40" customFormat="1">
      <c r="A73" s="1003"/>
      <c r="B73" s="1004"/>
      <c r="C73" s="1005"/>
      <c r="D73" s="735"/>
      <c r="E73" s="794"/>
      <c r="F73" s="794"/>
      <c r="G73" s="877"/>
      <c r="H73" s="794"/>
      <c r="I73" s="1026"/>
      <c r="J73" s="933"/>
      <c r="K73" s="735"/>
      <c r="L73" s="1032"/>
      <c r="M73" s="1046"/>
      <c r="N73" s="1046"/>
      <c r="O73" s="1032"/>
      <c r="P73" s="1032"/>
      <c r="Q73" s="1032"/>
      <c r="R73" s="1032"/>
      <c r="S73" s="1032"/>
      <c r="T73" s="1032"/>
      <c r="U73" s="1032"/>
      <c r="V73" s="1032"/>
      <c r="W73" s="1031"/>
    </row>
    <row r="74" spans="1:23" s="40" customFormat="1" ht="15.75" customHeight="1">
      <c r="A74" s="1003" t="s">
        <v>589</v>
      </c>
      <c r="B74" s="1004" t="s">
        <v>1012</v>
      </c>
      <c r="C74" s="1005"/>
      <c r="D74" s="733"/>
      <c r="E74" s="875" t="s">
        <v>530</v>
      </c>
      <c r="F74" s="875" t="s">
        <v>467</v>
      </c>
      <c r="G74" s="875" t="s">
        <v>1088</v>
      </c>
      <c r="H74" s="1007">
        <v>621</v>
      </c>
      <c r="I74" s="1026"/>
      <c r="J74" s="931"/>
      <c r="K74" s="733"/>
      <c r="L74" s="1028">
        <v>28405.599999999999</v>
      </c>
      <c r="M74" s="1028">
        <v>46146.400000000001</v>
      </c>
      <c r="N74" s="1028">
        <v>27795</v>
      </c>
      <c r="O74" s="1028">
        <f>P74+Q74</f>
        <v>54653.4</v>
      </c>
      <c r="P74" s="1048">
        <v>54653.4</v>
      </c>
      <c r="Q74" s="1048"/>
      <c r="R74" s="1028">
        <f>S74+T74</f>
        <v>54653.4</v>
      </c>
      <c r="S74" s="1048">
        <v>54653.4</v>
      </c>
      <c r="T74" s="1048"/>
      <c r="U74" s="1028">
        <f>V74+W74</f>
        <v>60118.7</v>
      </c>
      <c r="V74" s="1048">
        <v>60118.7</v>
      </c>
      <c r="W74" s="1048"/>
    </row>
    <row r="75" spans="1:23" s="40" customFormat="1">
      <c r="A75" s="1003"/>
      <c r="B75" s="890"/>
      <c r="C75" s="1005"/>
      <c r="D75" s="735"/>
      <c r="E75" s="794"/>
      <c r="F75" s="794"/>
      <c r="G75" s="877"/>
      <c r="H75" s="794"/>
      <c r="I75" s="1026"/>
      <c r="J75" s="933"/>
      <c r="K75" s="735"/>
      <c r="L75" s="1032"/>
      <c r="M75" s="1046"/>
      <c r="N75" s="1046"/>
      <c r="O75" s="1032"/>
      <c r="P75" s="1049"/>
      <c r="Q75" s="1049"/>
      <c r="R75" s="1032"/>
      <c r="S75" s="1049"/>
      <c r="T75" s="1049"/>
      <c r="U75" s="1032"/>
      <c r="V75" s="1049"/>
      <c r="W75" s="1049"/>
    </row>
    <row r="76" spans="1:23" s="40" customFormat="1" ht="15.75" customHeight="1">
      <c r="A76" s="1003" t="s">
        <v>591</v>
      </c>
      <c r="B76" s="1004" t="s">
        <v>1013</v>
      </c>
      <c r="C76" s="1005"/>
      <c r="D76" s="733"/>
      <c r="E76" s="875" t="s">
        <v>530</v>
      </c>
      <c r="F76" s="875" t="s">
        <v>467</v>
      </c>
      <c r="G76" s="875" t="s">
        <v>1088</v>
      </c>
      <c r="H76" s="1007">
        <v>621</v>
      </c>
      <c r="I76" s="1026"/>
      <c r="J76" s="931"/>
      <c r="K76" s="733"/>
      <c r="L76" s="1028">
        <v>32302.1</v>
      </c>
      <c r="M76" s="1028">
        <v>33830.699999999997</v>
      </c>
      <c r="N76" s="1028">
        <v>21367.7</v>
      </c>
      <c r="O76" s="1028">
        <f>P76+Q76</f>
        <v>35251.300000000003</v>
      </c>
      <c r="P76" s="1028">
        <v>35251.300000000003</v>
      </c>
      <c r="Q76" s="1028"/>
      <c r="R76" s="1028">
        <f>S76+T76</f>
        <v>35251.300000000003</v>
      </c>
      <c r="S76" s="1028">
        <v>35251.300000000003</v>
      </c>
      <c r="T76" s="1028"/>
      <c r="U76" s="1028">
        <f>V76+W76</f>
        <v>38776.400000000001</v>
      </c>
      <c r="V76" s="1028">
        <v>38776.400000000001</v>
      </c>
      <c r="W76" s="1030"/>
    </row>
    <row r="77" spans="1:23" s="40" customFormat="1">
      <c r="A77" s="1003"/>
      <c r="B77" s="1004"/>
      <c r="C77" s="1005"/>
      <c r="D77" s="735"/>
      <c r="E77" s="877"/>
      <c r="F77" s="877"/>
      <c r="G77" s="877"/>
      <c r="H77" s="1008"/>
      <c r="I77" s="1026"/>
      <c r="J77" s="933"/>
      <c r="K77" s="735"/>
      <c r="L77" s="1032"/>
      <c r="M77" s="1046"/>
      <c r="N77" s="1046"/>
      <c r="O77" s="1032"/>
      <c r="P77" s="1032"/>
      <c r="Q77" s="1032"/>
      <c r="R77" s="1032"/>
      <c r="S77" s="1032"/>
      <c r="T77" s="1032"/>
      <c r="U77" s="1032"/>
      <c r="V77" s="1032"/>
      <c r="W77" s="1031"/>
    </row>
    <row r="78" spans="1:23" s="40" customFormat="1" ht="15.75" customHeight="1">
      <c r="A78" s="1003" t="s">
        <v>593</v>
      </c>
      <c r="B78" s="1004" t="s">
        <v>1034</v>
      </c>
      <c r="C78" s="1005"/>
      <c r="D78" s="733"/>
      <c r="E78" s="875" t="s">
        <v>530</v>
      </c>
      <c r="F78" s="875" t="s">
        <v>467</v>
      </c>
      <c r="G78" s="875" t="s">
        <v>1088</v>
      </c>
      <c r="H78" s="1007">
        <v>621</v>
      </c>
      <c r="I78" s="1026"/>
      <c r="J78" s="931"/>
      <c r="K78" s="733"/>
      <c r="L78" s="1028">
        <v>30295.7</v>
      </c>
      <c r="M78" s="1028">
        <v>32894.199999999997</v>
      </c>
      <c r="N78" s="1028">
        <v>20710.400000000001</v>
      </c>
      <c r="O78" s="1028">
        <f>P78+Q78</f>
        <v>36606.5</v>
      </c>
      <c r="P78" s="1028">
        <v>36606.5</v>
      </c>
      <c r="Q78" s="1028"/>
      <c r="R78" s="1028">
        <f>S78+T78</f>
        <v>36606.5</v>
      </c>
      <c r="S78" s="1028">
        <v>36606.5</v>
      </c>
      <c r="T78" s="1028"/>
      <c r="U78" s="1028">
        <f>V78+W78</f>
        <v>40267.1</v>
      </c>
      <c r="V78" s="1028">
        <v>40267.1</v>
      </c>
      <c r="W78" s="1030"/>
    </row>
    <row r="79" spans="1:23" s="40" customFormat="1">
      <c r="A79" s="1003"/>
      <c r="B79" s="1004"/>
      <c r="C79" s="1005"/>
      <c r="D79" s="735"/>
      <c r="E79" s="794"/>
      <c r="F79" s="794"/>
      <c r="G79" s="877"/>
      <c r="H79" s="794"/>
      <c r="I79" s="1026"/>
      <c r="J79" s="933"/>
      <c r="K79" s="735"/>
      <c r="L79" s="1032"/>
      <c r="M79" s="1046"/>
      <c r="N79" s="1046"/>
      <c r="O79" s="1032"/>
      <c r="P79" s="1032"/>
      <c r="Q79" s="1032"/>
      <c r="R79" s="1032"/>
      <c r="S79" s="1032"/>
      <c r="T79" s="1032"/>
      <c r="U79" s="1032"/>
      <c r="V79" s="1032"/>
      <c r="W79" s="1031"/>
    </row>
    <row r="80" spans="1:23" s="40" customFormat="1" ht="15.75" customHeight="1">
      <c r="A80" s="1003" t="s">
        <v>596</v>
      </c>
      <c r="B80" s="1004" t="s">
        <v>1018</v>
      </c>
      <c r="C80" s="1005"/>
      <c r="D80" s="733"/>
      <c r="E80" s="875" t="s">
        <v>530</v>
      </c>
      <c r="F80" s="875" t="s">
        <v>467</v>
      </c>
      <c r="G80" s="875" t="s">
        <v>1088</v>
      </c>
      <c r="H80" s="1007">
        <v>621</v>
      </c>
      <c r="I80" s="1026"/>
      <c r="J80" s="931"/>
      <c r="K80" s="733"/>
      <c r="L80" s="1028">
        <v>27161.3</v>
      </c>
      <c r="M80" s="1028">
        <v>31125</v>
      </c>
      <c r="N80" s="1028">
        <v>19711</v>
      </c>
      <c r="O80" s="1028">
        <f>P80+Q80</f>
        <v>35535.300000000003</v>
      </c>
      <c r="P80" s="1028">
        <v>35535.300000000003</v>
      </c>
      <c r="Q80" s="1028"/>
      <c r="R80" s="1028">
        <f>S80+T80</f>
        <v>35535.300000000003</v>
      </c>
      <c r="S80" s="1028">
        <v>35535.300000000003</v>
      </c>
      <c r="T80" s="1028"/>
      <c r="U80" s="1028">
        <f>V80+W80</f>
        <v>39088.800000000003</v>
      </c>
      <c r="V80" s="1028">
        <v>39088.800000000003</v>
      </c>
      <c r="W80" s="1030"/>
    </row>
    <row r="81" spans="1:23" s="40" customFormat="1">
      <c r="A81" s="1003"/>
      <c r="B81" s="1004"/>
      <c r="C81" s="1005"/>
      <c r="D81" s="735"/>
      <c r="E81" s="877"/>
      <c r="F81" s="877"/>
      <c r="G81" s="877"/>
      <c r="H81" s="1008"/>
      <c r="I81" s="1026"/>
      <c r="J81" s="933"/>
      <c r="K81" s="735"/>
      <c r="L81" s="1032"/>
      <c r="M81" s="1046"/>
      <c r="N81" s="1046"/>
      <c r="O81" s="1032"/>
      <c r="P81" s="1032"/>
      <c r="Q81" s="1032"/>
      <c r="R81" s="1032"/>
      <c r="S81" s="1032"/>
      <c r="T81" s="1032"/>
      <c r="U81" s="1032"/>
      <c r="V81" s="1032"/>
      <c r="W81" s="1031"/>
    </row>
    <row r="82" spans="1:23" s="40" customFormat="1" ht="15.75" customHeight="1">
      <c r="A82" s="1003" t="s">
        <v>1014</v>
      </c>
      <c r="B82" s="1004" t="s">
        <v>1035</v>
      </c>
      <c r="C82" s="1005"/>
      <c r="D82" s="733"/>
      <c r="E82" s="875" t="s">
        <v>530</v>
      </c>
      <c r="F82" s="875" t="s">
        <v>467</v>
      </c>
      <c r="G82" s="875" t="s">
        <v>1088</v>
      </c>
      <c r="H82" s="1007">
        <v>621</v>
      </c>
      <c r="I82" s="1026"/>
      <c r="J82" s="931"/>
      <c r="K82" s="733"/>
      <c r="L82" s="1028">
        <v>22785.9</v>
      </c>
      <c r="M82" s="1028">
        <v>24505.7</v>
      </c>
      <c r="N82" s="1028">
        <v>14884</v>
      </c>
      <c r="O82" s="1028">
        <f>P82+Q82</f>
        <v>27218.400000000001</v>
      </c>
      <c r="P82" s="1028">
        <v>27218.400000000001</v>
      </c>
      <c r="Q82" s="1028"/>
      <c r="R82" s="1028">
        <f>S82+T82</f>
        <v>27218.400000000001</v>
      </c>
      <c r="S82" s="1028">
        <v>27218.400000000001</v>
      </c>
      <c r="T82" s="1028"/>
      <c r="U82" s="1028">
        <f>V82+W82</f>
        <v>29940.3</v>
      </c>
      <c r="V82" s="1028">
        <v>29940.3</v>
      </c>
      <c r="W82" s="1030"/>
    </row>
    <row r="83" spans="1:23" s="40" customFormat="1">
      <c r="A83" s="1003"/>
      <c r="B83" s="1004"/>
      <c r="C83" s="1005"/>
      <c r="D83" s="735"/>
      <c r="E83" s="877"/>
      <c r="F83" s="877"/>
      <c r="G83" s="877"/>
      <c r="H83" s="1008"/>
      <c r="I83" s="1026"/>
      <c r="J83" s="933"/>
      <c r="K83" s="735"/>
      <c r="L83" s="1032"/>
      <c r="M83" s="1046"/>
      <c r="N83" s="1046"/>
      <c r="O83" s="1032"/>
      <c r="P83" s="1032"/>
      <c r="Q83" s="1032"/>
      <c r="R83" s="1032"/>
      <c r="S83" s="1032"/>
      <c r="T83" s="1032"/>
      <c r="U83" s="1032"/>
      <c r="V83" s="1032"/>
      <c r="W83" s="1031"/>
    </row>
    <row r="84" spans="1:23" s="40" customFormat="1" ht="15.75" customHeight="1">
      <c r="A84" s="1003" t="s">
        <v>1017</v>
      </c>
      <c r="B84" s="1004" t="s">
        <v>1089</v>
      </c>
      <c r="C84" s="1005"/>
      <c r="D84" s="733"/>
      <c r="E84" s="875" t="s">
        <v>530</v>
      </c>
      <c r="F84" s="875" t="s">
        <v>467</v>
      </c>
      <c r="G84" s="875" t="s">
        <v>1088</v>
      </c>
      <c r="H84" s="1007">
        <v>621</v>
      </c>
      <c r="I84" s="1026"/>
      <c r="J84" s="931"/>
      <c r="K84" s="733"/>
      <c r="L84" s="1028">
        <v>18770.8</v>
      </c>
      <c r="M84" s="1028">
        <v>19345</v>
      </c>
      <c r="N84" s="1028">
        <v>11799</v>
      </c>
      <c r="O84" s="1028">
        <f>P84+Q84</f>
        <v>21489.8</v>
      </c>
      <c r="P84" s="1028">
        <v>21489.8</v>
      </c>
      <c r="Q84" s="1028"/>
      <c r="R84" s="1028">
        <f>S84+T84</f>
        <v>21489.8</v>
      </c>
      <c r="S84" s="1028">
        <v>21489.8</v>
      </c>
      <c r="T84" s="1028"/>
      <c r="U84" s="1028">
        <f>V84+W84</f>
        <v>23638.799999999999</v>
      </c>
      <c r="V84" s="1028">
        <v>23638.799999999999</v>
      </c>
      <c r="W84" s="1030"/>
    </row>
    <row r="85" spans="1:23" s="40" customFormat="1">
      <c r="A85" s="1003"/>
      <c r="B85" s="1004"/>
      <c r="C85" s="1005"/>
      <c r="D85" s="735"/>
      <c r="E85" s="794"/>
      <c r="F85" s="794"/>
      <c r="G85" s="877"/>
      <c r="H85" s="794"/>
      <c r="I85" s="1026"/>
      <c r="J85" s="933"/>
      <c r="K85" s="735"/>
      <c r="L85" s="1032"/>
      <c r="M85" s="1046"/>
      <c r="N85" s="1046"/>
      <c r="O85" s="1032"/>
      <c r="P85" s="1032"/>
      <c r="Q85" s="1032"/>
      <c r="R85" s="1032"/>
      <c r="S85" s="1032"/>
      <c r="T85" s="1032"/>
      <c r="U85" s="1032"/>
      <c r="V85" s="1032"/>
      <c r="W85" s="1031"/>
    </row>
    <row r="86" spans="1:23" s="40" customFormat="1" ht="15.75" customHeight="1">
      <c r="A86" s="1003" t="s">
        <v>1019</v>
      </c>
      <c r="B86" s="1004" t="s">
        <v>1090</v>
      </c>
      <c r="C86" s="1005"/>
      <c r="D86" s="733"/>
      <c r="E86" s="875" t="s">
        <v>530</v>
      </c>
      <c r="F86" s="875" t="s">
        <v>467</v>
      </c>
      <c r="G86" s="875" t="s">
        <v>1088</v>
      </c>
      <c r="H86" s="1007">
        <v>621</v>
      </c>
      <c r="I86" s="1026"/>
      <c r="J86" s="931"/>
      <c r="K86" s="733"/>
      <c r="L86" s="1028">
        <v>23173.4</v>
      </c>
      <c r="M86" s="1028">
        <v>26169.7</v>
      </c>
      <c r="N86" s="1028">
        <v>15931</v>
      </c>
      <c r="O86" s="1028">
        <f>P86+Q86</f>
        <v>30126.6</v>
      </c>
      <c r="P86" s="1028">
        <v>30126.6</v>
      </c>
      <c r="Q86" s="1028"/>
      <c r="R86" s="1028">
        <f>S86+T86</f>
        <v>30126.6</v>
      </c>
      <c r="S86" s="1028">
        <v>30126.6</v>
      </c>
      <c r="T86" s="1028"/>
      <c r="U86" s="1028">
        <f>V86+W86</f>
        <v>33139.300000000003</v>
      </c>
      <c r="V86" s="1028">
        <v>33139.300000000003</v>
      </c>
      <c r="W86" s="1030"/>
    </row>
    <row r="87" spans="1:23" s="40" customFormat="1">
      <c r="A87" s="1003"/>
      <c r="B87" s="1004"/>
      <c r="C87" s="1005"/>
      <c r="D87" s="735"/>
      <c r="E87" s="794"/>
      <c r="F87" s="794"/>
      <c r="G87" s="877"/>
      <c r="H87" s="794"/>
      <c r="I87" s="1026"/>
      <c r="J87" s="933"/>
      <c r="K87" s="735"/>
      <c r="L87" s="1032"/>
      <c r="M87" s="1046"/>
      <c r="N87" s="1046"/>
      <c r="O87" s="1032"/>
      <c r="P87" s="1032"/>
      <c r="Q87" s="1032"/>
      <c r="R87" s="1032"/>
      <c r="S87" s="1032"/>
      <c r="T87" s="1032"/>
      <c r="U87" s="1032"/>
      <c r="V87" s="1032"/>
      <c r="W87" s="1031"/>
    </row>
    <row r="88" spans="1:23" s="40" customFormat="1" ht="15.75" customHeight="1">
      <c r="A88" s="1003" t="s">
        <v>1021</v>
      </c>
      <c r="B88" s="1004" t="s">
        <v>1011</v>
      </c>
      <c r="C88" s="1005"/>
      <c r="D88" s="733"/>
      <c r="E88" s="875" t="s">
        <v>530</v>
      </c>
      <c r="F88" s="875" t="s">
        <v>467</v>
      </c>
      <c r="G88" s="875" t="s">
        <v>1088</v>
      </c>
      <c r="H88" s="1007">
        <v>621</v>
      </c>
      <c r="I88" s="1026"/>
      <c r="J88" s="931"/>
      <c r="K88" s="733"/>
      <c r="L88" s="1028">
        <v>9425.5</v>
      </c>
      <c r="M88" s="1028">
        <v>11172.5</v>
      </c>
      <c r="N88" s="1028">
        <v>7155</v>
      </c>
      <c r="O88" s="1028">
        <f>P88+Q88</f>
        <v>13093.9</v>
      </c>
      <c r="P88" s="1028">
        <v>13093.9</v>
      </c>
      <c r="Q88" s="1028"/>
      <c r="R88" s="1028">
        <f>S88+T88</f>
        <v>13093.9</v>
      </c>
      <c r="S88" s="1028">
        <v>13093.9</v>
      </c>
      <c r="T88" s="1028"/>
      <c r="U88" s="1028">
        <f>V88+W88</f>
        <v>14403.3</v>
      </c>
      <c r="V88" s="1028">
        <v>14403.3</v>
      </c>
      <c r="W88" s="1030"/>
    </row>
    <row r="89" spans="1:23" s="40" customFormat="1" ht="114.75" customHeight="1">
      <c r="A89" s="1003"/>
      <c r="B89" s="1004"/>
      <c r="C89" s="1006"/>
      <c r="D89" s="735"/>
      <c r="E89" s="794"/>
      <c r="F89" s="794"/>
      <c r="G89" s="877"/>
      <c r="H89" s="794"/>
      <c r="I89" s="1027"/>
      <c r="J89" s="933"/>
      <c r="K89" s="735"/>
      <c r="L89" s="1032"/>
      <c r="M89" s="1046"/>
      <c r="N89" s="1046"/>
      <c r="O89" s="1032"/>
      <c r="P89" s="1032"/>
      <c r="Q89" s="1032"/>
      <c r="R89" s="1032"/>
      <c r="S89" s="1032"/>
      <c r="T89" s="1032"/>
      <c r="U89" s="1032"/>
      <c r="V89" s="1032"/>
      <c r="W89" s="1031"/>
    </row>
    <row r="90" spans="1:23" s="263" customFormat="1">
      <c r="A90" s="747" t="s">
        <v>1048</v>
      </c>
      <c r="B90" s="748"/>
      <c r="C90" s="748"/>
      <c r="D90" s="748"/>
      <c r="E90" s="748"/>
      <c r="F90" s="748"/>
      <c r="G90" s="748"/>
      <c r="H90" s="748"/>
      <c r="I90" s="748"/>
      <c r="J90" s="748"/>
      <c r="K90" s="748"/>
      <c r="L90" s="264">
        <f>SUM(L91:L93)</f>
        <v>1689.5</v>
      </c>
      <c r="M90" s="264">
        <f>SUM(M91:M91)</f>
        <v>5018.5</v>
      </c>
      <c r="N90" s="264">
        <f>SUM(N91:N91)</f>
        <v>3157.1</v>
      </c>
      <c r="O90" s="264">
        <f t="shared" ref="O90:W90" si="20">SUM(O91:O91)</f>
        <v>7149.7</v>
      </c>
      <c r="P90" s="264">
        <f t="shared" si="20"/>
        <v>7149.7</v>
      </c>
      <c r="Q90" s="264">
        <f t="shared" si="20"/>
        <v>0</v>
      </c>
      <c r="R90" s="264">
        <f t="shared" si="20"/>
        <v>7149.7</v>
      </c>
      <c r="S90" s="264">
        <f t="shared" si="20"/>
        <v>7149.7</v>
      </c>
      <c r="T90" s="264">
        <f t="shared" si="20"/>
        <v>0</v>
      </c>
      <c r="U90" s="264">
        <f t="shared" si="20"/>
        <v>7864.7</v>
      </c>
      <c r="V90" s="264">
        <f t="shared" si="20"/>
        <v>7864.7</v>
      </c>
      <c r="W90" s="264">
        <f t="shared" si="20"/>
        <v>0</v>
      </c>
    </row>
    <row r="91" spans="1:23" s="40" customFormat="1" ht="126">
      <c r="A91" s="1083" t="s">
        <v>840</v>
      </c>
      <c r="B91" s="1004" t="s">
        <v>1049</v>
      </c>
      <c r="C91" s="705" t="s">
        <v>1091</v>
      </c>
      <c r="D91" s="733"/>
      <c r="E91" s="739" t="s">
        <v>530</v>
      </c>
      <c r="F91" s="739" t="s">
        <v>467</v>
      </c>
      <c r="G91" s="875" t="s">
        <v>1092</v>
      </c>
      <c r="H91" s="1007">
        <v>630</v>
      </c>
      <c r="I91" s="113" t="s">
        <v>1093</v>
      </c>
      <c r="J91" s="8">
        <v>42104</v>
      </c>
      <c r="K91" s="934"/>
      <c r="L91" s="1028">
        <v>1689.5</v>
      </c>
      <c r="M91" s="1028">
        <v>5018.5</v>
      </c>
      <c r="N91" s="1028">
        <v>3157.1</v>
      </c>
      <c r="O91" s="1028">
        <f>SUM(P91:Q91)</f>
        <v>7149.7</v>
      </c>
      <c r="P91" s="1028">
        <v>7149.7</v>
      </c>
      <c r="Q91" s="1028"/>
      <c r="R91" s="1028">
        <f>SUM(S91:T91)</f>
        <v>7149.7</v>
      </c>
      <c r="S91" s="1053">
        <v>7149.7</v>
      </c>
      <c r="T91" s="1053"/>
      <c r="U91" s="1053">
        <f>SUM(V91:W91)</f>
        <v>7864.7</v>
      </c>
      <c r="V91" s="1053">
        <v>7864.7</v>
      </c>
      <c r="W91" s="1056"/>
    </row>
    <row r="92" spans="1:23" s="40" customFormat="1" ht="267.75">
      <c r="A92" s="1083"/>
      <c r="B92" s="1004"/>
      <c r="C92" s="1084"/>
      <c r="D92" s="734"/>
      <c r="E92" s="740"/>
      <c r="F92" s="740"/>
      <c r="G92" s="876"/>
      <c r="H92" s="1076"/>
      <c r="I92" s="113" t="s">
        <v>1094</v>
      </c>
      <c r="J92" s="8">
        <v>42369</v>
      </c>
      <c r="K92" s="934"/>
      <c r="L92" s="1052"/>
      <c r="M92" s="1052"/>
      <c r="N92" s="1052"/>
      <c r="O92" s="1052"/>
      <c r="P92" s="1052"/>
      <c r="Q92" s="1052"/>
      <c r="R92" s="1052"/>
      <c r="S92" s="1054"/>
      <c r="T92" s="1054"/>
      <c r="U92" s="1054"/>
      <c r="V92" s="1054"/>
      <c r="W92" s="1057"/>
    </row>
    <row r="93" spans="1:23" s="40" customFormat="1" ht="269.25" customHeight="1">
      <c r="A93" s="1083"/>
      <c r="B93" s="1004"/>
      <c r="C93" s="880"/>
      <c r="D93" s="735"/>
      <c r="E93" s="874"/>
      <c r="F93" s="874"/>
      <c r="G93" s="877"/>
      <c r="H93" s="1008"/>
      <c r="I93" s="113" t="s">
        <v>1095</v>
      </c>
      <c r="J93" s="8">
        <v>42735</v>
      </c>
      <c r="K93" s="934"/>
      <c r="L93" s="1032"/>
      <c r="M93" s="1046"/>
      <c r="N93" s="1046"/>
      <c r="O93" s="1032"/>
      <c r="P93" s="1032"/>
      <c r="Q93" s="1032"/>
      <c r="R93" s="1032"/>
      <c r="S93" s="1055"/>
      <c r="T93" s="1055"/>
      <c r="U93" s="1055"/>
      <c r="V93" s="1055"/>
      <c r="W93" s="1058"/>
    </row>
    <row r="94" spans="1:23" s="38" customFormat="1">
      <c r="A94" s="75" t="s">
        <v>15</v>
      </c>
      <c r="B94" s="76" t="s">
        <v>16</v>
      </c>
      <c r="C94" s="77"/>
      <c r="D94" s="78"/>
      <c r="E94" s="76"/>
      <c r="F94" s="76"/>
      <c r="G94" s="76"/>
      <c r="H94" s="76">
        <v>300</v>
      </c>
      <c r="I94" s="79"/>
      <c r="J94" s="77"/>
      <c r="K94" s="78"/>
      <c r="L94" s="232">
        <f>SUM(L95,L98)</f>
        <v>21007</v>
      </c>
      <c r="M94" s="232">
        <f t="shared" ref="M94:W94" si="21">SUM(M95,M98)</f>
        <v>23981.200000000001</v>
      </c>
      <c r="N94" s="232">
        <f t="shared" si="21"/>
        <v>14050.9</v>
      </c>
      <c r="O94" s="232">
        <f t="shared" si="21"/>
        <v>25161.3</v>
      </c>
      <c r="P94" s="232">
        <f t="shared" si="21"/>
        <v>25161.3</v>
      </c>
      <c r="Q94" s="232">
        <f t="shared" si="21"/>
        <v>0</v>
      </c>
      <c r="R94" s="232">
        <f t="shared" si="21"/>
        <v>25161.3</v>
      </c>
      <c r="S94" s="232">
        <f t="shared" si="21"/>
        <v>25161.3</v>
      </c>
      <c r="T94" s="232">
        <f t="shared" si="21"/>
        <v>0</v>
      </c>
      <c r="U94" s="232">
        <f t="shared" si="21"/>
        <v>25442.5</v>
      </c>
      <c r="V94" s="232">
        <f t="shared" si="21"/>
        <v>25442.5</v>
      </c>
      <c r="W94" s="232">
        <f t="shared" si="21"/>
        <v>0</v>
      </c>
    </row>
    <row r="95" spans="1:23" s="39" customFormat="1" ht="32.25" thickBot="1">
      <c r="A95" s="66" t="s">
        <v>17</v>
      </c>
      <c r="B95" s="19" t="s">
        <v>42</v>
      </c>
      <c r="C95" s="80"/>
      <c r="D95" s="81"/>
      <c r="E95" s="19"/>
      <c r="F95" s="19"/>
      <c r="G95" s="19"/>
      <c r="H95" s="82">
        <v>310</v>
      </c>
      <c r="I95" s="83"/>
      <c r="J95" s="80"/>
      <c r="K95" s="81"/>
      <c r="L95" s="213">
        <f>SUM(L96:L97)</f>
        <v>19801.3</v>
      </c>
      <c r="M95" s="213">
        <f>SUM(M96:M96)</f>
        <v>22949.3</v>
      </c>
      <c r="N95" s="213">
        <f>SUM(N96:N96)</f>
        <v>13382.5</v>
      </c>
      <c r="O95" s="213">
        <f t="shared" ref="O95:W95" si="22">SUM(O96:O96)</f>
        <v>23838</v>
      </c>
      <c r="P95" s="213">
        <f t="shared" si="22"/>
        <v>23838</v>
      </c>
      <c r="Q95" s="213">
        <f t="shared" si="22"/>
        <v>0</v>
      </c>
      <c r="R95" s="213">
        <f t="shared" si="22"/>
        <v>23838</v>
      </c>
      <c r="S95" s="213">
        <f t="shared" si="22"/>
        <v>23838</v>
      </c>
      <c r="T95" s="213">
        <f t="shared" si="22"/>
        <v>0</v>
      </c>
      <c r="U95" s="213">
        <f t="shared" si="22"/>
        <v>23838</v>
      </c>
      <c r="V95" s="213">
        <f t="shared" si="22"/>
        <v>23838</v>
      </c>
      <c r="W95" s="213">
        <f t="shared" si="22"/>
        <v>0</v>
      </c>
    </row>
    <row r="96" spans="1:23" s="40" customFormat="1" ht="47.25">
      <c r="A96" s="727" t="s">
        <v>10</v>
      </c>
      <c r="B96" s="1004" t="s">
        <v>1060</v>
      </c>
      <c r="C96" s="931"/>
      <c r="D96" s="733"/>
      <c r="E96" s="739" t="s">
        <v>91</v>
      </c>
      <c r="F96" s="739" t="s">
        <v>119</v>
      </c>
      <c r="G96" s="875" t="s">
        <v>1061</v>
      </c>
      <c r="H96" s="1007">
        <v>313</v>
      </c>
      <c r="I96" s="225" t="s">
        <v>1096</v>
      </c>
      <c r="J96" s="226" t="s">
        <v>1063</v>
      </c>
      <c r="K96" s="733"/>
      <c r="L96" s="1028">
        <v>19801.3</v>
      </c>
      <c r="M96" s="1028">
        <v>22949.3</v>
      </c>
      <c r="N96" s="1028">
        <v>13382.5</v>
      </c>
      <c r="O96" s="1028">
        <f>SUM(P96:Q96)</f>
        <v>23838</v>
      </c>
      <c r="P96" s="1028">
        <v>23838</v>
      </c>
      <c r="Q96" s="1028"/>
      <c r="R96" s="1028">
        <f>SUM(S96:T96)</f>
        <v>23838</v>
      </c>
      <c r="S96" s="1028">
        <v>23838</v>
      </c>
      <c r="T96" s="1028"/>
      <c r="U96" s="1028">
        <f>SUM(V96:W96)</f>
        <v>23838</v>
      </c>
      <c r="V96" s="1028">
        <v>23838</v>
      </c>
      <c r="W96" s="1030"/>
    </row>
    <row r="97" spans="1:23" s="40" customFormat="1" ht="110.25">
      <c r="A97" s="729"/>
      <c r="B97" s="1004"/>
      <c r="C97" s="933"/>
      <c r="D97" s="735"/>
      <c r="E97" s="874"/>
      <c r="F97" s="874"/>
      <c r="G97" s="877"/>
      <c r="H97" s="1008"/>
      <c r="I97" s="227" t="s">
        <v>1064</v>
      </c>
      <c r="J97" s="228" t="s">
        <v>1065</v>
      </c>
      <c r="K97" s="735"/>
      <c r="L97" s="1032"/>
      <c r="M97" s="1046"/>
      <c r="N97" s="1046"/>
      <c r="O97" s="1032"/>
      <c r="P97" s="1032"/>
      <c r="Q97" s="1032"/>
      <c r="R97" s="1032"/>
      <c r="S97" s="1032"/>
      <c r="T97" s="1032"/>
      <c r="U97" s="1032"/>
      <c r="V97" s="1032"/>
      <c r="W97" s="1031"/>
    </row>
    <row r="98" spans="1:23" s="272" customFormat="1">
      <c r="A98" s="266" t="s">
        <v>841</v>
      </c>
      <c r="B98" s="267" t="s">
        <v>1053</v>
      </c>
      <c r="C98" s="268"/>
      <c r="D98" s="269"/>
      <c r="E98" s="267"/>
      <c r="F98" s="267"/>
      <c r="G98" s="267"/>
      <c r="H98" s="270">
        <v>360</v>
      </c>
      <c r="I98" s="271"/>
      <c r="J98" s="268"/>
      <c r="K98" s="269"/>
      <c r="L98" s="285">
        <f t="shared" ref="L98:W98" si="23">SUM(L99:L100)</f>
        <v>1205.7</v>
      </c>
      <c r="M98" s="285">
        <f t="shared" si="23"/>
        <v>1031.9000000000001</v>
      </c>
      <c r="N98" s="285">
        <f t="shared" si="23"/>
        <v>668.4</v>
      </c>
      <c r="O98" s="285">
        <f t="shared" si="23"/>
        <v>1323.3</v>
      </c>
      <c r="P98" s="285">
        <f t="shared" si="23"/>
        <v>1323.3</v>
      </c>
      <c r="Q98" s="285">
        <f t="shared" si="23"/>
        <v>0</v>
      </c>
      <c r="R98" s="285">
        <f t="shared" si="23"/>
        <v>1323.3</v>
      </c>
      <c r="S98" s="285">
        <f t="shared" si="23"/>
        <v>1323.3</v>
      </c>
      <c r="T98" s="285">
        <f t="shared" si="23"/>
        <v>0</v>
      </c>
      <c r="U98" s="285">
        <f t="shared" si="23"/>
        <v>1604.5</v>
      </c>
      <c r="V98" s="285">
        <f t="shared" si="23"/>
        <v>1604.5</v>
      </c>
      <c r="W98" s="285">
        <f t="shared" si="23"/>
        <v>0</v>
      </c>
    </row>
    <row r="99" spans="1:23" s="40" customFormat="1">
      <c r="A99" s="937" t="s">
        <v>14</v>
      </c>
      <c r="B99" s="1004" t="s">
        <v>1066</v>
      </c>
      <c r="C99" s="1062"/>
      <c r="D99" s="733"/>
      <c r="E99" s="739" t="s">
        <v>530</v>
      </c>
      <c r="F99" s="739" t="s">
        <v>530</v>
      </c>
      <c r="G99" s="875" t="s">
        <v>1067</v>
      </c>
      <c r="H99" s="875" t="s">
        <v>1097</v>
      </c>
      <c r="I99" s="1060" t="s">
        <v>1068</v>
      </c>
      <c r="J99" s="931"/>
      <c r="K99" s="733"/>
      <c r="L99" s="1028">
        <v>1205.7</v>
      </c>
      <c r="M99" s="1028">
        <v>1031.9000000000001</v>
      </c>
      <c r="N99" s="1028">
        <v>668.4</v>
      </c>
      <c r="O99" s="1028">
        <f>SUM(P99:Q99)</f>
        <v>1323.3</v>
      </c>
      <c r="P99" s="1028">
        <v>1323.3</v>
      </c>
      <c r="Q99" s="1028"/>
      <c r="R99" s="1028">
        <f>SUM(S99:T99)</f>
        <v>1323.3</v>
      </c>
      <c r="S99" s="1028">
        <v>1323.3</v>
      </c>
      <c r="T99" s="1028"/>
      <c r="U99" s="1028">
        <f>SUM(V99:W99)</f>
        <v>1604.5</v>
      </c>
      <c r="V99" s="1028">
        <v>1604.5</v>
      </c>
      <c r="W99" s="1030"/>
    </row>
    <row r="100" spans="1:23" s="40" customFormat="1">
      <c r="A100" s="937"/>
      <c r="B100" s="890"/>
      <c r="C100" s="1062"/>
      <c r="D100" s="735"/>
      <c r="E100" s="874"/>
      <c r="F100" s="874"/>
      <c r="G100" s="877"/>
      <c r="H100" s="877"/>
      <c r="I100" s="1061"/>
      <c r="J100" s="933"/>
      <c r="K100" s="735"/>
      <c r="L100" s="1032"/>
      <c r="M100" s="1032"/>
      <c r="N100" s="1032"/>
      <c r="O100" s="1032"/>
      <c r="P100" s="1032"/>
      <c r="Q100" s="1032"/>
      <c r="R100" s="1032"/>
      <c r="S100" s="1032"/>
      <c r="T100" s="1032"/>
      <c r="U100" s="1032"/>
      <c r="V100" s="1032"/>
      <c r="W100" s="1031"/>
    </row>
    <row r="101" spans="1:23" s="242" customFormat="1">
      <c r="A101" s="240" t="s">
        <v>20</v>
      </c>
      <c r="B101" s="710" t="s">
        <v>89</v>
      </c>
      <c r="C101" s="710"/>
      <c r="D101" s="710"/>
      <c r="E101" s="710"/>
      <c r="F101" s="710"/>
      <c r="G101" s="710"/>
      <c r="H101" s="710"/>
      <c r="I101" s="710"/>
      <c r="J101" s="710"/>
      <c r="K101" s="710"/>
      <c r="L101" s="244">
        <f t="shared" ref="L101:W101" si="24">SUM(L102:L103)</f>
        <v>723.9</v>
      </c>
      <c r="M101" s="244">
        <f t="shared" si="24"/>
        <v>1282.5</v>
      </c>
      <c r="N101" s="244">
        <f t="shared" si="24"/>
        <v>186.9</v>
      </c>
      <c r="O101" s="244">
        <f t="shared" si="24"/>
        <v>1060</v>
      </c>
      <c r="P101" s="244">
        <f t="shared" si="24"/>
        <v>1060</v>
      </c>
      <c r="Q101" s="244">
        <f t="shared" si="24"/>
        <v>0</v>
      </c>
      <c r="R101" s="244">
        <f t="shared" si="24"/>
        <v>1060</v>
      </c>
      <c r="S101" s="244">
        <f t="shared" si="24"/>
        <v>1060</v>
      </c>
      <c r="T101" s="244">
        <f t="shared" si="24"/>
        <v>0</v>
      </c>
      <c r="U101" s="244">
        <f t="shared" si="24"/>
        <v>1166</v>
      </c>
      <c r="V101" s="244">
        <f t="shared" si="24"/>
        <v>1166</v>
      </c>
      <c r="W101" s="244">
        <f t="shared" si="24"/>
        <v>0</v>
      </c>
    </row>
    <row r="102" spans="1:23" s="35" customFormat="1">
      <c r="A102" s="896" t="s">
        <v>17</v>
      </c>
      <c r="B102" s="1004" t="s">
        <v>1066</v>
      </c>
      <c r="C102" s="1063"/>
      <c r="D102" s="717"/>
      <c r="E102" s="1064" t="s">
        <v>530</v>
      </c>
      <c r="F102" s="1064" t="s">
        <v>530</v>
      </c>
      <c r="G102" s="1066" t="s">
        <v>1067</v>
      </c>
      <c r="H102" s="1068">
        <v>810</v>
      </c>
      <c r="I102" s="1060" t="s">
        <v>1068</v>
      </c>
      <c r="J102" s="717"/>
      <c r="K102" s="717"/>
      <c r="L102" s="1028">
        <v>723.9</v>
      </c>
      <c r="M102" s="1028">
        <v>1282.5</v>
      </c>
      <c r="N102" s="1028">
        <v>186.9</v>
      </c>
      <c r="O102" s="1028">
        <f>SUM(P102:Q102)</f>
        <v>1060</v>
      </c>
      <c r="P102" s="1028">
        <v>1060</v>
      </c>
      <c r="Q102" s="1028"/>
      <c r="R102" s="1028">
        <f>SUM(S102:T102)</f>
        <v>1060</v>
      </c>
      <c r="S102" s="1028">
        <v>1060</v>
      </c>
      <c r="T102" s="1028"/>
      <c r="U102" s="1028">
        <f>SUM(V102:W102)</f>
        <v>1166</v>
      </c>
      <c r="V102" s="1028">
        <v>1166</v>
      </c>
      <c r="W102" s="1030"/>
    </row>
    <row r="103" spans="1:23" s="35" customFormat="1">
      <c r="A103" s="896"/>
      <c r="B103" s="890"/>
      <c r="C103" s="1063"/>
      <c r="D103" s="719"/>
      <c r="E103" s="1065"/>
      <c r="F103" s="1065"/>
      <c r="G103" s="1067"/>
      <c r="H103" s="1069"/>
      <c r="I103" s="1061"/>
      <c r="J103" s="719"/>
      <c r="K103" s="719"/>
      <c r="L103" s="1032"/>
      <c r="M103" s="1032"/>
      <c r="N103" s="1032"/>
      <c r="O103" s="1032"/>
      <c r="P103" s="1032"/>
      <c r="Q103" s="1032"/>
      <c r="R103" s="1032"/>
      <c r="S103" s="1032"/>
      <c r="T103" s="1032"/>
      <c r="U103" s="1032"/>
      <c r="V103" s="1032"/>
      <c r="W103" s="1031"/>
    </row>
    <row r="104" spans="1:23" s="37" customFormat="1" ht="31.5">
      <c r="A104" s="97" t="s">
        <v>1098</v>
      </c>
      <c r="B104" s="98" t="s">
        <v>1099</v>
      </c>
      <c r="C104" s="99"/>
      <c r="D104" s="99"/>
      <c r="E104" s="99"/>
      <c r="F104" s="99"/>
      <c r="G104" s="99"/>
      <c r="H104" s="99"/>
      <c r="I104" s="99"/>
      <c r="J104" s="99"/>
      <c r="K104" s="99" t="s">
        <v>66</v>
      </c>
      <c r="L104" s="100">
        <f t="shared" ref="L104:W104" si="25">SUM(L105,L116)</f>
        <v>33061.939999999995</v>
      </c>
      <c r="M104" s="100">
        <f t="shared" si="25"/>
        <v>31282.1</v>
      </c>
      <c r="N104" s="100">
        <f t="shared" si="25"/>
        <v>22251.01</v>
      </c>
      <c r="O104" s="100">
        <f t="shared" si="25"/>
        <v>28796.500000000004</v>
      </c>
      <c r="P104" s="100">
        <f t="shared" si="25"/>
        <v>28796.500000000004</v>
      </c>
      <c r="Q104" s="100">
        <f t="shared" si="25"/>
        <v>0</v>
      </c>
      <c r="R104" s="100">
        <f t="shared" si="25"/>
        <v>28581.78</v>
      </c>
      <c r="S104" s="100">
        <f t="shared" si="25"/>
        <v>28581.78</v>
      </c>
      <c r="T104" s="100">
        <f t="shared" si="25"/>
        <v>0</v>
      </c>
      <c r="U104" s="100">
        <f t="shared" si="25"/>
        <v>28323.3</v>
      </c>
      <c r="V104" s="100">
        <f t="shared" si="25"/>
        <v>28323.3</v>
      </c>
      <c r="W104" s="100">
        <f t="shared" si="25"/>
        <v>0</v>
      </c>
    </row>
    <row r="105" spans="1:23" s="242" customFormat="1">
      <c r="A105" s="240" t="s">
        <v>9</v>
      </c>
      <c r="B105" s="710" t="s">
        <v>72</v>
      </c>
      <c r="C105" s="710"/>
      <c r="D105" s="710"/>
      <c r="E105" s="710"/>
      <c r="F105" s="710"/>
      <c r="G105" s="710"/>
      <c r="H105" s="710"/>
      <c r="I105" s="710"/>
      <c r="J105" s="710"/>
      <c r="K105" s="710"/>
      <c r="L105" s="241">
        <f>SUM(L106)</f>
        <v>5625.6</v>
      </c>
      <c r="M105" s="241">
        <f t="shared" ref="M105:W105" si="26">SUM(M106)</f>
        <v>7906.3</v>
      </c>
      <c r="N105" s="241">
        <f t="shared" si="26"/>
        <v>3589.7999999999997</v>
      </c>
      <c r="O105" s="241">
        <f t="shared" si="26"/>
        <v>4998.7</v>
      </c>
      <c r="P105" s="241">
        <f t="shared" si="26"/>
        <v>4998.7</v>
      </c>
      <c r="Q105" s="241">
        <f t="shared" si="26"/>
        <v>0</v>
      </c>
      <c r="R105" s="241">
        <f t="shared" si="26"/>
        <v>5005.3799999999992</v>
      </c>
      <c r="S105" s="241">
        <f t="shared" si="26"/>
        <v>5005.3799999999992</v>
      </c>
      <c r="T105" s="241">
        <f t="shared" si="26"/>
        <v>0</v>
      </c>
      <c r="U105" s="241">
        <f t="shared" si="26"/>
        <v>5062.0999999999995</v>
      </c>
      <c r="V105" s="241">
        <f t="shared" si="26"/>
        <v>5062.0999999999995</v>
      </c>
      <c r="W105" s="241">
        <f t="shared" si="26"/>
        <v>0</v>
      </c>
    </row>
    <row r="106" spans="1:23" s="263" customFormat="1">
      <c r="A106" s="747" t="s">
        <v>105</v>
      </c>
      <c r="B106" s="748"/>
      <c r="C106" s="748"/>
      <c r="D106" s="748"/>
      <c r="E106" s="748"/>
      <c r="F106" s="748"/>
      <c r="G106" s="748"/>
      <c r="H106" s="748"/>
      <c r="I106" s="748"/>
      <c r="J106" s="748"/>
      <c r="K106" s="748"/>
      <c r="L106" s="261">
        <f t="shared" ref="L106:W106" si="27">SUM(L107,L111,L114)</f>
        <v>5625.6</v>
      </c>
      <c r="M106" s="261">
        <f t="shared" si="27"/>
        <v>7906.3</v>
      </c>
      <c r="N106" s="261">
        <f t="shared" si="27"/>
        <v>3589.7999999999997</v>
      </c>
      <c r="O106" s="261">
        <f t="shared" si="27"/>
        <v>4998.7</v>
      </c>
      <c r="P106" s="261">
        <f t="shared" si="27"/>
        <v>4998.7</v>
      </c>
      <c r="Q106" s="261">
        <f t="shared" si="27"/>
        <v>0</v>
      </c>
      <c r="R106" s="261">
        <f t="shared" si="27"/>
        <v>5005.3799999999992</v>
      </c>
      <c r="S106" s="261">
        <f t="shared" si="27"/>
        <v>5005.3799999999992</v>
      </c>
      <c r="T106" s="261">
        <f t="shared" si="27"/>
        <v>0</v>
      </c>
      <c r="U106" s="261">
        <f t="shared" si="27"/>
        <v>5062.0999999999995</v>
      </c>
      <c r="V106" s="261">
        <f t="shared" si="27"/>
        <v>5062.0999999999995</v>
      </c>
      <c r="W106" s="262">
        <f t="shared" si="27"/>
        <v>0</v>
      </c>
    </row>
    <row r="107" spans="1:23">
      <c r="A107" s="70" t="s">
        <v>12</v>
      </c>
      <c r="B107" s="2" t="s">
        <v>59</v>
      </c>
      <c r="C107" s="71"/>
      <c r="D107" s="71"/>
      <c r="E107" s="3" t="s">
        <v>119</v>
      </c>
      <c r="F107" s="3" t="s">
        <v>141</v>
      </c>
      <c r="G107" s="3" t="s">
        <v>1100</v>
      </c>
      <c r="H107" s="4">
        <v>100</v>
      </c>
      <c r="I107" s="117"/>
      <c r="J107" s="71"/>
      <c r="K107" s="71"/>
      <c r="L107" s="25">
        <f t="shared" ref="L107:W107" si="28">SUM(L108:L110)</f>
        <v>5022.3</v>
      </c>
      <c r="M107" s="25">
        <f t="shared" si="28"/>
        <v>3851</v>
      </c>
      <c r="N107" s="25">
        <f t="shared" si="28"/>
        <v>2639.1</v>
      </c>
      <c r="O107" s="25">
        <f t="shared" si="28"/>
        <v>4360</v>
      </c>
      <c r="P107" s="25">
        <f t="shared" si="28"/>
        <v>4360</v>
      </c>
      <c r="Q107" s="25">
        <f t="shared" si="28"/>
        <v>0</v>
      </c>
      <c r="R107" s="25">
        <f t="shared" si="28"/>
        <v>4372.3999999999996</v>
      </c>
      <c r="S107" s="25">
        <f t="shared" si="28"/>
        <v>4372.3999999999996</v>
      </c>
      <c r="T107" s="25">
        <f t="shared" si="28"/>
        <v>0</v>
      </c>
      <c r="U107" s="25">
        <f t="shared" si="28"/>
        <v>4421.8999999999996</v>
      </c>
      <c r="V107" s="25">
        <f t="shared" si="28"/>
        <v>4421.8999999999996</v>
      </c>
      <c r="W107" s="15">
        <f t="shared" si="28"/>
        <v>0</v>
      </c>
    </row>
    <row r="108" spans="1:23">
      <c r="A108" s="70" t="s">
        <v>49</v>
      </c>
      <c r="B108" s="2" t="s">
        <v>1101</v>
      </c>
      <c r="C108" s="71"/>
      <c r="D108" s="71"/>
      <c r="E108" s="3" t="s">
        <v>119</v>
      </c>
      <c r="F108" s="3" t="s">
        <v>141</v>
      </c>
      <c r="G108" s="3" t="s">
        <v>1100</v>
      </c>
      <c r="H108" s="4">
        <v>100</v>
      </c>
      <c r="I108" s="117"/>
      <c r="J108" s="71"/>
      <c r="K108" s="71"/>
      <c r="L108" s="25">
        <v>5022.3</v>
      </c>
      <c r="M108" s="25">
        <v>3851</v>
      </c>
      <c r="N108" s="25">
        <v>2639.1</v>
      </c>
      <c r="O108" s="25">
        <f>SUM(P108:Q108)</f>
        <v>4360</v>
      </c>
      <c r="P108" s="25">
        <v>4360</v>
      </c>
      <c r="Q108" s="25"/>
      <c r="R108" s="25">
        <f>SUM(S108:T108)</f>
        <v>4372.3999999999996</v>
      </c>
      <c r="S108" s="25">
        <v>4372.3999999999996</v>
      </c>
      <c r="T108" s="25"/>
      <c r="U108" s="25">
        <f>SUM(V108:W108)</f>
        <v>4421.8999999999996</v>
      </c>
      <c r="V108" s="25">
        <v>4421.8999999999996</v>
      </c>
      <c r="W108" s="15"/>
    </row>
    <row r="109" spans="1:23">
      <c r="A109" s="70" t="s">
        <v>70</v>
      </c>
      <c r="B109" s="2" t="s">
        <v>1102</v>
      </c>
      <c r="C109" s="71"/>
      <c r="D109" s="71"/>
      <c r="E109" s="2"/>
      <c r="F109" s="2"/>
      <c r="G109" s="2"/>
      <c r="H109" s="4">
        <v>100</v>
      </c>
      <c r="I109" s="117"/>
      <c r="J109" s="71"/>
      <c r="K109" s="71"/>
      <c r="L109" s="25"/>
      <c r="M109" s="25"/>
      <c r="N109" s="25"/>
      <c r="O109" s="25">
        <f>SUM(P109:Q109)</f>
        <v>0</v>
      </c>
      <c r="P109" s="25"/>
      <c r="Q109" s="25"/>
      <c r="R109" s="25">
        <f>SUM(S109:T109)</f>
        <v>0</v>
      </c>
      <c r="S109" s="25"/>
      <c r="T109" s="25"/>
      <c r="U109" s="25">
        <f>SUM(V109:W109)</f>
        <v>0</v>
      </c>
      <c r="V109" s="25"/>
      <c r="W109" s="15"/>
    </row>
    <row r="110" spans="1:23">
      <c r="A110" s="70" t="s">
        <v>71</v>
      </c>
      <c r="B110" s="2" t="s">
        <v>69</v>
      </c>
      <c r="C110" s="71"/>
      <c r="D110" s="71"/>
      <c r="E110" s="2"/>
      <c r="F110" s="2"/>
      <c r="G110" s="2"/>
      <c r="H110" s="4">
        <v>100</v>
      </c>
      <c r="I110" s="117"/>
      <c r="J110" s="71"/>
      <c r="K110" s="71"/>
      <c r="L110" s="25"/>
      <c r="M110" s="25"/>
      <c r="N110" s="25"/>
      <c r="O110" s="25">
        <f>SUM(P110:Q110)</f>
        <v>0</v>
      </c>
      <c r="P110" s="25"/>
      <c r="Q110" s="25"/>
      <c r="R110" s="25">
        <f>SUM(S110:T110)</f>
        <v>0</v>
      </c>
      <c r="S110" s="25"/>
      <c r="T110" s="25"/>
      <c r="U110" s="25">
        <f>SUM(V110:W110)</f>
        <v>0</v>
      </c>
      <c r="V110" s="25"/>
      <c r="W110" s="15"/>
    </row>
    <row r="111" spans="1:23" ht="31.5">
      <c r="A111" s="70" t="s">
        <v>13</v>
      </c>
      <c r="B111" s="2" t="s">
        <v>33</v>
      </c>
      <c r="C111" s="69"/>
      <c r="D111" s="72"/>
      <c r="E111" s="3" t="s">
        <v>119</v>
      </c>
      <c r="F111" s="3" t="s">
        <v>141</v>
      </c>
      <c r="G111" s="3" t="s">
        <v>1100</v>
      </c>
      <c r="H111" s="4">
        <v>200</v>
      </c>
      <c r="I111" s="69"/>
      <c r="J111" s="69"/>
      <c r="K111" s="72"/>
      <c r="L111" s="25">
        <v>595.20000000000005</v>
      </c>
      <c r="M111" s="25">
        <f t="shared" ref="M111:W111" si="29">SUM(M112:M113)</f>
        <v>4042.3</v>
      </c>
      <c r="N111" s="25">
        <f t="shared" si="29"/>
        <v>946.5</v>
      </c>
      <c r="O111" s="25">
        <f t="shared" si="29"/>
        <v>625.70000000000005</v>
      </c>
      <c r="P111" s="25">
        <f t="shared" si="29"/>
        <v>625.70000000000005</v>
      </c>
      <c r="Q111" s="25">
        <f t="shared" si="29"/>
        <v>0</v>
      </c>
      <c r="R111" s="25">
        <f t="shared" si="29"/>
        <v>619.98</v>
      </c>
      <c r="S111" s="25">
        <f t="shared" si="29"/>
        <v>619.98</v>
      </c>
      <c r="T111" s="25">
        <f t="shared" si="29"/>
        <v>0</v>
      </c>
      <c r="U111" s="25">
        <f t="shared" si="29"/>
        <v>627.20000000000005</v>
      </c>
      <c r="V111" s="25">
        <f t="shared" si="29"/>
        <v>627.20000000000005</v>
      </c>
      <c r="W111" s="15">
        <f t="shared" si="29"/>
        <v>0</v>
      </c>
    </row>
    <row r="112" spans="1:23" ht="31.5">
      <c r="A112" s="70" t="s">
        <v>50</v>
      </c>
      <c r="B112" s="2" t="s">
        <v>1103</v>
      </c>
      <c r="C112" s="69"/>
      <c r="D112" s="72"/>
      <c r="E112" s="3" t="s">
        <v>119</v>
      </c>
      <c r="F112" s="3" t="s">
        <v>141</v>
      </c>
      <c r="G112" s="3" t="s">
        <v>1100</v>
      </c>
      <c r="H112" s="4">
        <v>200</v>
      </c>
      <c r="I112" s="69"/>
      <c r="J112" s="69"/>
      <c r="K112" s="72"/>
      <c r="L112" s="25">
        <v>595.20000000000005</v>
      </c>
      <c r="M112" s="25">
        <v>691.7</v>
      </c>
      <c r="N112" s="25">
        <v>248.2</v>
      </c>
      <c r="O112" s="25">
        <f>SUM(P112:Q112)</f>
        <v>625.70000000000005</v>
      </c>
      <c r="P112" s="25">
        <v>625.70000000000005</v>
      </c>
      <c r="Q112" s="25"/>
      <c r="R112" s="25">
        <f>SUM(S112:T112)</f>
        <v>619.98</v>
      </c>
      <c r="S112" s="25">
        <v>619.98</v>
      </c>
      <c r="T112" s="25"/>
      <c r="U112" s="25">
        <f>SUM(V112:W112)</f>
        <v>627.20000000000005</v>
      </c>
      <c r="V112" s="25">
        <v>627.20000000000005</v>
      </c>
      <c r="W112" s="15"/>
    </row>
    <row r="113" spans="1:23" ht="63">
      <c r="A113" s="70" t="s">
        <v>75</v>
      </c>
      <c r="B113" s="2" t="s">
        <v>1104</v>
      </c>
      <c r="C113" s="71"/>
      <c r="D113" s="71"/>
      <c r="E113" s="3" t="s">
        <v>118</v>
      </c>
      <c r="F113" s="3" t="s">
        <v>94</v>
      </c>
      <c r="G113" s="3" t="s">
        <v>1105</v>
      </c>
      <c r="H113" s="4">
        <v>200</v>
      </c>
      <c r="I113" s="117"/>
      <c r="J113" s="71"/>
      <c r="K113" s="71"/>
      <c r="L113" s="25"/>
      <c r="M113" s="25">
        <v>3350.6</v>
      </c>
      <c r="N113" s="25">
        <v>698.3</v>
      </c>
      <c r="O113" s="25">
        <f>SUM(P113:Q113)</f>
        <v>0</v>
      </c>
      <c r="P113" s="25"/>
      <c r="Q113" s="25"/>
      <c r="R113" s="25">
        <f>SUM(S113:T113)</f>
        <v>0</v>
      </c>
      <c r="S113" s="25"/>
      <c r="T113" s="25"/>
      <c r="U113" s="25">
        <f>SUM(V113:W113)</f>
        <v>0</v>
      </c>
      <c r="V113" s="25"/>
      <c r="W113" s="15"/>
    </row>
    <row r="114" spans="1:23">
      <c r="A114" s="70" t="s">
        <v>51</v>
      </c>
      <c r="B114" s="2" t="s">
        <v>32</v>
      </c>
      <c r="C114" s="69"/>
      <c r="D114" s="72"/>
      <c r="E114" s="3" t="s">
        <v>119</v>
      </c>
      <c r="F114" s="3" t="s">
        <v>141</v>
      </c>
      <c r="G114" s="3" t="s">
        <v>1100</v>
      </c>
      <c r="H114" s="4">
        <v>800</v>
      </c>
      <c r="I114" s="69"/>
      <c r="J114" s="69"/>
      <c r="K114" s="72"/>
      <c r="L114" s="25">
        <v>8.1</v>
      </c>
      <c r="M114" s="25">
        <f t="shared" ref="M114:W114" si="30">SUM(M115:M115)</f>
        <v>13</v>
      </c>
      <c r="N114" s="25">
        <f t="shared" si="30"/>
        <v>4.2</v>
      </c>
      <c r="O114" s="25">
        <f t="shared" si="30"/>
        <v>13</v>
      </c>
      <c r="P114" s="25">
        <f t="shared" si="30"/>
        <v>13</v>
      </c>
      <c r="Q114" s="25">
        <f t="shared" si="30"/>
        <v>0</v>
      </c>
      <c r="R114" s="25">
        <f t="shared" si="30"/>
        <v>13</v>
      </c>
      <c r="S114" s="25">
        <f t="shared" si="30"/>
        <v>13</v>
      </c>
      <c r="T114" s="25">
        <f t="shared" si="30"/>
        <v>0</v>
      </c>
      <c r="U114" s="25">
        <f t="shared" si="30"/>
        <v>13</v>
      </c>
      <c r="V114" s="25">
        <f t="shared" si="30"/>
        <v>13</v>
      </c>
      <c r="W114" s="15">
        <f t="shared" si="30"/>
        <v>0</v>
      </c>
    </row>
    <row r="115" spans="1:23">
      <c r="A115" s="70" t="s">
        <v>52</v>
      </c>
      <c r="B115" s="2" t="s">
        <v>1106</v>
      </c>
      <c r="C115" s="69"/>
      <c r="D115" s="72"/>
      <c r="E115" s="3" t="s">
        <v>119</v>
      </c>
      <c r="F115" s="3" t="s">
        <v>141</v>
      </c>
      <c r="G115" s="3" t="s">
        <v>1100</v>
      </c>
      <c r="H115" s="4">
        <v>800</v>
      </c>
      <c r="I115" s="69"/>
      <c r="J115" s="69"/>
      <c r="K115" s="72"/>
      <c r="L115" s="25">
        <v>8.1</v>
      </c>
      <c r="M115" s="25">
        <v>13</v>
      </c>
      <c r="N115" s="25">
        <v>4.2</v>
      </c>
      <c r="O115" s="25">
        <f>SUM(P115:Q115)</f>
        <v>13</v>
      </c>
      <c r="P115" s="25">
        <v>13</v>
      </c>
      <c r="Q115" s="25"/>
      <c r="R115" s="25">
        <f>SUM(S115:T115)</f>
        <v>13</v>
      </c>
      <c r="S115" s="25">
        <v>13</v>
      </c>
      <c r="T115" s="25"/>
      <c r="U115" s="25">
        <f>SUM(V115:W115)</f>
        <v>13</v>
      </c>
      <c r="V115" s="25">
        <v>13</v>
      </c>
      <c r="W115" s="15"/>
    </row>
    <row r="116" spans="1:23" s="242" customFormat="1">
      <c r="A116" s="240" t="s">
        <v>20</v>
      </c>
      <c r="B116" s="710" t="s">
        <v>89</v>
      </c>
      <c r="C116" s="710"/>
      <c r="D116" s="710"/>
      <c r="E116" s="710"/>
      <c r="F116" s="710"/>
      <c r="G116" s="710"/>
      <c r="H116" s="710"/>
      <c r="I116" s="710"/>
      <c r="J116" s="710"/>
      <c r="K116" s="710"/>
      <c r="L116" s="244">
        <f>SUM(L117:L128)</f>
        <v>27436.339999999997</v>
      </c>
      <c r="M116" s="244">
        <f>SUM(M117:M128)</f>
        <v>23375.8</v>
      </c>
      <c r="N116" s="244">
        <f>SUM(N117:N128)</f>
        <v>18661.21</v>
      </c>
      <c r="O116" s="244">
        <f>SUM(P116:Q116)</f>
        <v>23797.800000000003</v>
      </c>
      <c r="P116" s="244">
        <f>SUM(P117:P128)</f>
        <v>23797.800000000003</v>
      </c>
      <c r="Q116" s="244">
        <f>SUM(Q117:Q128)</f>
        <v>0</v>
      </c>
      <c r="R116" s="244">
        <f>SUM(S116:T116)</f>
        <v>23576.400000000001</v>
      </c>
      <c r="S116" s="244">
        <f>SUM(S117:S128)</f>
        <v>23576.400000000001</v>
      </c>
      <c r="T116" s="244">
        <f>SUM(T117:T128)</f>
        <v>0</v>
      </c>
      <c r="U116" s="244">
        <f>SUM(V116:W116)</f>
        <v>23261.200000000001</v>
      </c>
      <c r="V116" s="244">
        <f>SUM(V117:V128)</f>
        <v>23261.200000000001</v>
      </c>
      <c r="W116" s="245">
        <f>SUM(W117:W128)</f>
        <v>0</v>
      </c>
    </row>
    <row r="117" spans="1:23" s="35" customFormat="1" ht="78.75">
      <c r="A117" s="70" t="s">
        <v>17</v>
      </c>
      <c r="B117" s="238" t="s">
        <v>1107</v>
      </c>
      <c r="C117" s="233"/>
      <c r="D117" s="233"/>
      <c r="E117" s="234" t="s">
        <v>119</v>
      </c>
      <c r="F117" s="234" t="s">
        <v>141</v>
      </c>
      <c r="G117" s="210" t="s">
        <v>1108</v>
      </c>
      <c r="H117" s="210" t="s">
        <v>1109</v>
      </c>
      <c r="I117" s="400" t="s">
        <v>1110</v>
      </c>
      <c r="J117" s="210" t="s">
        <v>1111</v>
      </c>
      <c r="K117" s="210"/>
      <c r="L117" s="208">
        <v>1876.25</v>
      </c>
      <c r="M117" s="209">
        <v>2683.7</v>
      </c>
      <c r="N117" s="209">
        <v>949.5</v>
      </c>
      <c r="O117" s="192">
        <f t="shared" ref="O117:O128" si="31">SUM(P117:Q117)</f>
        <v>3325.8</v>
      </c>
      <c r="P117" s="209">
        <v>3325.8</v>
      </c>
      <c r="Q117" s="209"/>
      <c r="R117" s="192">
        <f t="shared" ref="R117:R128" si="32">SUM(S117:T117)</f>
        <v>3325.8</v>
      </c>
      <c r="S117" s="209">
        <v>3325.8</v>
      </c>
      <c r="T117" s="209"/>
      <c r="U117" s="192">
        <f t="shared" ref="U117:U128" si="33">SUM(V117:W117)</f>
        <v>3325.8</v>
      </c>
      <c r="V117" s="209">
        <v>3325.8</v>
      </c>
      <c r="W117" s="15"/>
    </row>
    <row r="118" spans="1:23" s="35" customFormat="1" ht="126">
      <c r="A118" s="224" t="s">
        <v>1438</v>
      </c>
      <c r="B118" s="238" t="s">
        <v>1112</v>
      </c>
      <c r="C118" s="233"/>
      <c r="D118" s="233"/>
      <c r="E118" s="234" t="s">
        <v>119</v>
      </c>
      <c r="F118" s="234" t="s">
        <v>141</v>
      </c>
      <c r="G118" s="210" t="s">
        <v>1113</v>
      </c>
      <c r="H118" s="210" t="s">
        <v>1109</v>
      </c>
      <c r="I118" s="400" t="s">
        <v>1114</v>
      </c>
      <c r="J118" s="210" t="s">
        <v>1111</v>
      </c>
      <c r="K118" s="210"/>
      <c r="L118" s="208">
        <v>6268.1</v>
      </c>
      <c r="M118" s="209">
        <v>5841.7</v>
      </c>
      <c r="N118" s="209">
        <v>5841.7</v>
      </c>
      <c r="O118" s="192">
        <f t="shared" si="31"/>
        <v>6166.6</v>
      </c>
      <c r="P118" s="209">
        <v>6166.6</v>
      </c>
      <c r="Q118" s="209"/>
      <c r="R118" s="192">
        <f t="shared" si="32"/>
        <v>6056.8</v>
      </c>
      <c r="S118" s="209">
        <v>6056.8</v>
      </c>
      <c r="T118" s="209"/>
      <c r="U118" s="192">
        <f t="shared" si="33"/>
        <v>5978.2</v>
      </c>
      <c r="V118" s="209">
        <v>5978.2</v>
      </c>
      <c r="W118" s="15"/>
    </row>
    <row r="119" spans="1:23" s="35" customFormat="1" ht="126">
      <c r="A119" s="224" t="s">
        <v>62</v>
      </c>
      <c r="B119" s="238" t="s">
        <v>1115</v>
      </c>
      <c r="C119" s="233"/>
      <c r="D119" s="233"/>
      <c r="E119" s="234" t="s">
        <v>119</v>
      </c>
      <c r="F119" s="234" t="s">
        <v>141</v>
      </c>
      <c r="G119" s="210" t="s">
        <v>1116</v>
      </c>
      <c r="H119" s="210" t="s">
        <v>1109</v>
      </c>
      <c r="I119" s="400" t="s">
        <v>1117</v>
      </c>
      <c r="J119" s="210" t="s">
        <v>1118</v>
      </c>
      <c r="K119" s="210"/>
      <c r="L119" s="208">
        <v>4371</v>
      </c>
      <c r="M119" s="209">
        <v>6980.9</v>
      </c>
      <c r="N119" s="209">
        <v>6509</v>
      </c>
      <c r="O119" s="192">
        <f t="shared" si="31"/>
        <v>10289.700000000001</v>
      </c>
      <c r="P119" s="209">
        <v>10289.700000000001</v>
      </c>
      <c r="Q119" s="209"/>
      <c r="R119" s="192">
        <f t="shared" si="32"/>
        <v>10133.4</v>
      </c>
      <c r="S119" s="209">
        <v>10133.4</v>
      </c>
      <c r="T119" s="209"/>
      <c r="U119" s="192">
        <f t="shared" si="33"/>
        <v>10026.200000000001</v>
      </c>
      <c r="V119" s="209">
        <v>10026.200000000001</v>
      </c>
      <c r="W119" s="15"/>
    </row>
    <row r="120" spans="1:23" s="35" customFormat="1" ht="157.5">
      <c r="A120" s="224" t="s">
        <v>63</v>
      </c>
      <c r="B120" s="239" t="s">
        <v>1119</v>
      </c>
      <c r="C120" s="233"/>
      <c r="D120" s="233"/>
      <c r="E120" s="234" t="s">
        <v>119</v>
      </c>
      <c r="F120" s="234" t="s">
        <v>141</v>
      </c>
      <c r="G120" s="210" t="s">
        <v>1120</v>
      </c>
      <c r="H120" s="210" t="s">
        <v>1109</v>
      </c>
      <c r="I120" s="401" t="s">
        <v>1121</v>
      </c>
      <c r="J120" s="210" t="s">
        <v>1111</v>
      </c>
      <c r="K120" s="210"/>
      <c r="L120" s="208">
        <v>5081.5</v>
      </c>
      <c r="M120" s="209">
        <v>1244</v>
      </c>
      <c r="N120" s="209">
        <v>834.71</v>
      </c>
      <c r="O120" s="192">
        <f t="shared" si="31"/>
        <v>165</v>
      </c>
      <c r="P120" s="209">
        <v>165</v>
      </c>
      <c r="Q120" s="209"/>
      <c r="R120" s="192">
        <f t="shared" si="32"/>
        <v>165</v>
      </c>
      <c r="S120" s="209">
        <v>165</v>
      </c>
      <c r="T120" s="209"/>
      <c r="U120" s="192">
        <f t="shared" si="33"/>
        <v>165</v>
      </c>
      <c r="V120" s="209">
        <v>165</v>
      </c>
      <c r="W120" s="15"/>
    </row>
    <row r="121" spans="1:23" s="35" customFormat="1" ht="157.5">
      <c r="A121" s="224" t="s">
        <v>53</v>
      </c>
      <c r="B121" s="238" t="s">
        <v>1122</v>
      </c>
      <c r="C121" s="233"/>
      <c r="D121" s="233"/>
      <c r="E121" s="234" t="s">
        <v>119</v>
      </c>
      <c r="F121" s="234" t="s">
        <v>141</v>
      </c>
      <c r="G121" s="210" t="s">
        <v>1123</v>
      </c>
      <c r="H121" s="210" t="s">
        <v>1109</v>
      </c>
      <c r="I121" s="401" t="s">
        <v>1121</v>
      </c>
      <c r="J121" s="210" t="s">
        <v>1111</v>
      </c>
      <c r="K121" s="210"/>
      <c r="L121" s="208">
        <v>1270</v>
      </c>
      <c r="M121" s="209">
        <v>671.8</v>
      </c>
      <c r="N121" s="209">
        <v>374</v>
      </c>
      <c r="O121" s="192">
        <f t="shared" si="31"/>
        <v>741.8</v>
      </c>
      <c r="P121" s="209">
        <v>741.8</v>
      </c>
      <c r="Q121" s="209"/>
      <c r="R121" s="192">
        <f t="shared" si="32"/>
        <v>647</v>
      </c>
      <c r="S121" s="209">
        <v>647</v>
      </c>
      <c r="T121" s="209"/>
      <c r="U121" s="192">
        <f t="shared" si="33"/>
        <v>517.6</v>
      </c>
      <c r="V121" s="209">
        <v>517.6</v>
      </c>
      <c r="W121" s="15"/>
    </row>
    <row r="122" spans="1:23" s="35" customFormat="1" ht="157.5">
      <c r="A122" s="224" t="s">
        <v>54</v>
      </c>
      <c r="B122" s="238" t="s">
        <v>1124</v>
      </c>
      <c r="C122" s="233"/>
      <c r="D122" s="233"/>
      <c r="E122" s="234" t="s">
        <v>119</v>
      </c>
      <c r="F122" s="234" t="s">
        <v>141</v>
      </c>
      <c r="G122" s="210" t="s">
        <v>1125</v>
      </c>
      <c r="H122" s="210" t="s">
        <v>1109</v>
      </c>
      <c r="I122" s="401" t="s">
        <v>1121</v>
      </c>
      <c r="J122" s="210" t="s">
        <v>1111</v>
      </c>
      <c r="K122" s="210"/>
      <c r="L122" s="208">
        <v>1361.7</v>
      </c>
      <c r="M122" s="209">
        <v>3100</v>
      </c>
      <c r="N122" s="209">
        <v>2697</v>
      </c>
      <c r="O122" s="192">
        <f t="shared" si="31"/>
        <v>780</v>
      </c>
      <c r="P122" s="209">
        <v>780</v>
      </c>
      <c r="Q122" s="209"/>
      <c r="R122" s="192">
        <f t="shared" si="32"/>
        <v>780</v>
      </c>
      <c r="S122" s="209">
        <v>780</v>
      </c>
      <c r="T122" s="209"/>
      <c r="U122" s="192">
        <f t="shared" si="33"/>
        <v>780</v>
      </c>
      <c r="V122" s="209">
        <v>780</v>
      </c>
      <c r="W122" s="15"/>
    </row>
    <row r="123" spans="1:23" s="35" customFormat="1" ht="78.75">
      <c r="A123" s="224" t="s">
        <v>55</v>
      </c>
      <c r="B123" s="238" t="s">
        <v>1126</v>
      </c>
      <c r="C123" s="233"/>
      <c r="D123" s="233"/>
      <c r="E123" s="234" t="s">
        <v>119</v>
      </c>
      <c r="F123" s="234" t="s">
        <v>141</v>
      </c>
      <c r="G123" s="210" t="s">
        <v>1127</v>
      </c>
      <c r="H123" s="210" t="s">
        <v>1109</v>
      </c>
      <c r="I123" s="400" t="s">
        <v>1110</v>
      </c>
      <c r="J123" s="210" t="s">
        <v>1111</v>
      </c>
      <c r="K123" s="210"/>
      <c r="L123" s="210"/>
      <c r="M123" s="209"/>
      <c r="N123" s="209"/>
      <c r="O123" s="192">
        <f t="shared" si="31"/>
        <v>215</v>
      </c>
      <c r="P123" s="209">
        <v>215</v>
      </c>
      <c r="Q123" s="209"/>
      <c r="R123" s="192">
        <f t="shared" si="32"/>
        <v>215</v>
      </c>
      <c r="S123" s="209">
        <v>215</v>
      </c>
      <c r="T123" s="209"/>
      <c r="U123" s="192">
        <f t="shared" si="33"/>
        <v>215</v>
      </c>
      <c r="V123" s="209">
        <v>215</v>
      </c>
      <c r="W123" s="15"/>
    </row>
    <row r="124" spans="1:23" s="35" customFormat="1" ht="31.5">
      <c r="A124" s="224" t="s">
        <v>27</v>
      </c>
      <c r="B124" s="238" t="s">
        <v>1128</v>
      </c>
      <c r="C124" s="233"/>
      <c r="D124" s="233"/>
      <c r="E124" s="234" t="s">
        <v>119</v>
      </c>
      <c r="F124" s="234" t="s">
        <v>141</v>
      </c>
      <c r="G124" s="210" t="s">
        <v>1129</v>
      </c>
      <c r="H124" s="210" t="s">
        <v>1109</v>
      </c>
      <c r="I124" s="400"/>
      <c r="J124" s="210"/>
      <c r="K124" s="210"/>
      <c r="L124" s="209">
        <v>1848.6</v>
      </c>
      <c r="M124" s="209"/>
      <c r="N124" s="209"/>
      <c r="O124" s="192">
        <f t="shared" si="31"/>
        <v>0</v>
      </c>
      <c r="P124" s="209"/>
      <c r="Q124" s="209"/>
      <c r="R124" s="192">
        <f t="shared" si="32"/>
        <v>0</v>
      </c>
      <c r="S124" s="209"/>
      <c r="T124" s="209"/>
      <c r="U124" s="192">
        <f t="shared" si="33"/>
        <v>0</v>
      </c>
      <c r="V124" s="209"/>
      <c r="W124" s="15"/>
    </row>
    <row r="125" spans="1:23" s="35" customFormat="1" ht="47.25">
      <c r="A125" s="224" t="s">
        <v>56</v>
      </c>
      <c r="B125" s="238" t="s">
        <v>1130</v>
      </c>
      <c r="C125" s="233"/>
      <c r="D125" s="233"/>
      <c r="E125" s="234" t="s">
        <v>119</v>
      </c>
      <c r="F125" s="234" t="s">
        <v>141</v>
      </c>
      <c r="G125" s="210" t="s">
        <v>1131</v>
      </c>
      <c r="H125" s="210" t="s">
        <v>1109</v>
      </c>
      <c r="I125" s="400"/>
      <c r="J125" s="210"/>
      <c r="K125" s="210"/>
      <c r="L125" s="209">
        <v>5359.19</v>
      </c>
      <c r="M125" s="209"/>
      <c r="N125" s="209"/>
      <c r="O125" s="192">
        <f t="shared" si="31"/>
        <v>0</v>
      </c>
      <c r="P125" s="209"/>
      <c r="Q125" s="209"/>
      <c r="R125" s="192">
        <f t="shared" si="32"/>
        <v>0</v>
      </c>
      <c r="S125" s="209"/>
      <c r="T125" s="209"/>
      <c r="U125" s="192">
        <f t="shared" si="33"/>
        <v>0</v>
      </c>
      <c r="V125" s="209"/>
      <c r="W125" s="15"/>
    </row>
    <row r="126" spans="1:23" s="35" customFormat="1" ht="47.25">
      <c r="A126" s="224" t="s">
        <v>91</v>
      </c>
      <c r="B126" s="238" t="s">
        <v>1132</v>
      </c>
      <c r="C126" s="233"/>
      <c r="D126" s="233"/>
      <c r="E126" s="234" t="s">
        <v>119</v>
      </c>
      <c r="F126" s="234" t="s">
        <v>141</v>
      </c>
      <c r="G126" s="210" t="s">
        <v>1133</v>
      </c>
      <c r="H126" s="210" t="s">
        <v>1109</v>
      </c>
      <c r="I126" s="210"/>
      <c r="J126" s="210"/>
      <c r="K126" s="210"/>
      <c r="L126" s="209"/>
      <c r="M126" s="209">
        <v>2308.9</v>
      </c>
      <c r="N126" s="209">
        <v>1315.3</v>
      </c>
      <c r="O126" s="192">
        <f t="shared" si="31"/>
        <v>2113.9</v>
      </c>
      <c r="P126" s="209">
        <v>2113.9</v>
      </c>
      <c r="Q126" s="209"/>
      <c r="R126" s="192">
        <f t="shared" si="32"/>
        <v>2253.4</v>
      </c>
      <c r="S126" s="209">
        <v>2253.4</v>
      </c>
      <c r="T126" s="209"/>
      <c r="U126" s="192">
        <f t="shared" si="33"/>
        <v>2253.4</v>
      </c>
      <c r="V126" s="209">
        <v>2253.4</v>
      </c>
      <c r="W126" s="15"/>
    </row>
    <row r="127" spans="1:23" s="35" customFormat="1" ht="78.75">
      <c r="A127" s="224" t="s">
        <v>92</v>
      </c>
      <c r="B127" s="238" t="s">
        <v>1134</v>
      </c>
      <c r="C127" s="233"/>
      <c r="D127" s="233"/>
      <c r="E127" s="234" t="s">
        <v>119</v>
      </c>
      <c r="F127" s="234" t="s">
        <v>141</v>
      </c>
      <c r="G127" s="210" t="s">
        <v>1135</v>
      </c>
      <c r="H127" s="210" t="s">
        <v>1109</v>
      </c>
      <c r="I127" s="210"/>
      <c r="J127" s="210"/>
      <c r="K127" s="210"/>
      <c r="L127" s="209"/>
      <c r="M127" s="209">
        <v>404.8</v>
      </c>
      <c r="N127" s="209">
        <v>0</v>
      </c>
      <c r="O127" s="192">
        <f t="shared" si="31"/>
        <v>0</v>
      </c>
      <c r="P127" s="209"/>
      <c r="Q127" s="209"/>
      <c r="R127" s="192">
        <f t="shared" si="32"/>
        <v>0</v>
      </c>
      <c r="S127" s="209"/>
      <c r="T127" s="209"/>
      <c r="U127" s="192">
        <f t="shared" si="33"/>
        <v>0</v>
      </c>
      <c r="V127" s="209"/>
      <c r="W127" s="15"/>
    </row>
    <row r="128" spans="1:23" s="35" customFormat="1" ht="31.5">
      <c r="A128" s="224" t="s">
        <v>93</v>
      </c>
      <c r="B128" s="238" t="s">
        <v>1136</v>
      </c>
      <c r="C128" s="233"/>
      <c r="D128" s="233"/>
      <c r="E128" s="234" t="s">
        <v>119</v>
      </c>
      <c r="F128" s="234" t="s">
        <v>141</v>
      </c>
      <c r="G128" s="210" t="s">
        <v>1137</v>
      </c>
      <c r="H128" s="210" t="s">
        <v>1109</v>
      </c>
      <c r="I128" s="210"/>
      <c r="J128" s="210"/>
      <c r="K128" s="210"/>
      <c r="L128" s="209"/>
      <c r="M128" s="209">
        <v>140</v>
      </c>
      <c r="N128" s="209">
        <v>140</v>
      </c>
      <c r="O128" s="192">
        <f t="shared" si="31"/>
        <v>0</v>
      </c>
      <c r="P128" s="209"/>
      <c r="Q128" s="209"/>
      <c r="R128" s="192">
        <f t="shared" si="32"/>
        <v>0</v>
      </c>
      <c r="S128" s="209"/>
      <c r="T128" s="209"/>
      <c r="U128" s="192">
        <f t="shared" si="33"/>
        <v>0</v>
      </c>
      <c r="V128" s="209"/>
      <c r="W128" s="15"/>
    </row>
    <row r="129" spans="1:23" s="37" customFormat="1" ht="31.5">
      <c r="A129" s="58" t="s">
        <v>1151</v>
      </c>
      <c r="B129" s="59" t="s">
        <v>1152</v>
      </c>
      <c r="C129" s="60"/>
      <c r="D129" s="60"/>
      <c r="E129" s="60"/>
      <c r="F129" s="60"/>
      <c r="G129" s="60"/>
      <c r="H129" s="60"/>
      <c r="I129" s="60"/>
      <c r="J129" s="60"/>
      <c r="K129" s="60" t="s">
        <v>66</v>
      </c>
      <c r="L129" s="16">
        <f>SUM(L130,L141)</f>
        <v>6865.9</v>
      </c>
      <c r="M129" s="16">
        <f t="shared" ref="M129:W129" si="34">SUM(M130,M141)</f>
        <v>26898</v>
      </c>
      <c r="N129" s="16">
        <f t="shared" si="34"/>
        <v>18569.800000000003</v>
      </c>
      <c r="O129" s="16">
        <f t="shared" si="34"/>
        <v>10292.1</v>
      </c>
      <c r="P129" s="16">
        <f t="shared" si="34"/>
        <v>2132.6</v>
      </c>
      <c r="Q129" s="16">
        <f t="shared" si="34"/>
        <v>8159.5</v>
      </c>
      <c r="R129" s="16">
        <f t="shared" si="34"/>
        <v>14475.099999999999</v>
      </c>
      <c r="S129" s="16">
        <f t="shared" si="34"/>
        <v>5844.7999999999993</v>
      </c>
      <c r="T129" s="16">
        <f t="shared" si="34"/>
        <v>8630.2999999999993</v>
      </c>
      <c r="U129" s="16">
        <f t="shared" si="34"/>
        <v>16670.2</v>
      </c>
      <c r="V129" s="16">
        <f t="shared" si="34"/>
        <v>8076.2</v>
      </c>
      <c r="W129" s="16">
        <f t="shared" si="34"/>
        <v>8594</v>
      </c>
    </row>
    <row r="130" spans="1:23" s="242" customFormat="1">
      <c r="A130" s="240" t="s">
        <v>9</v>
      </c>
      <c r="B130" s="710" t="s">
        <v>72</v>
      </c>
      <c r="C130" s="710"/>
      <c r="D130" s="710"/>
      <c r="E130" s="710"/>
      <c r="F130" s="710"/>
      <c r="G130" s="710"/>
      <c r="H130" s="710"/>
      <c r="I130" s="710"/>
      <c r="J130" s="710"/>
      <c r="K130" s="710"/>
      <c r="L130" s="241">
        <f>SUM(L131,L133,L138)</f>
        <v>1270.0999999999999</v>
      </c>
      <c r="M130" s="241">
        <f t="shared" ref="M130:W130" si="35">SUM(M131,M133,M138)</f>
        <v>15402.2</v>
      </c>
      <c r="N130" s="241">
        <f t="shared" si="35"/>
        <v>7074</v>
      </c>
      <c r="O130" s="241">
        <f t="shared" si="35"/>
        <v>8814.6</v>
      </c>
      <c r="P130" s="241">
        <f t="shared" si="35"/>
        <v>1390.1</v>
      </c>
      <c r="Q130" s="241">
        <f t="shared" si="35"/>
        <v>7424.5</v>
      </c>
      <c r="R130" s="241">
        <f t="shared" si="35"/>
        <v>9285.4</v>
      </c>
      <c r="S130" s="241">
        <f t="shared" si="35"/>
        <v>1390.1</v>
      </c>
      <c r="T130" s="241">
        <f t="shared" si="35"/>
        <v>7895.3</v>
      </c>
      <c r="U130" s="241">
        <f t="shared" si="35"/>
        <v>8368.5</v>
      </c>
      <c r="V130" s="241">
        <f t="shared" si="35"/>
        <v>1394.2</v>
      </c>
      <c r="W130" s="241">
        <f t="shared" si="35"/>
        <v>6974.3</v>
      </c>
    </row>
    <row r="131" spans="1:23" s="263" customFormat="1">
      <c r="A131" s="266" t="s">
        <v>58</v>
      </c>
      <c r="B131" s="257"/>
      <c r="C131" s="283"/>
      <c r="D131" s="259"/>
      <c r="E131" s="257"/>
      <c r="F131" s="257"/>
      <c r="G131" s="257"/>
      <c r="H131" s="257"/>
      <c r="I131" s="282"/>
      <c r="J131" s="283"/>
      <c r="K131" s="284"/>
      <c r="L131" s="261">
        <f t="shared" ref="L131:W131" si="36">SUM(L132:L132)</f>
        <v>1266.5</v>
      </c>
      <c r="M131" s="261">
        <f t="shared" si="36"/>
        <v>1243.8</v>
      </c>
      <c r="N131" s="261">
        <f t="shared" si="36"/>
        <v>826.7</v>
      </c>
      <c r="O131" s="261">
        <f t="shared" si="36"/>
        <v>1390.1</v>
      </c>
      <c r="P131" s="261">
        <f t="shared" si="36"/>
        <v>1390.1</v>
      </c>
      <c r="Q131" s="261">
        <f t="shared" si="36"/>
        <v>0</v>
      </c>
      <c r="R131" s="261">
        <f t="shared" si="36"/>
        <v>1390.1</v>
      </c>
      <c r="S131" s="261">
        <f t="shared" si="36"/>
        <v>1390.1</v>
      </c>
      <c r="T131" s="261">
        <f t="shared" si="36"/>
        <v>0</v>
      </c>
      <c r="U131" s="261">
        <f t="shared" si="36"/>
        <v>1394.2</v>
      </c>
      <c r="V131" s="261">
        <f t="shared" si="36"/>
        <v>1394.2</v>
      </c>
      <c r="W131" s="262">
        <f t="shared" si="36"/>
        <v>0</v>
      </c>
    </row>
    <row r="132" spans="1:23" s="40" customFormat="1" ht="94.5">
      <c r="A132" s="70" t="s">
        <v>10</v>
      </c>
      <c r="B132" s="235" t="s">
        <v>73</v>
      </c>
      <c r="C132" s="337" t="s">
        <v>1387</v>
      </c>
      <c r="D132" s="236"/>
      <c r="E132" s="18" t="s">
        <v>118</v>
      </c>
      <c r="F132" s="18" t="s">
        <v>119</v>
      </c>
      <c r="G132" s="18" t="s">
        <v>1388</v>
      </c>
      <c r="H132" s="176">
        <v>100</v>
      </c>
      <c r="I132" s="166" t="s">
        <v>1389</v>
      </c>
      <c r="J132" s="167" t="s">
        <v>1390</v>
      </c>
      <c r="K132" s="237"/>
      <c r="L132" s="24">
        <v>1266.5</v>
      </c>
      <c r="M132" s="25">
        <v>1243.8</v>
      </c>
      <c r="N132" s="25">
        <v>826.7</v>
      </c>
      <c r="O132" s="25">
        <f>SUM(P132:Q132)</f>
        <v>1390.1</v>
      </c>
      <c r="P132" s="25">
        <v>1390.1</v>
      </c>
      <c r="Q132" s="25"/>
      <c r="R132" s="25">
        <f>SUM(S132:T132)</f>
        <v>1390.1</v>
      </c>
      <c r="S132" s="25">
        <v>1390.1</v>
      </c>
      <c r="T132" s="25"/>
      <c r="U132" s="25">
        <f>SUM(V132:W132)</f>
        <v>1394.2</v>
      </c>
      <c r="V132" s="25">
        <v>1394.2</v>
      </c>
      <c r="W132" s="15"/>
    </row>
    <row r="133" spans="1:23" s="263" customFormat="1">
      <c r="A133" s="762" t="s">
        <v>78</v>
      </c>
      <c r="B133" s="763"/>
      <c r="C133" s="763"/>
      <c r="D133" s="763"/>
      <c r="E133" s="763"/>
      <c r="F133" s="763"/>
      <c r="G133" s="763"/>
      <c r="H133" s="763"/>
      <c r="I133" s="764"/>
      <c r="J133" s="764"/>
      <c r="K133" s="764"/>
      <c r="L133" s="264">
        <f>SUM(L134)</f>
        <v>3.6</v>
      </c>
      <c r="M133" s="264">
        <f t="shared" ref="M133:W133" si="37">SUM(M134)</f>
        <v>24.8</v>
      </c>
      <c r="N133" s="264">
        <f t="shared" si="37"/>
        <v>12.7</v>
      </c>
      <c r="O133" s="264">
        <f t="shared" si="37"/>
        <v>0</v>
      </c>
      <c r="P133" s="264">
        <f t="shared" si="37"/>
        <v>0</v>
      </c>
      <c r="Q133" s="264">
        <f t="shared" si="37"/>
        <v>0</v>
      </c>
      <c r="R133" s="264">
        <f t="shared" si="37"/>
        <v>0</v>
      </c>
      <c r="S133" s="264">
        <f t="shared" si="37"/>
        <v>0</v>
      </c>
      <c r="T133" s="264">
        <f t="shared" si="37"/>
        <v>0</v>
      </c>
      <c r="U133" s="264">
        <f t="shared" si="37"/>
        <v>0</v>
      </c>
      <c r="V133" s="264">
        <f t="shared" si="37"/>
        <v>0</v>
      </c>
      <c r="W133" s="265">
        <f t="shared" si="37"/>
        <v>0</v>
      </c>
    </row>
    <row r="134" spans="1:23" s="395" customFormat="1" ht="31.5">
      <c r="A134" s="219" t="s">
        <v>22</v>
      </c>
      <c r="B134" s="403" t="s">
        <v>106</v>
      </c>
      <c r="C134" s="222"/>
      <c r="D134" s="221"/>
      <c r="E134" s="403"/>
      <c r="F134" s="403"/>
      <c r="G134" s="403"/>
      <c r="H134" s="216">
        <v>200</v>
      </c>
      <c r="I134" s="220"/>
      <c r="J134" s="220"/>
      <c r="K134" s="221"/>
      <c r="L134" s="404">
        <f t="shared" ref="L134:W134" si="38">SUM(L135:L137)</f>
        <v>3.6</v>
      </c>
      <c r="M134" s="404">
        <f t="shared" si="38"/>
        <v>24.8</v>
      </c>
      <c r="N134" s="404">
        <f t="shared" si="38"/>
        <v>12.7</v>
      </c>
      <c r="O134" s="404">
        <f t="shared" si="38"/>
        <v>0</v>
      </c>
      <c r="P134" s="404">
        <f t="shared" si="38"/>
        <v>0</v>
      </c>
      <c r="Q134" s="404">
        <f t="shared" si="38"/>
        <v>0</v>
      </c>
      <c r="R134" s="11">
        <f t="shared" si="38"/>
        <v>0</v>
      </c>
      <c r="S134" s="11">
        <f t="shared" si="38"/>
        <v>0</v>
      </c>
      <c r="T134" s="11">
        <f t="shared" si="38"/>
        <v>0</v>
      </c>
      <c r="U134" s="11">
        <f t="shared" si="38"/>
        <v>0</v>
      </c>
      <c r="V134" s="11">
        <f t="shared" si="38"/>
        <v>0</v>
      </c>
      <c r="W134" s="23">
        <f t="shared" si="38"/>
        <v>0</v>
      </c>
    </row>
    <row r="135" spans="1:23" s="40" customFormat="1" ht="78.75">
      <c r="A135" s="1087" t="s">
        <v>43</v>
      </c>
      <c r="B135" s="1019" t="s">
        <v>1625</v>
      </c>
      <c r="C135" s="1022"/>
      <c r="D135" s="757"/>
      <c r="E135" s="875" t="s">
        <v>118</v>
      </c>
      <c r="F135" s="875" t="s">
        <v>141</v>
      </c>
      <c r="G135" s="875" t="s">
        <v>1391</v>
      </c>
      <c r="H135" s="1007">
        <v>200</v>
      </c>
      <c r="I135" s="147" t="s">
        <v>1392</v>
      </c>
      <c r="J135" s="147" t="s">
        <v>1393</v>
      </c>
      <c r="K135" s="170"/>
      <c r="L135" s="1070">
        <v>3.6</v>
      </c>
      <c r="M135" s="1070">
        <v>24.8</v>
      </c>
      <c r="N135" s="1070">
        <v>12.7</v>
      </c>
      <c r="O135" s="1070">
        <f>SUM(P135:Q135)</f>
        <v>0</v>
      </c>
      <c r="P135" s="1070"/>
      <c r="Q135" s="1070"/>
      <c r="R135" s="1070">
        <f>SUM(S135:T135)</f>
        <v>0</v>
      </c>
      <c r="S135" s="1070"/>
      <c r="T135" s="1070"/>
      <c r="U135" s="1070">
        <f>SUM(V135:W135)</f>
        <v>0</v>
      </c>
      <c r="V135" s="1070"/>
      <c r="W135" s="1073"/>
    </row>
    <row r="136" spans="1:23" s="40" customFormat="1" ht="157.5">
      <c r="A136" s="1088"/>
      <c r="B136" s="1020"/>
      <c r="C136" s="1023"/>
      <c r="D136" s="758"/>
      <c r="E136" s="876"/>
      <c r="F136" s="876"/>
      <c r="G136" s="876"/>
      <c r="H136" s="1076"/>
      <c r="I136" s="177" t="s">
        <v>1394</v>
      </c>
      <c r="J136" s="177" t="s">
        <v>1395</v>
      </c>
      <c r="K136" s="171"/>
      <c r="L136" s="1071"/>
      <c r="M136" s="1071"/>
      <c r="N136" s="1071"/>
      <c r="O136" s="1071"/>
      <c r="P136" s="1071"/>
      <c r="Q136" s="1071"/>
      <c r="R136" s="1071"/>
      <c r="S136" s="1071"/>
      <c r="T136" s="1071"/>
      <c r="U136" s="1071"/>
      <c r="V136" s="1071"/>
      <c r="W136" s="1074"/>
    </row>
    <row r="137" spans="1:23" s="40" customFormat="1" ht="189">
      <c r="A137" s="1089"/>
      <c r="B137" s="1021"/>
      <c r="C137" s="1024"/>
      <c r="D137" s="759"/>
      <c r="E137" s="877"/>
      <c r="F137" s="877"/>
      <c r="G137" s="877"/>
      <c r="H137" s="1008"/>
      <c r="I137" s="175" t="s">
        <v>1396</v>
      </c>
      <c r="J137" s="175" t="s">
        <v>1397</v>
      </c>
      <c r="K137" s="172"/>
      <c r="L137" s="1072"/>
      <c r="M137" s="1072"/>
      <c r="N137" s="1072"/>
      <c r="O137" s="1072"/>
      <c r="P137" s="1072"/>
      <c r="Q137" s="1072"/>
      <c r="R137" s="1072"/>
      <c r="S137" s="1072"/>
      <c r="T137" s="1072"/>
      <c r="U137" s="1072"/>
      <c r="V137" s="1072"/>
      <c r="W137" s="1075"/>
    </row>
    <row r="138" spans="1:23" s="263" customFormat="1">
      <c r="A138" s="747" t="s">
        <v>87</v>
      </c>
      <c r="B138" s="748"/>
      <c r="C138" s="748"/>
      <c r="D138" s="748"/>
      <c r="E138" s="748"/>
      <c r="F138" s="748"/>
      <c r="G138" s="748"/>
      <c r="H138" s="748"/>
      <c r="I138" s="748"/>
      <c r="J138" s="748"/>
      <c r="K138" s="748"/>
      <c r="L138" s="264">
        <f>SUM(L139)</f>
        <v>0</v>
      </c>
      <c r="M138" s="264">
        <f t="shared" ref="M138:W138" si="39">SUM(M139)</f>
        <v>14133.6</v>
      </c>
      <c r="N138" s="264">
        <f t="shared" si="39"/>
        <v>6234.6</v>
      </c>
      <c r="O138" s="264">
        <f t="shared" si="39"/>
        <v>7424.5</v>
      </c>
      <c r="P138" s="264">
        <f t="shared" si="39"/>
        <v>0</v>
      </c>
      <c r="Q138" s="264">
        <f t="shared" si="39"/>
        <v>7424.5</v>
      </c>
      <c r="R138" s="264">
        <f t="shared" si="39"/>
        <v>7895.3</v>
      </c>
      <c r="S138" s="264">
        <f t="shared" si="39"/>
        <v>0</v>
      </c>
      <c r="T138" s="264">
        <f t="shared" si="39"/>
        <v>7895.3</v>
      </c>
      <c r="U138" s="264">
        <f t="shared" si="39"/>
        <v>6974.3</v>
      </c>
      <c r="V138" s="264">
        <f t="shared" si="39"/>
        <v>0</v>
      </c>
      <c r="W138" s="264">
        <f t="shared" si="39"/>
        <v>6974.3</v>
      </c>
    </row>
    <row r="139" spans="1:23" s="395" customFormat="1">
      <c r="A139" s="402" t="s">
        <v>14</v>
      </c>
      <c r="B139" s="73" t="s">
        <v>61</v>
      </c>
      <c r="C139" s="80"/>
      <c r="D139" s="81"/>
      <c r="E139" s="73"/>
      <c r="F139" s="73"/>
      <c r="G139" s="73"/>
      <c r="H139" s="82">
        <v>400</v>
      </c>
      <c r="I139" s="222"/>
      <c r="J139" s="80"/>
      <c r="K139" s="81"/>
      <c r="L139" s="11">
        <f>SUM(L140:L140)</f>
        <v>0</v>
      </c>
      <c r="M139" s="11">
        <f t="shared" ref="M139:W139" si="40">SUM(M140:M140)</f>
        <v>14133.6</v>
      </c>
      <c r="N139" s="11">
        <f t="shared" si="40"/>
        <v>6234.6</v>
      </c>
      <c r="O139" s="11">
        <f t="shared" si="40"/>
        <v>7424.5</v>
      </c>
      <c r="P139" s="11">
        <f t="shared" si="40"/>
        <v>0</v>
      </c>
      <c r="Q139" s="11">
        <f t="shared" si="40"/>
        <v>7424.5</v>
      </c>
      <c r="R139" s="11">
        <f t="shared" si="40"/>
        <v>7895.3</v>
      </c>
      <c r="S139" s="11">
        <f t="shared" si="40"/>
        <v>0</v>
      </c>
      <c r="T139" s="11">
        <f t="shared" si="40"/>
        <v>7895.3</v>
      </c>
      <c r="U139" s="11">
        <f t="shared" si="40"/>
        <v>6974.3</v>
      </c>
      <c r="V139" s="11">
        <f t="shared" si="40"/>
        <v>0</v>
      </c>
      <c r="W139" s="23">
        <f t="shared" si="40"/>
        <v>6974.3</v>
      </c>
    </row>
    <row r="140" spans="1:23" s="40" customFormat="1" ht="362.25">
      <c r="A140" s="119" t="s">
        <v>60</v>
      </c>
      <c r="B140" s="2" t="s">
        <v>1398</v>
      </c>
      <c r="C140" s="67"/>
      <c r="D140" s="68"/>
      <c r="E140" s="4">
        <v>10</v>
      </c>
      <c r="F140" s="18" t="s">
        <v>119</v>
      </c>
      <c r="G140" s="18" t="s">
        <v>1399</v>
      </c>
      <c r="H140" s="4">
        <v>410</v>
      </c>
      <c r="I140" s="10" t="s">
        <v>1400</v>
      </c>
      <c r="J140" s="20" t="s">
        <v>1401</v>
      </c>
      <c r="K140" s="68"/>
      <c r="L140" s="25"/>
      <c r="M140" s="25">
        <v>14133.6</v>
      </c>
      <c r="N140" s="25">
        <v>6234.6</v>
      </c>
      <c r="O140" s="25">
        <f>Q140</f>
        <v>7424.5</v>
      </c>
      <c r="P140" s="25"/>
      <c r="Q140" s="25">
        <v>7424.5</v>
      </c>
      <c r="R140" s="25">
        <f>T140</f>
        <v>7895.3</v>
      </c>
      <c r="S140" s="25"/>
      <c r="T140" s="25">
        <v>7895.3</v>
      </c>
      <c r="U140" s="25">
        <f>W140</f>
        <v>6974.3</v>
      </c>
      <c r="V140" s="25"/>
      <c r="W140" s="15">
        <v>6974.3</v>
      </c>
    </row>
    <row r="141" spans="1:23" s="251" customFormat="1">
      <c r="A141" s="240" t="s">
        <v>15</v>
      </c>
      <c r="B141" s="246" t="s">
        <v>16</v>
      </c>
      <c r="C141" s="247"/>
      <c r="D141" s="248"/>
      <c r="E141" s="246"/>
      <c r="F141" s="246"/>
      <c r="G141" s="246"/>
      <c r="H141" s="249">
        <v>300</v>
      </c>
      <c r="I141" s="250"/>
      <c r="J141" s="247"/>
      <c r="K141" s="248"/>
      <c r="L141" s="241">
        <f>SUM(L142)</f>
        <v>5595.8</v>
      </c>
      <c r="M141" s="241">
        <f t="shared" ref="M141:W141" si="41">SUM(M142)</f>
        <v>11495.800000000001</v>
      </c>
      <c r="N141" s="241">
        <f t="shared" si="41"/>
        <v>11495.800000000001</v>
      </c>
      <c r="O141" s="241">
        <f t="shared" si="41"/>
        <v>1477.5</v>
      </c>
      <c r="P141" s="241">
        <f t="shared" si="41"/>
        <v>742.5</v>
      </c>
      <c r="Q141" s="241">
        <f t="shared" si="41"/>
        <v>735</v>
      </c>
      <c r="R141" s="241">
        <f t="shared" si="41"/>
        <v>5189.7</v>
      </c>
      <c r="S141" s="241">
        <f t="shared" si="41"/>
        <v>4454.7</v>
      </c>
      <c r="T141" s="241">
        <f t="shared" si="41"/>
        <v>735</v>
      </c>
      <c r="U141" s="241">
        <f t="shared" si="41"/>
        <v>8301.7000000000007</v>
      </c>
      <c r="V141" s="241">
        <f t="shared" si="41"/>
        <v>6682</v>
      </c>
      <c r="W141" s="241">
        <f t="shared" si="41"/>
        <v>1619.6999999999998</v>
      </c>
    </row>
    <row r="142" spans="1:23" s="272" customFormat="1" ht="31.5">
      <c r="A142" s="266" t="s">
        <v>18</v>
      </c>
      <c r="B142" s="267" t="s">
        <v>48</v>
      </c>
      <c r="C142" s="268"/>
      <c r="D142" s="269"/>
      <c r="E142" s="267"/>
      <c r="F142" s="267"/>
      <c r="G142" s="267"/>
      <c r="H142" s="270">
        <v>320</v>
      </c>
      <c r="I142" s="271"/>
      <c r="J142" s="268"/>
      <c r="K142" s="269"/>
      <c r="L142" s="261">
        <f>SUM(L143:L147)</f>
        <v>5595.8</v>
      </c>
      <c r="M142" s="261">
        <f t="shared" ref="M142:W142" si="42">SUM(M143:M147)</f>
        <v>11495.800000000001</v>
      </c>
      <c r="N142" s="261">
        <f t="shared" si="42"/>
        <v>11495.800000000001</v>
      </c>
      <c r="O142" s="261">
        <f t="shared" si="42"/>
        <v>1477.5</v>
      </c>
      <c r="P142" s="261">
        <f t="shared" si="42"/>
        <v>742.5</v>
      </c>
      <c r="Q142" s="261">
        <f t="shared" si="42"/>
        <v>735</v>
      </c>
      <c r="R142" s="261">
        <f t="shared" si="42"/>
        <v>5189.7</v>
      </c>
      <c r="S142" s="261">
        <f t="shared" si="42"/>
        <v>4454.7</v>
      </c>
      <c r="T142" s="261">
        <f t="shared" si="42"/>
        <v>735</v>
      </c>
      <c r="U142" s="261">
        <f t="shared" si="42"/>
        <v>8301.7000000000007</v>
      </c>
      <c r="V142" s="261">
        <f t="shared" si="42"/>
        <v>6682</v>
      </c>
      <c r="W142" s="261">
        <f t="shared" si="42"/>
        <v>1619.6999999999998</v>
      </c>
    </row>
    <row r="143" spans="1:23" s="40" customFormat="1" ht="94.5">
      <c r="A143" s="84" t="s">
        <v>12</v>
      </c>
      <c r="B143" s="128" t="s">
        <v>1626</v>
      </c>
      <c r="C143" s="67"/>
      <c r="D143" s="68"/>
      <c r="E143" s="18" t="s">
        <v>91</v>
      </c>
      <c r="F143" s="18" t="s">
        <v>124</v>
      </c>
      <c r="G143" s="18" t="s">
        <v>1402</v>
      </c>
      <c r="H143" s="18" t="s">
        <v>1347</v>
      </c>
      <c r="I143" s="1086" t="s">
        <v>1403</v>
      </c>
      <c r="J143" s="891" t="s">
        <v>1404</v>
      </c>
      <c r="K143" s="934"/>
      <c r="L143" s="25">
        <v>2803.5</v>
      </c>
      <c r="M143" s="25">
        <v>2882.6</v>
      </c>
      <c r="N143" s="25">
        <v>2882.6</v>
      </c>
      <c r="O143" s="25"/>
      <c r="P143" s="25"/>
      <c r="Q143" s="25"/>
      <c r="R143" s="25"/>
      <c r="S143" s="25"/>
      <c r="T143" s="25"/>
      <c r="U143" s="25"/>
      <c r="V143" s="25"/>
      <c r="W143" s="15"/>
    </row>
    <row r="144" spans="1:23" s="40" customFormat="1" ht="126">
      <c r="A144" s="84" t="s">
        <v>13</v>
      </c>
      <c r="B144" s="128" t="s">
        <v>1627</v>
      </c>
      <c r="C144" s="67"/>
      <c r="D144" s="68"/>
      <c r="E144" s="18" t="s">
        <v>91</v>
      </c>
      <c r="F144" s="18" t="s">
        <v>124</v>
      </c>
      <c r="G144" s="18" t="s">
        <v>1405</v>
      </c>
      <c r="H144" s="18" t="s">
        <v>1347</v>
      </c>
      <c r="I144" s="1086"/>
      <c r="J144" s="891"/>
      <c r="K144" s="934"/>
      <c r="L144" s="25">
        <v>2792.3</v>
      </c>
      <c r="M144" s="25">
        <v>8613.2000000000007</v>
      </c>
      <c r="N144" s="25">
        <v>8613.2000000000007</v>
      </c>
      <c r="O144" s="25"/>
      <c r="P144" s="25"/>
      <c r="Q144" s="25"/>
      <c r="R144" s="25"/>
      <c r="S144" s="25"/>
      <c r="T144" s="25"/>
      <c r="U144" s="25"/>
      <c r="V144" s="25"/>
      <c r="W144" s="15"/>
    </row>
    <row r="145" spans="1:23" s="40" customFormat="1" ht="126">
      <c r="A145" s="84" t="s">
        <v>838</v>
      </c>
      <c r="B145" s="128" t="s">
        <v>1627</v>
      </c>
      <c r="C145" s="67"/>
      <c r="D145" s="68"/>
      <c r="E145" s="18" t="s">
        <v>91</v>
      </c>
      <c r="F145" s="18" t="s">
        <v>124</v>
      </c>
      <c r="G145" s="18" t="s">
        <v>1405</v>
      </c>
      <c r="H145" s="18" t="s">
        <v>1347</v>
      </c>
      <c r="I145" s="1086"/>
      <c r="J145" s="891"/>
      <c r="K145" s="934"/>
      <c r="L145" s="25"/>
      <c r="M145" s="25"/>
      <c r="N145" s="25"/>
      <c r="O145" s="25"/>
      <c r="P145" s="25"/>
      <c r="Q145" s="25"/>
      <c r="R145" s="25"/>
      <c r="S145" s="25"/>
      <c r="T145" s="25"/>
      <c r="U145" s="25">
        <f>SUM(V145:W145)</f>
        <v>879.3</v>
      </c>
      <c r="V145" s="25"/>
      <c r="W145" s="15">
        <v>879.3</v>
      </c>
    </row>
    <row r="146" spans="1:23" s="40" customFormat="1" ht="78.75">
      <c r="A146" s="84" t="s">
        <v>1357</v>
      </c>
      <c r="B146" s="128" t="s">
        <v>1628</v>
      </c>
      <c r="C146" s="67"/>
      <c r="D146" s="68"/>
      <c r="E146" s="18" t="s">
        <v>91</v>
      </c>
      <c r="F146" s="18" t="s">
        <v>124</v>
      </c>
      <c r="G146" s="18" t="s">
        <v>1406</v>
      </c>
      <c r="H146" s="18" t="s">
        <v>1347</v>
      </c>
      <c r="I146" s="1086"/>
      <c r="J146" s="891"/>
      <c r="K146" s="934"/>
      <c r="L146" s="25"/>
      <c r="M146" s="25"/>
      <c r="N146" s="25"/>
      <c r="O146" s="25">
        <f>SUM(P146:Q146)</f>
        <v>742.5</v>
      </c>
      <c r="P146" s="25">
        <v>742.5</v>
      </c>
      <c r="Q146" s="25"/>
      <c r="R146" s="25">
        <f>SUM(S146:T146)</f>
        <v>4454.7</v>
      </c>
      <c r="S146" s="25">
        <v>4454.7</v>
      </c>
      <c r="T146" s="25"/>
      <c r="U146" s="25">
        <f>SUM(V146:W146)</f>
        <v>6682</v>
      </c>
      <c r="V146" s="25">
        <v>6682</v>
      </c>
      <c r="W146" s="15"/>
    </row>
    <row r="147" spans="1:23" s="40" customFormat="1" ht="63">
      <c r="A147" s="84" t="s">
        <v>1359</v>
      </c>
      <c r="B147" s="128" t="s">
        <v>1407</v>
      </c>
      <c r="C147" s="67"/>
      <c r="D147" s="68"/>
      <c r="E147" s="18" t="s">
        <v>91</v>
      </c>
      <c r="F147" s="18" t="s">
        <v>492</v>
      </c>
      <c r="G147" s="18" t="s">
        <v>1408</v>
      </c>
      <c r="H147" s="18" t="s">
        <v>1347</v>
      </c>
      <c r="I147" s="10"/>
      <c r="J147" s="189"/>
      <c r="K147" s="122"/>
      <c r="L147" s="25"/>
      <c r="M147" s="25"/>
      <c r="N147" s="25"/>
      <c r="O147" s="25">
        <f>SUM(P147:Q147)</f>
        <v>735</v>
      </c>
      <c r="P147" s="25"/>
      <c r="Q147" s="25">
        <v>735</v>
      </c>
      <c r="R147" s="25">
        <f>SUM(S147:T147)</f>
        <v>735</v>
      </c>
      <c r="S147" s="25"/>
      <c r="T147" s="25">
        <v>735</v>
      </c>
      <c r="U147" s="25">
        <f>SUM(V147:W147)</f>
        <v>740.4</v>
      </c>
      <c r="V147" s="25"/>
      <c r="W147" s="15">
        <v>740.4</v>
      </c>
    </row>
    <row r="149" spans="1:23">
      <c r="B149" s="202" t="s">
        <v>108</v>
      </c>
      <c r="C149" s="203"/>
      <c r="D149" s="204"/>
      <c r="E149" s="202"/>
      <c r="G149" s="205" t="s">
        <v>109</v>
      </c>
      <c r="H149" s="202"/>
      <c r="I149" s="202"/>
    </row>
    <row r="150" spans="1:23">
      <c r="B150" s="202"/>
      <c r="C150" s="202"/>
      <c r="D150" s="202"/>
      <c r="E150" s="202"/>
      <c r="F150" s="202"/>
      <c r="G150" s="202"/>
      <c r="H150" s="202"/>
      <c r="I150" s="202"/>
    </row>
    <row r="151" spans="1:23">
      <c r="B151" s="202"/>
      <c r="C151" s="202"/>
      <c r="D151" s="202"/>
      <c r="E151" s="202"/>
      <c r="F151" s="202"/>
      <c r="G151" s="202"/>
      <c r="H151" s="202"/>
      <c r="I151" s="202"/>
    </row>
    <row r="152" spans="1:23">
      <c r="B152" s="202" t="s">
        <v>110</v>
      </c>
      <c r="C152" s="202"/>
      <c r="D152" s="206" t="s">
        <v>111</v>
      </c>
      <c r="E152" s="202"/>
      <c r="F152" s="202"/>
      <c r="G152" s="206" t="s">
        <v>112</v>
      </c>
      <c r="H152" s="202"/>
      <c r="I152" s="202"/>
    </row>
    <row r="153" spans="1:23">
      <c r="B153" s="28" t="s">
        <v>114</v>
      </c>
    </row>
  </sheetData>
  <mergeCells count="589">
    <mergeCell ref="B105:K105"/>
    <mergeCell ref="A106:K106"/>
    <mergeCell ref="B116:K116"/>
    <mergeCell ref="Q102:Q103"/>
    <mergeCell ref="R102:R103"/>
    <mergeCell ref="S102:S103"/>
    <mergeCell ref="T102:T103"/>
    <mergeCell ref="U102:U103"/>
    <mergeCell ref="L102:L103"/>
    <mergeCell ref="M102:M103"/>
    <mergeCell ref="N102:N103"/>
    <mergeCell ref="O102:O103"/>
    <mergeCell ref="P102:P103"/>
    <mergeCell ref="W99:W100"/>
    <mergeCell ref="O99:O100"/>
    <mergeCell ref="P99:P100"/>
    <mergeCell ref="Q99:Q100"/>
    <mergeCell ref="R99:R100"/>
    <mergeCell ref="S99:S100"/>
    <mergeCell ref="B101:K101"/>
    <mergeCell ref="A102:A103"/>
    <mergeCell ref="B102:B103"/>
    <mergeCell ref="C102:C103"/>
    <mergeCell ref="D102:D103"/>
    <mergeCell ref="E102:E103"/>
    <mergeCell ref="F102:F103"/>
    <mergeCell ref="G102:G103"/>
    <mergeCell ref="H102:H103"/>
    <mergeCell ref="I102:I103"/>
    <mergeCell ref="J102:J103"/>
    <mergeCell ref="K102:K103"/>
    <mergeCell ref="V102:V103"/>
    <mergeCell ref="W102:W103"/>
    <mergeCell ref="V96:V97"/>
    <mergeCell ref="W96:W97"/>
    <mergeCell ref="A99:A100"/>
    <mergeCell ref="B99:B100"/>
    <mergeCell ref="C99:C100"/>
    <mergeCell ref="D99:D100"/>
    <mergeCell ref="E99:E100"/>
    <mergeCell ref="F99:F100"/>
    <mergeCell ref="G99:G100"/>
    <mergeCell ref="H99:H100"/>
    <mergeCell ref="I99:I100"/>
    <mergeCell ref="J99:J100"/>
    <mergeCell ref="K99:K100"/>
    <mergeCell ref="L99:L100"/>
    <mergeCell ref="M99:M100"/>
    <mergeCell ref="N99:N100"/>
    <mergeCell ref="Q96:Q97"/>
    <mergeCell ref="R96:R97"/>
    <mergeCell ref="S96:S97"/>
    <mergeCell ref="T96:T97"/>
    <mergeCell ref="U96:U97"/>
    <mergeCell ref="T99:T100"/>
    <mergeCell ref="U99:U100"/>
    <mergeCell ref="V99:V100"/>
    <mergeCell ref="L96:L97"/>
    <mergeCell ref="M96:M97"/>
    <mergeCell ref="N96:N97"/>
    <mergeCell ref="O96:O97"/>
    <mergeCell ref="P96:P97"/>
    <mergeCell ref="Q91:Q93"/>
    <mergeCell ref="R91:R93"/>
    <mergeCell ref="S91:S93"/>
    <mergeCell ref="T91:T93"/>
    <mergeCell ref="L91:L93"/>
    <mergeCell ref="M91:M93"/>
    <mergeCell ref="N91:N93"/>
    <mergeCell ref="A96:A97"/>
    <mergeCell ref="B96:B97"/>
    <mergeCell ref="C96:C97"/>
    <mergeCell ref="D96:D97"/>
    <mergeCell ref="E96:E97"/>
    <mergeCell ref="F96:F97"/>
    <mergeCell ref="G96:G97"/>
    <mergeCell ref="H96:H97"/>
    <mergeCell ref="K96:K97"/>
    <mergeCell ref="A90:K90"/>
    <mergeCell ref="A91:A93"/>
    <mergeCell ref="B91:B93"/>
    <mergeCell ref="C91:C93"/>
    <mergeCell ref="D91:D93"/>
    <mergeCell ref="E91:E93"/>
    <mergeCell ref="F91:F93"/>
    <mergeCell ref="G91:G93"/>
    <mergeCell ref="H91:H93"/>
    <mergeCell ref="K91:K93"/>
    <mergeCell ref="U88:U89"/>
    <mergeCell ref="V88:V89"/>
    <mergeCell ref="W88:W89"/>
    <mergeCell ref="N88:N89"/>
    <mergeCell ref="O88:O89"/>
    <mergeCell ref="P88:P89"/>
    <mergeCell ref="Q88:Q89"/>
    <mergeCell ref="R88:R89"/>
    <mergeCell ref="O91:O93"/>
    <mergeCell ref="P91:P93"/>
    <mergeCell ref="V91:V93"/>
    <mergeCell ref="W91:W93"/>
    <mergeCell ref="U91:U93"/>
    <mergeCell ref="K88:K89"/>
    <mergeCell ref="L88:L89"/>
    <mergeCell ref="M88:M89"/>
    <mergeCell ref="P86:P87"/>
    <mergeCell ref="Q86:Q87"/>
    <mergeCell ref="R86:R87"/>
    <mergeCell ref="S86:S87"/>
    <mergeCell ref="T86:T87"/>
    <mergeCell ref="K86:K87"/>
    <mergeCell ref="L86:L87"/>
    <mergeCell ref="M86:M87"/>
    <mergeCell ref="S88:S89"/>
    <mergeCell ref="T88:T89"/>
    <mergeCell ref="H86:H87"/>
    <mergeCell ref="J86:J87"/>
    <mergeCell ref="A86:A87"/>
    <mergeCell ref="B86:B87"/>
    <mergeCell ref="D86:D87"/>
    <mergeCell ref="E86:E87"/>
    <mergeCell ref="A88:A89"/>
    <mergeCell ref="B88:B89"/>
    <mergeCell ref="D88:D89"/>
    <mergeCell ref="E88:E89"/>
    <mergeCell ref="F88:F89"/>
    <mergeCell ref="G88:G89"/>
    <mergeCell ref="H88:H89"/>
    <mergeCell ref="J88:J89"/>
    <mergeCell ref="U84:U85"/>
    <mergeCell ref="V84:V85"/>
    <mergeCell ref="W84:W85"/>
    <mergeCell ref="N84:N85"/>
    <mergeCell ref="O84:O85"/>
    <mergeCell ref="P84:P85"/>
    <mergeCell ref="Q84:Q85"/>
    <mergeCell ref="R84:R85"/>
    <mergeCell ref="N86:N87"/>
    <mergeCell ref="O86:O87"/>
    <mergeCell ref="U86:U87"/>
    <mergeCell ref="V86:V87"/>
    <mergeCell ref="W86:W87"/>
    <mergeCell ref="K84:K85"/>
    <mergeCell ref="L84:L85"/>
    <mergeCell ref="M84:M85"/>
    <mergeCell ref="P82:P83"/>
    <mergeCell ref="Q82:Q83"/>
    <mergeCell ref="R82:R83"/>
    <mergeCell ref="S82:S83"/>
    <mergeCell ref="T82:T83"/>
    <mergeCell ref="K82:K83"/>
    <mergeCell ref="L82:L83"/>
    <mergeCell ref="M82:M83"/>
    <mergeCell ref="S84:S85"/>
    <mergeCell ref="T84:T85"/>
    <mergeCell ref="J82:J83"/>
    <mergeCell ref="A82:A83"/>
    <mergeCell ref="B82:B83"/>
    <mergeCell ref="D82:D83"/>
    <mergeCell ref="E82:E83"/>
    <mergeCell ref="A84:A85"/>
    <mergeCell ref="B84:B85"/>
    <mergeCell ref="D84:D85"/>
    <mergeCell ref="E84:E85"/>
    <mergeCell ref="F84:F85"/>
    <mergeCell ref="G84:G85"/>
    <mergeCell ref="H84:H85"/>
    <mergeCell ref="J84:J85"/>
    <mergeCell ref="U80:U81"/>
    <mergeCell ref="V80:V81"/>
    <mergeCell ref="W80:W81"/>
    <mergeCell ref="N80:N81"/>
    <mergeCell ref="O80:O81"/>
    <mergeCell ref="P80:P81"/>
    <mergeCell ref="Q80:Q81"/>
    <mergeCell ref="R80:R81"/>
    <mergeCell ref="N82:N83"/>
    <mergeCell ref="O82:O83"/>
    <mergeCell ref="U82:U83"/>
    <mergeCell ref="V82:V83"/>
    <mergeCell ref="W82:W83"/>
    <mergeCell ref="K80:K81"/>
    <mergeCell ref="L80:L81"/>
    <mergeCell ref="M80:M81"/>
    <mergeCell ref="P78:P79"/>
    <mergeCell ref="Q78:Q79"/>
    <mergeCell ref="R78:R79"/>
    <mergeCell ref="S78:S79"/>
    <mergeCell ref="T78:T79"/>
    <mergeCell ref="K78:K79"/>
    <mergeCell ref="L78:L79"/>
    <mergeCell ref="M78:M79"/>
    <mergeCell ref="S80:S81"/>
    <mergeCell ref="T80:T81"/>
    <mergeCell ref="J78:J79"/>
    <mergeCell ref="A78:A79"/>
    <mergeCell ref="B78:B79"/>
    <mergeCell ref="D78:D79"/>
    <mergeCell ref="E78:E79"/>
    <mergeCell ref="A80:A81"/>
    <mergeCell ref="B80:B81"/>
    <mergeCell ref="D80:D81"/>
    <mergeCell ref="E80:E81"/>
    <mergeCell ref="F80:F81"/>
    <mergeCell ref="G80:G81"/>
    <mergeCell ref="H80:H81"/>
    <mergeCell ref="J80:J81"/>
    <mergeCell ref="U76:U77"/>
    <mergeCell ref="V76:V77"/>
    <mergeCell ref="W76:W77"/>
    <mergeCell ref="N76:N77"/>
    <mergeCell ref="O76:O77"/>
    <mergeCell ref="P76:P77"/>
    <mergeCell ref="Q76:Q77"/>
    <mergeCell ref="R76:R77"/>
    <mergeCell ref="N78:N79"/>
    <mergeCell ref="O78:O79"/>
    <mergeCell ref="U78:U79"/>
    <mergeCell ref="V78:V79"/>
    <mergeCell ref="W78:W79"/>
    <mergeCell ref="J76:J77"/>
    <mergeCell ref="K76:K77"/>
    <mergeCell ref="L76:L77"/>
    <mergeCell ref="M76:M77"/>
    <mergeCell ref="P74:P75"/>
    <mergeCell ref="Q74:Q75"/>
    <mergeCell ref="R74:R75"/>
    <mergeCell ref="S74:S75"/>
    <mergeCell ref="T74:T75"/>
    <mergeCell ref="K74:K75"/>
    <mergeCell ref="L74:L75"/>
    <mergeCell ref="M74:M75"/>
    <mergeCell ref="S76:S77"/>
    <mergeCell ref="T76:T77"/>
    <mergeCell ref="W74:W75"/>
    <mergeCell ref="F74:F75"/>
    <mergeCell ref="G74:G75"/>
    <mergeCell ref="H74:H75"/>
    <mergeCell ref="J74:J75"/>
    <mergeCell ref="A74:A75"/>
    <mergeCell ref="B74:B75"/>
    <mergeCell ref="D74:D75"/>
    <mergeCell ref="E74:E75"/>
    <mergeCell ref="N72:N73"/>
    <mergeCell ref="O72:O73"/>
    <mergeCell ref="P72:P73"/>
    <mergeCell ref="Q72:Q73"/>
    <mergeCell ref="R72:R73"/>
    <mergeCell ref="N74:N75"/>
    <mergeCell ref="O74:O75"/>
    <mergeCell ref="U74:U75"/>
    <mergeCell ref="V74:V75"/>
    <mergeCell ref="U70:U71"/>
    <mergeCell ref="V70:V71"/>
    <mergeCell ref="W70:W71"/>
    <mergeCell ref="A72:A73"/>
    <mergeCell ref="B72:B73"/>
    <mergeCell ref="D72:D73"/>
    <mergeCell ref="E72:E73"/>
    <mergeCell ref="F72:F73"/>
    <mergeCell ref="G72:G73"/>
    <mergeCell ref="H72:H73"/>
    <mergeCell ref="J72:J73"/>
    <mergeCell ref="K72:K73"/>
    <mergeCell ref="L72:L73"/>
    <mergeCell ref="M72:M73"/>
    <mergeCell ref="P70:P71"/>
    <mergeCell ref="Q70:Q71"/>
    <mergeCell ref="R70:R71"/>
    <mergeCell ref="S70:S71"/>
    <mergeCell ref="T70:T71"/>
    <mergeCell ref="S72:S73"/>
    <mergeCell ref="T72:T73"/>
    <mergeCell ref="U72:U73"/>
    <mergeCell ref="V72:V73"/>
    <mergeCell ref="W72:W73"/>
    <mergeCell ref="J70:J71"/>
    <mergeCell ref="K70:K71"/>
    <mergeCell ref="L70:L71"/>
    <mergeCell ref="M70:M71"/>
    <mergeCell ref="N70:N71"/>
    <mergeCell ref="O70:O71"/>
    <mergeCell ref="R68:R69"/>
    <mergeCell ref="S68:S69"/>
    <mergeCell ref="T68:T69"/>
    <mergeCell ref="M68:M69"/>
    <mergeCell ref="N68:N69"/>
    <mergeCell ref="O68:O69"/>
    <mergeCell ref="P68:P69"/>
    <mergeCell ref="Q68:Q69"/>
    <mergeCell ref="A66:A67"/>
    <mergeCell ref="A70:A71"/>
    <mergeCell ref="B70:B71"/>
    <mergeCell ref="D70:D71"/>
    <mergeCell ref="E70:E71"/>
    <mergeCell ref="F70:F71"/>
    <mergeCell ref="G70:G71"/>
    <mergeCell ref="H70:H71"/>
    <mergeCell ref="C64:C89"/>
    <mergeCell ref="A76:A77"/>
    <mergeCell ref="B76:B77"/>
    <mergeCell ref="D76:D77"/>
    <mergeCell ref="E76:E77"/>
    <mergeCell ref="F76:F77"/>
    <mergeCell ref="G76:G77"/>
    <mergeCell ref="H76:H77"/>
    <mergeCell ref="F78:F79"/>
    <mergeCell ref="G78:G79"/>
    <mergeCell ref="H78:H79"/>
    <mergeCell ref="F82:F83"/>
    <mergeCell ref="G82:G83"/>
    <mergeCell ref="H82:H83"/>
    <mergeCell ref="F86:F87"/>
    <mergeCell ref="G86:G87"/>
    <mergeCell ref="P66:P67"/>
    <mergeCell ref="Q66:Q67"/>
    <mergeCell ref="R66:R67"/>
    <mergeCell ref="S66:S67"/>
    <mergeCell ref="W68:W69"/>
    <mergeCell ref="U68:U69"/>
    <mergeCell ref="V68:V69"/>
    <mergeCell ref="J66:J67"/>
    <mergeCell ref="K66:K67"/>
    <mergeCell ref="A68:A69"/>
    <mergeCell ref="B68:B69"/>
    <mergeCell ref="D68:D69"/>
    <mergeCell ref="E68:E69"/>
    <mergeCell ref="F68:F69"/>
    <mergeCell ref="G68:G69"/>
    <mergeCell ref="H68:H69"/>
    <mergeCell ref="J68:J69"/>
    <mergeCell ref="K68:K69"/>
    <mergeCell ref="B66:B67"/>
    <mergeCell ref="D66:D67"/>
    <mergeCell ref="E66:E67"/>
    <mergeCell ref="F66:F67"/>
    <mergeCell ref="G66:G67"/>
    <mergeCell ref="H66:H67"/>
    <mergeCell ref="W56:W57"/>
    <mergeCell ref="N56:N57"/>
    <mergeCell ref="O56:O57"/>
    <mergeCell ref="P56:P57"/>
    <mergeCell ref="Q56:Q57"/>
    <mergeCell ref="R56:R57"/>
    <mergeCell ref="O64:O65"/>
    <mergeCell ref="P64:P65"/>
    <mergeCell ref="I58:I61"/>
    <mergeCell ref="J61:K61"/>
    <mergeCell ref="A62:K62"/>
    <mergeCell ref="A64:A65"/>
    <mergeCell ref="B64:B65"/>
    <mergeCell ref="D64:D65"/>
    <mergeCell ref="E64:E65"/>
    <mergeCell ref="T66:T67"/>
    <mergeCell ref="U66:U67"/>
    <mergeCell ref="V66:V67"/>
    <mergeCell ref="F64:F65"/>
    <mergeCell ref="G64:G65"/>
    <mergeCell ref="H64:H65"/>
    <mergeCell ref="J64:J65"/>
    <mergeCell ref="K64:K65"/>
    <mergeCell ref="V64:V65"/>
    <mergeCell ref="W64:W65"/>
    <mergeCell ref="L56:L57"/>
    <mergeCell ref="M56:M57"/>
    <mergeCell ref="U64:U65"/>
    <mergeCell ref="L64:L65"/>
    <mergeCell ref="M64:M65"/>
    <mergeCell ref="N64:N65"/>
    <mergeCell ref="I63:I89"/>
    <mergeCell ref="L66:L67"/>
    <mergeCell ref="M66:M67"/>
    <mergeCell ref="N66:N67"/>
    <mergeCell ref="Q64:Q65"/>
    <mergeCell ref="R64:R65"/>
    <mergeCell ref="S64:S65"/>
    <mergeCell ref="T64:T65"/>
    <mergeCell ref="W66:W67"/>
    <mergeCell ref="L68:L69"/>
    <mergeCell ref="O66:O67"/>
    <mergeCell ref="U50:U52"/>
    <mergeCell ref="V50:V52"/>
    <mergeCell ref="M50:M52"/>
    <mergeCell ref="N50:N52"/>
    <mergeCell ref="O50:O52"/>
    <mergeCell ref="S56:S57"/>
    <mergeCell ref="T56:T57"/>
    <mergeCell ref="U56:U57"/>
    <mergeCell ref="V56:V57"/>
    <mergeCell ref="P50:P52"/>
    <mergeCell ref="Q50:Q52"/>
    <mergeCell ref="A53:K53"/>
    <mergeCell ref="A54:K54"/>
    <mergeCell ref="A56:A57"/>
    <mergeCell ref="B56:B57"/>
    <mergeCell ref="C56:C57"/>
    <mergeCell ref="D56:D57"/>
    <mergeCell ref="E56:E57"/>
    <mergeCell ref="F56:F57"/>
    <mergeCell ref="G56:G57"/>
    <mergeCell ref="H56:H57"/>
    <mergeCell ref="I56:I57"/>
    <mergeCell ref="J56:J57"/>
    <mergeCell ref="K56:K57"/>
    <mergeCell ref="U48:U49"/>
    <mergeCell ref="V48:V49"/>
    <mergeCell ref="W48:W49"/>
    <mergeCell ref="A50:A52"/>
    <mergeCell ref="B50:B52"/>
    <mergeCell ref="C50:C52"/>
    <mergeCell ref="D50:D52"/>
    <mergeCell ref="E50:E52"/>
    <mergeCell ref="F50:F52"/>
    <mergeCell ref="G50:G52"/>
    <mergeCell ref="H50:H52"/>
    <mergeCell ref="I50:I52"/>
    <mergeCell ref="J50:J52"/>
    <mergeCell ref="K50:K52"/>
    <mergeCell ref="L50:L52"/>
    <mergeCell ref="O48:O49"/>
    <mergeCell ref="P48:P49"/>
    <mergeCell ref="Q48:Q49"/>
    <mergeCell ref="R48:R49"/>
    <mergeCell ref="S48:S49"/>
    <mergeCell ref="W50:W52"/>
    <mergeCell ref="R50:R52"/>
    <mergeCell ref="S50:S52"/>
    <mergeCell ref="T50:T52"/>
    <mergeCell ref="L48:L49"/>
    <mergeCell ref="M48:M49"/>
    <mergeCell ref="N48:N49"/>
    <mergeCell ref="P44:P45"/>
    <mergeCell ref="Q44:Q45"/>
    <mergeCell ref="R44:R45"/>
    <mergeCell ref="S44:S45"/>
    <mergeCell ref="T44:T45"/>
    <mergeCell ref="M44:M45"/>
    <mergeCell ref="N44:N45"/>
    <mergeCell ref="O44:O45"/>
    <mergeCell ref="T48:T49"/>
    <mergeCell ref="A48:A49"/>
    <mergeCell ref="B48:B49"/>
    <mergeCell ref="C48:C49"/>
    <mergeCell ref="D48:D49"/>
    <mergeCell ref="E48:E49"/>
    <mergeCell ref="F48:F49"/>
    <mergeCell ref="G48:G49"/>
    <mergeCell ref="H48:H49"/>
    <mergeCell ref="K48:K49"/>
    <mergeCell ref="U42:U43"/>
    <mergeCell ref="V42:V43"/>
    <mergeCell ref="M42:M43"/>
    <mergeCell ref="N42:N43"/>
    <mergeCell ref="O42:O43"/>
    <mergeCell ref="U44:U45"/>
    <mergeCell ref="V44:V45"/>
    <mergeCell ref="W44:W45"/>
    <mergeCell ref="A46:K46"/>
    <mergeCell ref="U39:U40"/>
    <mergeCell ref="V39:V40"/>
    <mergeCell ref="W39:W40"/>
    <mergeCell ref="A42:A43"/>
    <mergeCell ref="B42:B43"/>
    <mergeCell ref="C42:C43"/>
    <mergeCell ref="D42:D43"/>
    <mergeCell ref="E42:E43"/>
    <mergeCell ref="F42:F43"/>
    <mergeCell ref="G42:G43"/>
    <mergeCell ref="H42:H43"/>
    <mergeCell ref="I42:I43"/>
    <mergeCell ref="J42:J43"/>
    <mergeCell ref="K42:K43"/>
    <mergeCell ref="L42:L43"/>
    <mergeCell ref="O39:O40"/>
    <mergeCell ref="P39:P40"/>
    <mergeCell ref="Q39:Q40"/>
    <mergeCell ref="R39:R40"/>
    <mergeCell ref="S39:S40"/>
    <mergeCell ref="W42:W43"/>
    <mergeCell ref="R42:R43"/>
    <mergeCell ref="S42:S43"/>
    <mergeCell ref="T42:T43"/>
    <mergeCell ref="V36:V37"/>
    <mergeCell ref="W36:W37"/>
    <mergeCell ref="A38:A40"/>
    <mergeCell ref="B38:B40"/>
    <mergeCell ref="C39:C40"/>
    <mergeCell ref="D39:D40"/>
    <mergeCell ref="E39:E40"/>
    <mergeCell ref="F39:F40"/>
    <mergeCell ref="G39:G40"/>
    <mergeCell ref="H39:H40"/>
    <mergeCell ref="I39:I40"/>
    <mergeCell ref="J39:J40"/>
    <mergeCell ref="K39:K40"/>
    <mergeCell ref="L39:L40"/>
    <mergeCell ref="M39:M40"/>
    <mergeCell ref="N39:N40"/>
    <mergeCell ref="Q36:Q37"/>
    <mergeCell ref="R36:R37"/>
    <mergeCell ref="S36:S37"/>
    <mergeCell ref="T36:T37"/>
    <mergeCell ref="U36:U37"/>
    <mergeCell ref="L36:L37"/>
    <mergeCell ref="M36:M37"/>
    <mergeCell ref="N36:N37"/>
    <mergeCell ref="A14:K14"/>
    <mergeCell ref="O36:O37"/>
    <mergeCell ref="P36:P37"/>
    <mergeCell ref="B32:K32"/>
    <mergeCell ref="A35:A37"/>
    <mergeCell ref="B35:B37"/>
    <mergeCell ref="C36:C37"/>
    <mergeCell ref="D36:D37"/>
    <mergeCell ref="E36:E37"/>
    <mergeCell ref="F36:F37"/>
    <mergeCell ref="G36:G37"/>
    <mergeCell ref="H36:H37"/>
    <mergeCell ref="I36:I37"/>
    <mergeCell ref="J36:J37"/>
    <mergeCell ref="K36:K37"/>
    <mergeCell ref="P1:W2"/>
    <mergeCell ref="B3:V3"/>
    <mergeCell ref="R7:T7"/>
    <mergeCell ref="U7:W7"/>
    <mergeCell ref="E6:E8"/>
    <mergeCell ref="F6:F8"/>
    <mergeCell ref="A5:A8"/>
    <mergeCell ref="K5:K8"/>
    <mergeCell ref="L5:W6"/>
    <mergeCell ref="G6:G8"/>
    <mergeCell ref="H6:H8"/>
    <mergeCell ref="L7:L8"/>
    <mergeCell ref="M7:M8"/>
    <mergeCell ref="N7:N8"/>
    <mergeCell ref="O7:Q7"/>
    <mergeCell ref="B5:B8"/>
    <mergeCell ref="C5:C8"/>
    <mergeCell ref="D5:D8"/>
    <mergeCell ref="E5:H5"/>
    <mergeCell ref="I5:I8"/>
    <mergeCell ref="J5:J8"/>
    <mergeCell ref="N135:N137"/>
    <mergeCell ref="O135:O137"/>
    <mergeCell ref="P135:P137"/>
    <mergeCell ref="Q135:Q137"/>
    <mergeCell ref="R135:R137"/>
    <mergeCell ref="S135:S137"/>
    <mergeCell ref="T135:T137"/>
    <mergeCell ref="B27:K27"/>
    <mergeCell ref="A28:K28"/>
    <mergeCell ref="P42:P43"/>
    <mergeCell ref="Q42:Q43"/>
    <mergeCell ref="T39:T40"/>
    <mergeCell ref="A44:A45"/>
    <mergeCell ref="B44:B45"/>
    <mergeCell ref="C44:C45"/>
    <mergeCell ref="D44:D45"/>
    <mergeCell ref="E44:E45"/>
    <mergeCell ref="F44:F45"/>
    <mergeCell ref="G44:G45"/>
    <mergeCell ref="H44:H45"/>
    <mergeCell ref="I44:I45"/>
    <mergeCell ref="J44:J45"/>
    <mergeCell ref="K44:K45"/>
    <mergeCell ref="L44:L45"/>
    <mergeCell ref="U135:U137"/>
    <mergeCell ref="V135:V137"/>
    <mergeCell ref="W135:W137"/>
    <mergeCell ref="A138:K138"/>
    <mergeCell ref="I143:I146"/>
    <mergeCell ref="J143:J146"/>
    <mergeCell ref="K143:K146"/>
    <mergeCell ref="O9:Q9"/>
    <mergeCell ref="R9:T9"/>
    <mergeCell ref="U9:W9"/>
    <mergeCell ref="B12:K12"/>
    <mergeCell ref="A13:K13"/>
    <mergeCell ref="B130:K130"/>
    <mergeCell ref="A133:K133"/>
    <mergeCell ref="A135:A137"/>
    <mergeCell ref="B135:B137"/>
    <mergeCell ref="C135:C137"/>
    <mergeCell ref="D135:D137"/>
    <mergeCell ref="E135:E137"/>
    <mergeCell ref="F135:F137"/>
    <mergeCell ref="G135:G137"/>
    <mergeCell ref="H135:H137"/>
    <mergeCell ref="L135:L137"/>
    <mergeCell ref="M135:M137"/>
  </mergeCells>
  <printOptions horizontalCentered="1"/>
  <pageMargins left="0.23622047244094491" right="0.19685039370078741" top="0.55118110236220474" bottom="0.23622047244094491" header="0.15748031496062992" footer="0.23622047244094491"/>
  <pageSetup paperSize="9" scale="42" fitToHeight="1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6</vt:i4>
      </vt:variant>
    </vt:vector>
  </HeadingPairs>
  <TitlesOfParts>
    <vt:vector size="9" baseType="lpstr">
      <vt:lpstr>Таблица 1</vt:lpstr>
      <vt:lpstr>Таблица 2</vt:lpstr>
      <vt:lpstr>1</vt:lpstr>
      <vt:lpstr>'1'!Заголовки_для_печати</vt:lpstr>
      <vt:lpstr>'Таблица 1'!Заголовки_для_печати</vt:lpstr>
      <vt:lpstr>'Таблица 2'!Заголовки_для_печати</vt:lpstr>
      <vt:lpstr>'1'!Область_печати</vt:lpstr>
      <vt:lpstr>'Таблица 1'!Область_печати</vt:lpstr>
      <vt:lpstr>'Таблица 2'!Область_печати</vt:lpstr>
    </vt:vector>
  </TitlesOfParts>
  <Company>findep</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afr</dc:creator>
  <cp:lastModifiedBy>user</cp:lastModifiedBy>
  <cp:lastPrinted>2016-11-17T07:30:43Z</cp:lastPrinted>
  <dcterms:created xsi:type="dcterms:W3CDTF">2009-04-29T09:54:58Z</dcterms:created>
  <dcterms:modified xsi:type="dcterms:W3CDTF">2016-12-26T07:58:39Z</dcterms:modified>
</cp:coreProperties>
</file>