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120" yWindow="165" windowWidth="19020" windowHeight="9690"/>
  </bookViews>
  <sheets>
    <sheet name="Таблица 1" sheetId="1" r:id="rId1"/>
    <sheet name="Таблица 2" sheetId="4" r:id="rId2"/>
    <sheet name="Лист1" sheetId="5" r:id="rId3"/>
  </sheets>
  <definedNames>
    <definedName name="_xlnm._FilterDatabase" localSheetId="0" hidden="1">'Таблица 1'!$A$15:$W$1280</definedName>
    <definedName name="_xlnm._FilterDatabase" localSheetId="1" hidden="1">'Таблица 2'!$A$11:$W$137</definedName>
    <definedName name="_xlnm.Print_Titles" localSheetId="0">'Таблица 1'!$11:$11</definedName>
    <definedName name="_xlnm.Print_Titles" localSheetId="1">'Таблица 2'!$9:$9</definedName>
    <definedName name="_xlnm.Print_Area" localSheetId="0">'Таблица 1'!$A$1:$W$1293</definedName>
    <definedName name="_xlnm.Print_Area" localSheetId="1">'Таблица 2'!$A:$W</definedName>
  </definedNames>
  <calcPr calcId="125725"/>
</workbook>
</file>

<file path=xl/calcChain.xml><?xml version="1.0" encoding="utf-8"?>
<calcChain xmlns="http://schemas.openxmlformats.org/spreadsheetml/2006/main">
  <c r="M1080" i="1"/>
  <c r="N1080"/>
  <c r="O1080"/>
  <c r="P1080"/>
  <c r="Q1080"/>
  <c r="R1080"/>
  <c r="S1080"/>
  <c r="T1080"/>
  <c r="U1080"/>
  <c r="V1080"/>
  <c r="W1080"/>
  <c r="L1080"/>
  <c r="M186" l="1"/>
  <c r="L47"/>
  <c r="L139"/>
  <c r="L125"/>
  <c r="L119"/>
  <c r="U254"/>
  <c r="U220"/>
  <c r="W71"/>
  <c r="T71"/>
  <c r="S71"/>
  <c r="R71"/>
  <c r="Q71"/>
  <c r="P71"/>
  <c r="O71"/>
  <c r="N71"/>
  <c r="L71"/>
  <c r="U70"/>
  <c r="R70"/>
  <c r="O70"/>
  <c r="U68"/>
  <c r="R68"/>
  <c r="O68"/>
  <c r="W65"/>
  <c r="T65"/>
  <c r="Q65"/>
  <c r="N65"/>
  <c r="M65"/>
  <c r="U63"/>
  <c r="R63"/>
  <c r="O63"/>
  <c r="W47"/>
  <c r="V47"/>
  <c r="U47"/>
  <c r="T47"/>
  <c r="S47"/>
  <c r="R47"/>
  <c r="Q47"/>
  <c r="P47"/>
  <c r="N47"/>
  <c r="M47"/>
  <c r="U46"/>
  <c r="R46"/>
  <c r="O46"/>
  <c r="U44"/>
  <c r="R44"/>
  <c r="O44"/>
  <c r="W43"/>
  <c r="W42" s="1"/>
  <c r="V43"/>
  <c r="V42" s="1"/>
  <c r="T43"/>
  <c r="S43"/>
  <c r="Q43"/>
  <c r="M43"/>
  <c r="L43"/>
  <c r="L42" s="1"/>
  <c r="N38"/>
  <c r="M38"/>
  <c r="L38"/>
  <c r="W37"/>
  <c r="V37"/>
  <c r="U37"/>
  <c r="T37"/>
  <c r="S37"/>
  <c r="R37"/>
  <c r="Q37"/>
  <c r="P37"/>
  <c r="O37"/>
  <c r="N37"/>
  <c r="M37"/>
  <c r="M36" s="1"/>
  <c r="M35" s="1"/>
  <c r="L37"/>
  <c r="U34"/>
  <c r="U33" s="1"/>
  <c r="R34"/>
  <c r="R33" s="1"/>
  <c r="O34"/>
  <c r="O33" s="1"/>
  <c r="W33"/>
  <c r="V33"/>
  <c r="T33"/>
  <c r="S33"/>
  <c r="Q33"/>
  <c r="P33"/>
  <c r="N33"/>
  <c r="M33"/>
  <c r="L33"/>
  <c r="U32"/>
  <c r="U31" s="1"/>
  <c r="R32"/>
  <c r="O32"/>
  <c r="O31" s="1"/>
  <c r="W31"/>
  <c r="V31"/>
  <c r="T31"/>
  <c r="S31"/>
  <c r="R31"/>
  <c r="Q31"/>
  <c r="P31"/>
  <c r="N31"/>
  <c r="M31"/>
  <c r="L31"/>
  <c r="U30"/>
  <c r="U29" s="1"/>
  <c r="R30"/>
  <c r="R29" s="1"/>
  <c r="O30"/>
  <c r="O29" s="1"/>
  <c r="W29"/>
  <c r="V29"/>
  <c r="T29"/>
  <c r="S29"/>
  <c r="Q29"/>
  <c r="P29"/>
  <c r="N29"/>
  <c r="M29"/>
  <c r="L29"/>
  <c r="U28"/>
  <c r="R28"/>
  <c r="O28"/>
  <c r="U27"/>
  <c r="R27"/>
  <c r="O27"/>
  <c r="W26"/>
  <c r="W25" s="1"/>
  <c r="V26"/>
  <c r="V25" s="1"/>
  <c r="T26"/>
  <c r="T25" s="1"/>
  <c r="S26"/>
  <c r="S25" s="1"/>
  <c r="Q26"/>
  <c r="Q25" s="1"/>
  <c r="P26"/>
  <c r="P25" s="1"/>
  <c r="N26"/>
  <c r="N25" s="1"/>
  <c r="M26"/>
  <c r="M25" s="1"/>
  <c r="L26"/>
  <c r="L25" s="1"/>
  <c r="U24"/>
  <c r="U23" s="1"/>
  <c r="U22" s="1"/>
  <c r="R24"/>
  <c r="O24"/>
  <c r="O23" s="1"/>
  <c r="O22" s="1"/>
  <c r="W23"/>
  <c r="V23"/>
  <c r="T23"/>
  <c r="S23"/>
  <c r="R23"/>
  <c r="Q23"/>
  <c r="P23"/>
  <c r="N23"/>
  <c r="M23"/>
  <c r="L23"/>
  <c r="W22"/>
  <c r="V22"/>
  <c r="T22"/>
  <c r="S22"/>
  <c r="R22"/>
  <c r="Q22"/>
  <c r="P22"/>
  <c r="N22"/>
  <c r="M22"/>
  <c r="L22"/>
  <c r="U21"/>
  <c r="R21"/>
  <c r="O21"/>
  <c r="U20"/>
  <c r="R20"/>
  <c r="O20"/>
  <c r="U19"/>
  <c r="R19"/>
  <c r="O19"/>
  <c r="W18"/>
  <c r="V18"/>
  <c r="T18"/>
  <c r="S18"/>
  <c r="Q18"/>
  <c r="Q17" s="1"/>
  <c r="P18"/>
  <c r="N18"/>
  <c r="M18"/>
  <c r="L18"/>
  <c r="L118" l="1"/>
  <c r="O26"/>
  <c r="O25" s="1"/>
  <c r="O36"/>
  <c r="O35" s="1"/>
  <c r="T42"/>
  <c r="W36"/>
  <c r="W35" s="1"/>
  <c r="S42"/>
  <c r="S36" s="1"/>
  <c r="S35" s="1"/>
  <c r="U42"/>
  <c r="U36" s="1"/>
  <c r="U35" s="1"/>
  <c r="U43"/>
  <c r="U26"/>
  <c r="U25" s="1"/>
  <c r="S17"/>
  <c r="S16" s="1"/>
  <c r="L36"/>
  <c r="L35" s="1"/>
  <c r="N36"/>
  <c r="N35" s="1"/>
  <c r="P36"/>
  <c r="P35" s="1"/>
  <c r="T36"/>
  <c r="T35" s="1"/>
  <c r="V36"/>
  <c r="V35" s="1"/>
  <c r="R43"/>
  <c r="R42" s="1"/>
  <c r="R36" s="1"/>
  <c r="R35" s="1"/>
  <c r="Q42"/>
  <c r="Q36" s="1"/>
  <c r="Q35" s="1"/>
  <c r="U18"/>
  <c r="M17"/>
  <c r="M16" s="1"/>
  <c r="Q16"/>
  <c r="W17"/>
  <c r="W16" s="1"/>
  <c r="R18"/>
  <c r="R17" s="1"/>
  <c r="O18"/>
  <c r="O17" s="1"/>
  <c r="R26"/>
  <c r="R25" s="1"/>
  <c r="P17"/>
  <c r="P16" s="1"/>
  <c r="T17"/>
  <c r="T16" s="1"/>
  <c r="L17"/>
  <c r="L16" s="1"/>
  <c r="N17"/>
  <c r="N16" s="1"/>
  <c r="V17"/>
  <c r="V16" s="1"/>
  <c r="U17"/>
  <c r="O16" l="1"/>
  <c r="U16"/>
  <c r="R16"/>
  <c r="U109" l="1"/>
  <c r="R109"/>
  <c r="O109"/>
  <c r="U108"/>
  <c r="R108"/>
  <c r="U107"/>
  <c r="R107"/>
  <c r="U106"/>
  <c r="R106"/>
  <c r="O106"/>
  <c r="U105"/>
  <c r="R105"/>
  <c r="O105"/>
  <c r="W104"/>
  <c r="V104"/>
  <c r="T104"/>
  <c r="S104"/>
  <c r="Q104"/>
  <c r="P104"/>
  <c r="N104"/>
  <c r="M104"/>
  <c r="L104"/>
  <c r="U103"/>
  <c r="R103"/>
  <c r="O103"/>
  <c r="U102"/>
  <c r="R102"/>
  <c r="O102"/>
  <c r="U101"/>
  <c r="R101"/>
  <c r="O101"/>
  <c r="U100"/>
  <c r="R100"/>
  <c r="O100"/>
  <c r="U99"/>
  <c r="R99"/>
  <c r="O99"/>
  <c r="U98"/>
  <c r="R98"/>
  <c r="O98"/>
  <c r="U97"/>
  <c r="R97"/>
  <c r="O97"/>
  <c r="O96"/>
  <c r="U95"/>
  <c r="R95"/>
  <c r="O95"/>
  <c r="U94"/>
  <c r="R94"/>
  <c r="O94"/>
  <c r="U93"/>
  <c r="R93"/>
  <c r="O93"/>
  <c r="U92"/>
  <c r="R92"/>
  <c r="O92"/>
  <c r="U91"/>
  <c r="R91"/>
  <c r="O91"/>
  <c r="U90"/>
  <c r="R90"/>
  <c r="O90"/>
  <c r="U89"/>
  <c r="R89"/>
  <c r="O89"/>
  <c r="U88"/>
  <c r="R88"/>
  <c r="O88"/>
  <c r="W87"/>
  <c r="V87"/>
  <c r="T87"/>
  <c r="S87"/>
  <c r="Q87"/>
  <c r="P87"/>
  <c r="N87"/>
  <c r="M87"/>
  <c r="L87"/>
  <c r="U86"/>
  <c r="R86"/>
  <c r="U85"/>
  <c r="R85"/>
  <c r="O85"/>
  <c r="U84"/>
  <c r="R84"/>
  <c r="O84"/>
  <c r="O83"/>
  <c r="U82"/>
  <c r="R82"/>
  <c r="O82"/>
  <c r="W81"/>
  <c r="V81"/>
  <c r="T81"/>
  <c r="S81"/>
  <c r="Q81"/>
  <c r="P81"/>
  <c r="N81"/>
  <c r="M81"/>
  <c r="L81"/>
  <c r="U79"/>
  <c r="R79"/>
  <c r="O79"/>
  <c r="U78"/>
  <c r="R78"/>
  <c r="O78"/>
  <c r="U76"/>
  <c r="R76"/>
  <c r="O76"/>
  <c r="W75"/>
  <c r="V75"/>
  <c r="T75"/>
  <c r="S75"/>
  <c r="Q75"/>
  <c r="P75"/>
  <c r="N75"/>
  <c r="M75"/>
  <c r="L75"/>
  <c r="O75" l="1"/>
  <c r="L80"/>
  <c r="L74" s="1"/>
  <c r="L73" s="1"/>
  <c r="N80"/>
  <c r="N74" s="1"/>
  <c r="N73" s="1"/>
  <c r="Q80"/>
  <c r="Q74" s="1"/>
  <c r="Q73" s="1"/>
  <c r="T80"/>
  <c r="T74" s="1"/>
  <c r="T73" s="1"/>
  <c r="W80"/>
  <c r="W74" s="1"/>
  <c r="W73" s="1"/>
  <c r="M80"/>
  <c r="M74" s="1"/>
  <c r="M73" s="1"/>
  <c r="S80"/>
  <c r="S74" s="1"/>
  <c r="S73" s="1"/>
  <c r="V80"/>
  <c r="V74" s="1"/>
  <c r="V73" s="1"/>
  <c r="O81"/>
  <c r="U81"/>
  <c r="R104"/>
  <c r="U104"/>
  <c r="O104"/>
  <c r="R87"/>
  <c r="U87"/>
  <c r="O87"/>
  <c r="R81"/>
  <c r="P80"/>
  <c r="P74" s="1"/>
  <c r="P73" s="1"/>
  <c r="U75"/>
  <c r="R75"/>
  <c r="U143"/>
  <c r="R143"/>
  <c r="O143"/>
  <c r="U142"/>
  <c r="R142"/>
  <c r="O142"/>
  <c r="W139"/>
  <c r="V139"/>
  <c r="V138" s="1"/>
  <c r="U139"/>
  <c r="U138" s="1"/>
  <c r="T139"/>
  <c r="S139"/>
  <c r="S138" s="1"/>
  <c r="R139"/>
  <c r="R138" s="1"/>
  <c r="Q139"/>
  <c r="P139"/>
  <c r="P138" s="1"/>
  <c r="O139"/>
  <c r="N139"/>
  <c r="M139"/>
  <c r="M138" s="1"/>
  <c r="W138"/>
  <c r="W126" s="1"/>
  <c r="W125" s="1"/>
  <c r="T138"/>
  <c r="Q138"/>
  <c r="O138"/>
  <c r="N138"/>
  <c r="T126"/>
  <c r="T125" s="1"/>
  <c r="V125"/>
  <c r="U125"/>
  <c r="S125"/>
  <c r="R125"/>
  <c r="Q125"/>
  <c r="P125"/>
  <c r="O125"/>
  <c r="N125"/>
  <c r="M125"/>
  <c r="U124"/>
  <c r="U119" s="1"/>
  <c r="R124"/>
  <c r="O124"/>
  <c r="O119" s="1"/>
  <c r="W119"/>
  <c r="V119"/>
  <c r="T119"/>
  <c r="S119"/>
  <c r="R119"/>
  <c r="Q119"/>
  <c r="P119"/>
  <c r="N119"/>
  <c r="M119"/>
  <c r="U117"/>
  <c r="U112" s="1"/>
  <c r="R117"/>
  <c r="R112" s="1"/>
  <c r="O117"/>
  <c r="O112" s="1"/>
  <c r="W112"/>
  <c r="V112"/>
  <c r="T112"/>
  <c r="S112"/>
  <c r="Q112"/>
  <c r="P112"/>
  <c r="N112"/>
  <c r="M112"/>
  <c r="L112"/>
  <c r="W175"/>
  <c r="U175"/>
  <c r="T175"/>
  <c r="R175"/>
  <c r="Q175"/>
  <c r="O175"/>
  <c r="N175"/>
  <c r="M175"/>
  <c r="L175"/>
  <c r="U173"/>
  <c r="R173"/>
  <c r="U172"/>
  <c r="R172"/>
  <c r="U164"/>
  <c r="R164"/>
  <c r="U162"/>
  <c r="R162"/>
  <c r="W158"/>
  <c r="U156"/>
  <c r="R156"/>
  <c r="W151"/>
  <c r="V150"/>
  <c r="T150"/>
  <c r="S150"/>
  <c r="Q150"/>
  <c r="P150"/>
  <c r="O150"/>
  <c r="N150"/>
  <c r="M150"/>
  <c r="L150"/>
  <c r="U149"/>
  <c r="U146" s="1"/>
  <c r="R149"/>
  <c r="O149"/>
  <c r="O146" s="1"/>
  <c r="O145" s="1"/>
  <c r="W146"/>
  <c r="V146"/>
  <c r="T146"/>
  <c r="S146"/>
  <c r="R146"/>
  <c r="Q146"/>
  <c r="Q145" s="1"/>
  <c r="Q144" s="1"/>
  <c r="P146"/>
  <c r="N146"/>
  <c r="M146"/>
  <c r="L146"/>
  <c r="P145"/>
  <c r="P144" s="1"/>
  <c r="U209"/>
  <c r="R209"/>
  <c r="O209"/>
  <c r="U208"/>
  <c r="R208"/>
  <c r="O208"/>
  <c r="U207"/>
  <c r="R207"/>
  <c r="O207"/>
  <c r="V206"/>
  <c r="S206"/>
  <c r="P206"/>
  <c r="N206"/>
  <c r="M206"/>
  <c r="L206"/>
  <c r="W205"/>
  <c r="V205"/>
  <c r="T205"/>
  <c r="S205"/>
  <c r="Q205"/>
  <c r="P205"/>
  <c r="N205"/>
  <c r="N184" s="1"/>
  <c r="M205"/>
  <c r="M184" s="1"/>
  <c r="L205"/>
  <c r="U204"/>
  <c r="R204"/>
  <c r="O204"/>
  <c r="U203"/>
  <c r="R203"/>
  <c r="O203"/>
  <c r="U201"/>
  <c r="R201"/>
  <c r="O201"/>
  <c r="U200"/>
  <c r="R200"/>
  <c r="O200"/>
  <c r="U197"/>
  <c r="R197"/>
  <c r="O197"/>
  <c r="U196"/>
  <c r="R196"/>
  <c r="O196"/>
  <c r="U195"/>
  <c r="R195"/>
  <c r="O195"/>
  <c r="W193"/>
  <c r="T193"/>
  <c r="Q193"/>
  <c r="W192"/>
  <c r="T192"/>
  <c r="Q192"/>
  <c r="L192"/>
  <c r="U191"/>
  <c r="R191"/>
  <c r="O191"/>
  <c r="U190"/>
  <c r="R190"/>
  <c r="O190"/>
  <c r="U188"/>
  <c r="R188"/>
  <c r="O188"/>
  <c r="W186"/>
  <c r="V186"/>
  <c r="S186"/>
  <c r="Q186"/>
  <c r="P186"/>
  <c r="N186"/>
  <c r="L186"/>
  <c r="W185"/>
  <c r="V185"/>
  <c r="V184" s="1"/>
  <c r="T185"/>
  <c r="S185"/>
  <c r="Q185"/>
  <c r="P185"/>
  <c r="L185"/>
  <c r="S184"/>
  <c r="U183"/>
  <c r="R183"/>
  <c r="O183"/>
  <c r="O180" s="1"/>
  <c r="U182"/>
  <c r="R182"/>
  <c r="U181"/>
  <c r="R181"/>
  <c r="W180"/>
  <c r="V180"/>
  <c r="T180"/>
  <c r="S180"/>
  <c r="S179" s="1"/>
  <c r="S178" s="1"/>
  <c r="Q180"/>
  <c r="P180"/>
  <c r="N180"/>
  <c r="M180"/>
  <c r="L180"/>
  <c r="W244"/>
  <c r="V244"/>
  <c r="U244"/>
  <c r="T244"/>
  <c r="S244"/>
  <c r="R244"/>
  <c r="Q244"/>
  <c r="P244"/>
  <c r="O244"/>
  <c r="N244"/>
  <c r="M244"/>
  <c r="L244"/>
  <c r="U243"/>
  <c r="U240" s="1"/>
  <c r="R243"/>
  <c r="O243"/>
  <c r="O240" s="1"/>
  <c r="W240"/>
  <c r="V240"/>
  <c r="T240"/>
  <c r="S240"/>
  <c r="R240"/>
  <c r="Q240"/>
  <c r="P240"/>
  <c r="N240"/>
  <c r="M240"/>
  <c r="L240"/>
  <c r="U239"/>
  <c r="U223" s="1"/>
  <c r="R239"/>
  <c r="R223" s="1"/>
  <c r="O239"/>
  <c r="O223" s="1"/>
  <c r="W223"/>
  <c r="V223"/>
  <c r="T223"/>
  <c r="S223"/>
  <c r="Q223"/>
  <c r="P223"/>
  <c r="N223"/>
  <c r="M223"/>
  <c r="L223"/>
  <c r="W218"/>
  <c r="V218"/>
  <c r="U218"/>
  <c r="T218"/>
  <c r="S218"/>
  <c r="R218"/>
  <c r="Q218"/>
  <c r="P218"/>
  <c r="O218"/>
  <c r="N218"/>
  <c r="M218"/>
  <c r="L218"/>
  <c r="L217" s="1"/>
  <c r="U215"/>
  <c r="U212" s="1"/>
  <c r="R215"/>
  <c r="O215"/>
  <c r="O212" s="1"/>
  <c r="W212"/>
  <c r="V212"/>
  <c r="T212"/>
  <c r="S212"/>
  <c r="R212"/>
  <c r="Q212"/>
  <c r="P212"/>
  <c r="N212"/>
  <c r="M212"/>
  <c r="L212"/>
  <c r="T184" l="1"/>
  <c r="N179"/>
  <c r="N178" s="1"/>
  <c r="R185"/>
  <c r="Q217"/>
  <c r="Q211" s="1"/>
  <c r="Q210" s="1"/>
  <c r="P184"/>
  <c r="P179" s="1"/>
  <c r="P178" s="1"/>
  <c r="S118"/>
  <c r="S111" s="1"/>
  <c r="S110" s="1"/>
  <c r="O118"/>
  <c r="O111" s="1"/>
  <c r="O110" s="1"/>
  <c r="W217"/>
  <c r="W211" s="1"/>
  <c r="W210" s="1"/>
  <c r="V179"/>
  <c r="V178" s="1"/>
  <c r="M217"/>
  <c r="S217"/>
  <c r="L184"/>
  <c r="L179" s="1"/>
  <c r="L178" s="1"/>
  <c r="T217"/>
  <c r="T211" s="1"/>
  <c r="T210" s="1"/>
  <c r="N217"/>
  <c r="N211" s="1"/>
  <c r="N210" s="1"/>
  <c r="T179"/>
  <c r="T178" s="1"/>
  <c r="O80"/>
  <c r="O74" s="1"/>
  <c r="O73" s="1"/>
  <c r="R80"/>
  <c r="R74" s="1"/>
  <c r="R73" s="1"/>
  <c r="U80"/>
  <c r="U74" s="1"/>
  <c r="U73" s="1"/>
  <c r="O185"/>
  <c r="U185"/>
  <c r="S145"/>
  <c r="S144" s="1"/>
  <c r="V145"/>
  <c r="V144" s="1"/>
  <c r="L211"/>
  <c r="L210" s="1"/>
  <c r="M211"/>
  <c r="M210" s="1"/>
  <c r="S211"/>
  <c r="S210" s="1"/>
  <c r="V217"/>
  <c r="V211" s="1"/>
  <c r="V210" s="1"/>
  <c r="P217"/>
  <c r="P211" s="1"/>
  <c r="P210" s="1"/>
  <c r="W184"/>
  <c r="W179" s="1"/>
  <c r="W178" s="1"/>
  <c r="M179"/>
  <c r="M178" s="1"/>
  <c r="R180"/>
  <c r="Q184"/>
  <c r="Q179" s="1"/>
  <c r="Q178" s="1"/>
  <c r="M145"/>
  <c r="M144" s="1"/>
  <c r="L111"/>
  <c r="L110" s="1"/>
  <c r="N118"/>
  <c r="N111" s="1"/>
  <c r="N110" s="1"/>
  <c r="P118"/>
  <c r="P111" s="1"/>
  <c r="P110" s="1"/>
  <c r="R118"/>
  <c r="R111" s="1"/>
  <c r="R110" s="1"/>
  <c r="T118"/>
  <c r="V118"/>
  <c r="V111" s="1"/>
  <c r="V110" s="1"/>
  <c r="T111"/>
  <c r="T110" s="1"/>
  <c r="M118"/>
  <c r="M111" s="1"/>
  <c r="M110" s="1"/>
  <c r="Q118"/>
  <c r="Q111" s="1"/>
  <c r="Q110" s="1"/>
  <c r="U118"/>
  <c r="U180"/>
  <c r="O186"/>
  <c r="R206"/>
  <c r="O206"/>
  <c r="U206"/>
  <c r="L145"/>
  <c r="L144" s="1"/>
  <c r="N145"/>
  <c r="N144" s="1"/>
  <c r="O144"/>
  <c r="T145"/>
  <c r="T144" s="1"/>
  <c r="W150"/>
  <c r="W145" s="1"/>
  <c r="W144" s="1"/>
  <c r="U150"/>
  <c r="U145" s="1"/>
  <c r="U144" s="1"/>
  <c r="U111"/>
  <c r="U110" s="1"/>
  <c r="U205"/>
  <c r="O205"/>
  <c r="R150"/>
  <c r="R145" s="1"/>
  <c r="R144" s="1"/>
  <c r="W118"/>
  <c r="W111" s="1"/>
  <c r="W110" s="1"/>
  <c r="R205"/>
  <c r="R184" s="1"/>
  <c r="R217"/>
  <c r="R211" s="1"/>
  <c r="R210" s="1"/>
  <c r="O217"/>
  <c r="O211" s="1"/>
  <c r="O210" s="1"/>
  <c r="U217"/>
  <c r="U211" s="1"/>
  <c r="U210" s="1"/>
  <c r="U186"/>
  <c r="R186"/>
  <c r="U280"/>
  <c r="R280"/>
  <c r="O280"/>
  <c r="U278"/>
  <c r="R278"/>
  <c r="U277"/>
  <c r="R277"/>
  <c r="O277"/>
  <c r="R276"/>
  <c r="V275"/>
  <c r="S275"/>
  <c r="P275"/>
  <c r="N275"/>
  <c r="M275"/>
  <c r="L275"/>
  <c r="U274"/>
  <c r="R274"/>
  <c r="O274"/>
  <c r="U271"/>
  <c r="R271"/>
  <c r="U267"/>
  <c r="R267"/>
  <c r="O267"/>
  <c r="V266"/>
  <c r="U266" s="1"/>
  <c r="S266"/>
  <c r="R266" s="1"/>
  <c r="Q266"/>
  <c r="P266"/>
  <c r="N266"/>
  <c r="M266"/>
  <c r="L266"/>
  <c r="U262"/>
  <c r="R262"/>
  <c r="O262"/>
  <c r="V261"/>
  <c r="U261" s="1"/>
  <c r="S261"/>
  <c r="R261" s="1"/>
  <c r="Q261"/>
  <c r="P261"/>
  <c r="N261"/>
  <c r="M261"/>
  <c r="L261"/>
  <c r="U256"/>
  <c r="R256"/>
  <c r="O256"/>
  <c r="U255"/>
  <c r="R255"/>
  <c r="O255"/>
  <c r="W253"/>
  <c r="W252" s="1"/>
  <c r="V253"/>
  <c r="V252" s="1"/>
  <c r="T253"/>
  <c r="T252" s="1"/>
  <c r="S253"/>
  <c r="Q253"/>
  <c r="P253"/>
  <c r="N253"/>
  <c r="M253"/>
  <c r="L253"/>
  <c r="U251"/>
  <c r="O251"/>
  <c r="U250"/>
  <c r="R250"/>
  <c r="R248" s="1"/>
  <c r="O250"/>
  <c r="U249"/>
  <c r="O249"/>
  <c r="W248"/>
  <c r="V248"/>
  <c r="T248"/>
  <c r="S248"/>
  <c r="Q248"/>
  <c r="P248"/>
  <c r="N248"/>
  <c r="M248"/>
  <c r="L248"/>
  <c r="U310"/>
  <c r="R310"/>
  <c r="O310"/>
  <c r="U309"/>
  <c r="R309"/>
  <c r="O309"/>
  <c r="W307"/>
  <c r="V307"/>
  <c r="T307"/>
  <c r="S307"/>
  <c r="Q307"/>
  <c r="P307"/>
  <c r="N307"/>
  <c r="M307"/>
  <c r="L307"/>
  <c r="U305"/>
  <c r="R305"/>
  <c r="O305"/>
  <c r="U304"/>
  <c r="R304"/>
  <c r="O304"/>
  <c r="U303"/>
  <c r="R303"/>
  <c r="O303"/>
  <c r="U302"/>
  <c r="R302"/>
  <c r="O302"/>
  <c r="U301"/>
  <c r="R301"/>
  <c r="O301"/>
  <c r="U300"/>
  <c r="R300"/>
  <c r="O300"/>
  <c r="U299"/>
  <c r="R299"/>
  <c r="O299"/>
  <c r="U298"/>
  <c r="R298"/>
  <c r="O298"/>
  <c r="U297"/>
  <c r="R297"/>
  <c r="O297"/>
  <c r="U296"/>
  <c r="R296"/>
  <c r="O296"/>
  <c r="W294"/>
  <c r="V294"/>
  <c r="T294"/>
  <c r="S294"/>
  <c r="Q294"/>
  <c r="P294"/>
  <c r="N294"/>
  <c r="M294"/>
  <c r="L294"/>
  <c r="U293"/>
  <c r="U292"/>
  <c r="O292"/>
  <c r="U291"/>
  <c r="R291"/>
  <c r="O291"/>
  <c r="U290"/>
  <c r="R290"/>
  <c r="O290"/>
  <c r="W288"/>
  <c r="V288"/>
  <c r="T288"/>
  <c r="S288"/>
  <c r="Q288"/>
  <c r="P288"/>
  <c r="N288"/>
  <c r="M288"/>
  <c r="L288"/>
  <c r="U285"/>
  <c r="R285"/>
  <c r="O285"/>
  <c r="U284"/>
  <c r="R284"/>
  <c r="O284"/>
  <c r="W283"/>
  <c r="V283"/>
  <c r="T283"/>
  <c r="S283"/>
  <c r="Q283"/>
  <c r="P283"/>
  <c r="N283"/>
  <c r="M283"/>
  <c r="L283"/>
  <c r="O184" l="1"/>
  <c r="O179" s="1"/>
  <c r="O178" s="1"/>
  <c r="U184"/>
  <c r="U179" s="1"/>
  <c r="U178" s="1"/>
  <c r="N287"/>
  <c r="N282" s="1"/>
  <c r="N281" s="1"/>
  <c r="O283"/>
  <c r="U283"/>
  <c r="O294"/>
  <c r="L287"/>
  <c r="L282" s="1"/>
  <c r="L281" s="1"/>
  <c r="T287"/>
  <c r="R179"/>
  <c r="R178" s="1"/>
  <c r="V287"/>
  <c r="V282" s="1"/>
  <c r="V281" s="1"/>
  <c r="O288"/>
  <c r="U288"/>
  <c r="U307"/>
  <c r="L252"/>
  <c r="L247" s="1"/>
  <c r="L246" s="1"/>
  <c r="U248"/>
  <c r="R307"/>
  <c r="O248"/>
  <c r="R288"/>
  <c r="O307"/>
  <c r="Q252"/>
  <c r="Q247" s="1"/>
  <c r="Q246" s="1"/>
  <c r="M287"/>
  <c r="M282" s="1"/>
  <c r="M281" s="1"/>
  <c r="P287"/>
  <c r="P282" s="1"/>
  <c r="P281" s="1"/>
  <c r="U294"/>
  <c r="N252"/>
  <c r="N247" s="1"/>
  <c r="N246" s="1"/>
  <c r="T247"/>
  <c r="T246" s="1"/>
  <c r="W247"/>
  <c r="W246" s="1"/>
  <c r="Q287"/>
  <c r="Q282" s="1"/>
  <c r="Q281" s="1"/>
  <c r="R283"/>
  <c r="S287"/>
  <c r="S282" s="1"/>
  <c r="S281" s="1"/>
  <c r="W287"/>
  <c r="W282" s="1"/>
  <c r="W281" s="1"/>
  <c r="R294"/>
  <c r="R253"/>
  <c r="U253"/>
  <c r="M252"/>
  <c r="M247" s="1"/>
  <c r="M246" s="1"/>
  <c r="P252"/>
  <c r="T282"/>
  <c r="T281" s="1"/>
  <c r="U252"/>
  <c r="V247"/>
  <c r="V246" s="1"/>
  <c r="S252"/>
  <c r="O253"/>
  <c r="O261"/>
  <c r="O266"/>
  <c r="U343"/>
  <c r="R343"/>
  <c r="O343"/>
  <c r="U342"/>
  <c r="R342"/>
  <c r="O342"/>
  <c r="W341"/>
  <c r="V341"/>
  <c r="T341"/>
  <c r="S341"/>
  <c r="Q341"/>
  <c r="P341"/>
  <c r="N341"/>
  <c r="M341"/>
  <c r="L341"/>
  <c r="U340"/>
  <c r="R340"/>
  <c r="O340"/>
  <c r="U339"/>
  <c r="R339"/>
  <c r="O339"/>
  <c r="U338"/>
  <c r="R338"/>
  <c r="O338"/>
  <c r="U337"/>
  <c r="R337"/>
  <c r="O337"/>
  <c r="R336"/>
  <c r="O336"/>
  <c r="R335"/>
  <c r="O335"/>
  <c r="R334"/>
  <c r="O334"/>
  <c r="R333"/>
  <c r="O333"/>
  <c r="U332"/>
  <c r="R332"/>
  <c r="O332"/>
  <c r="U331"/>
  <c r="R331"/>
  <c r="O331"/>
  <c r="U330"/>
  <c r="R330"/>
  <c r="O330"/>
  <c r="U329"/>
  <c r="R329"/>
  <c r="O329"/>
  <c r="U328"/>
  <c r="R328"/>
  <c r="O328"/>
  <c r="U327"/>
  <c r="R327"/>
  <c r="O327"/>
  <c r="U326"/>
  <c r="R326"/>
  <c r="O326"/>
  <c r="W325"/>
  <c r="V325"/>
  <c r="T325"/>
  <c r="S325"/>
  <c r="Q325"/>
  <c r="P325"/>
  <c r="N325"/>
  <c r="M325"/>
  <c r="L325"/>
  <c r="U324"/>
  <c r="R324"/>
  <c r="O324"/>
  <c r="U323"/>
  <c r="R323"/>
  <c r="O323"/>
  <c r="U322"/>
  <c r="R322"/>
  <c r="O322"/>
  <c r="U321"/>
  <c r="R321"/>
  <c r="O321"/>
  <c r="U320"/>
  <c r="R320"/>
  <c r="O320"/>
  <c r="W319"/>
  <c r="V319"/>
  <c r="T319"/>
  <c r="T318" s="1"/>
  <c r="S319"/>
  <c r="Q319"/>
  <c r="Q318" s="1"/>
  <c r="P319"/>
  <c r="N319"/>
  <c r="M319"/>
  <c r="U317"/>
  <c r="R317"/>
  <c r="O317"/>
  <c r="U316"/>
  <c r="R316"/>
  <c r="O316"/>
  <c r="U315"/>
  <c r="R315"/>
  <c r="O315"/>
  <c r="W314"/>
  <c r="V314"/>
  <c r="T314"/>
  <c r="S314"/>
  <c r="Q314"/>
  <c r="P314"/>
  <c r="N314"/>
  <c r="M314"/>
  <c r="L314"/>
  <c r="R287" l="1"/>
  <c r="R282" s="1"/>
  <c r="R281" s="1"/>
  <c r="O287"/>
  <c r="O282" s="1"/>
  <c r="O281" s="1"/>
  <c r="O319"/>
  <c r="O252"/>
  <c r="O247" s="1"/>
  <c r="O246" s="1"/>
  <c r="R314"/>
  <c r="M318"/>
  <c r="M313" s="1"/>
  <c r="M312" s="1"/>
  <c r="U287"/>
  <c r="U282" s="1"/>
  <c r="U281" s="1"/>
  <c r="U247"/>
  <c r="U246" s="1"/>
  <c r="U325"/>
  <c r="T313"/>
  <c r="T312" s="1"/>
  <c r="R325"/>
  <c r="O325"/>
  <c r="P247"/>
  <c r="P246" s="1"/>
  <c r="Q313"/>
  <c r="Q312" s="1"/>
  <c r="U341"/>
  <c r="S318"/>
  <c r="S313" s="1"/>
  <c r="S312" s="1"/>
  <c r="W318"/>
  <c r="W313" s="1"/>
  <c r="W312" s="1"/>
  <c r="L318"/>
  <c r="N318"/>
  <c r="N313" s="1"/>
  <c r="N312" s="1"/>
  <c r="L313"/>
  <c r="L312" s="1"/>
  <c r="O314"/>
  <c r="U314"/>
  <c r="V318"/>
  <c r="V313" s="1"/>
  <c r="V312" s="1"/>
  <c r="U319"/>
  <c r="U318" s="1"/>
  <c r="O341"/>
  <c r="R341"/>
  <c r="P318"/>
  <c r="P313" s="1"/>
  <c r="P312" s="1"/>
  <c r="R319"/>
  <c r="R318" s="1"/>
  <c r="R252"/>
  <c r="R247" s="1"/>
  <c r="R246" s="1"/>
  <c r="S247"/>
  <c r="S246" s="1"/>
  <c r="U412"/>
  <c r="R412"/>
  <c r="O412"/>
  <c r="U411"/>
  <c r="R411"/>
  <c r="O411"/>
  <c r="U410"/>
  <c r="R410"/>
  <c r="O410"/>
  <c r="W409"/>
  <c r="W408" s="1"/>
  <c r="V409"/>
  <c r="T409"/>
  <c r="T408" s="1"/>
  <c r="S409"/>
  <c r="S408" s="1"/>
  <c r="Q409"/>
  <c r="Q408" s="1"/>
  <c r="P409"/>
  <c r="P408" s="1"/>
  <c r="N409"/>
  <c r="N408" s="1"/>
  <c r="M409"/>
  <c r="M408" s="1"/>
  <c r="L409"/>
  <c r="L408" s="1"/>
  <c r="V408"/>
  <c r="L406"/>
  <c r="L405" s="1"/>
  <c r="U403"/>
  <c r="R403"/>
  <c r="O403"/>
  <c r="U402"/>
  <c r="R402"/>
  <c r="O402"/>
  <c r="W401"/>
  <c r="V401"/>
  <c r="T401"/>
  <c r="S401"/>
  <c r="Q401"/>
  <c r="P401"/>
  <c r="N401"/>
  <c r="M401"/>
  <c r="L401"/>
  <c r="U400"/>
  <c r="R400"/>
  <c r="O400"/>
  <c r="U399"/>
  <c r="R399"/>
  <c r="O399"/>
  <c r="U398"/>
  <c r="R398"/>
  <c r="O398"/>
  <c r="U397"/>
  <c r="R397"/>
  <c r="O397"/>
  <c r="U396"/>
  <c r="R396"/>
  <c r="O396"/>
  <c r="U395"/>
  <c r="R395"/>
  <c r="O395"/>
  <c r="U394"/>
  <c r="R394"/>
  <c r="O394"/>
  <c r="U393"/>
  <c r="R393"/>
  <c r="O393"/>
  <c r="U392"/>
  <c r="R392"/>
  <c r="O392"/>
  <c r="V391"/>
  <c r="U391" s="1"/>
  <c r="S391"/>
  <c r="R391" s="1"/>
  <c r="O391"/>
  <c r="W390"/>
  <c r="T390"/>
  <c r="Q390"/>
  <c r="P390"/>
  <c r="N390"/>
  <c r="M390"/>
  <c r="L390"/>
  <c r="U389"/>
  <c r="R389"/>
  <c r="O389"/>
  <c r="U388"/>
  <c r="R388"/>
  <c r="O388"/>
  <c r="U387"/>
  <c r="R387"/>
  <c r="O387"/>
  <c r="O386"/>
  <c r="U385"/>
  <c r="R385"/>
  <c r="O385"/>
  <c r="W384"/>
  <c r="V384"/>
  <c r="T384"/>
  <c r="S384"/>
  <c r="Q384"/>
  <c r="P384"/>
  <c r="N384"/>
  <c r="N383" s="1"/>
  <c r="M384"/>
  <c r="L384"/>
  <c r="L383" s="1"/>
  <c r="U382"/>
  <c r="R382"/>
  <c r="O382"/>
  <c r="U381"/>
  <c r="R381"/>
  <c r="O381"/>
  <c r="V380"/>
  <c r="U380" s="1"/>
  <c r="S380"/>
  <c r="R380" s="1"/>
  <c r="P380"/>
  <c r="O380" s="1"/>
  <c r="W379"/>
  <c r="T379"/>
  <c r="Q379"/>
  <c r="N379"/>
  <c r="M379"/>
  <c r="L379"/>
  <c r="U376"/>
  <c r="U375" s="1"/>
  <c r="R376"/>
  <c r="O376"/>
  <c r="O375" s="1"/>
  <c r="W375"/>
  <c r="V375"/>
  <c r="T375"/>
  <c r="S375"/>
  <c r="R375"/>
  <c r="Q375"/>
  <c r="P375"/>
  <c r="N375"/>
  <c r="M375"/>
  <c r="L375"/>
  <c r="U374"/>
  <c r="U373" s="1"/>
  <c r="R374"/>
  <c r="R373" s="1"/>
  <c r="O374"/>
  <c r="O373" s="1"/>
  <c r="W373"/>
  <c r="V373"/>
  <c r="T373"/>
  <c r="S373"/>
  <c r="Q373"/>
  <c r="P373"/>
  <c r="N373"/>
  <c r="M373"/>
  <c r="L373"/>
  <c r="U372"/>
  <c r="R372"/>
  <c r="O372"/>
  <c r="U371"/>
  <c r="R371"/>
  <c r="O371"/>
  <c r="U370"/>
  <c r="R370"/>
  <c r="O370"/>
  <c r="W369"/>
  <c r="W368" s="1"/>
  <c r="V369"/>
  <c r="V368" s="1"/>
  <c r="T369"/>
  <c r="T368" s="1"/>
  <c r="S369"/>
  <c r="Q369"/>
  <c r="Q368" s="1"/>
  <c r="P369"/>
  <c r="P368" s="1"/>
  <c r="N369"/>
  <c r="N368" s="1"/>
  <c r="M369"/>
  <c r="M368" s="1"/>
  <c r="L369"/>
  <c r="L368" s="1"/>
  <c r="S368"/>
  <c r="U367"/>
  <c r="R367"/>
  <c r="O367"/>
  <c r="U366"/>
  <c r="R366"/>
  <c r="O366"/>
  <c r="U365"/>
  <c r="R365"/>
  <c r="O365"/>
  <c r="W364"/>
  <c r="V364"/>
  <c r="T364"/>
  <c r="S364"/>
  <c r="Q364"/>
  <c r="P364"/>
  <c r="N364"/>
  <c r="M364"/>
  <c r="L364"/>
  <c r="U363"/>
  <c r="R363"/>
  <c r="O363"/>
  <c r="U362"/>
  <c r="R362"/>
  <c r="O362"/>
  <c r="U361"/>
  <c r="R361"/>
  <c r="O361"/>
  <c r="U360"/>
  <c r="R360"/>
  <c r="O360"/>
  <c r="U359"/>
  <c r="R359"/>
  <c r="O359"/>
  <c r="U358"/>
  <c r="R358"/>
  <c r="O358"/>
  <c r="U357"/>
  <c r="R357"/>
  <c r="O357"/>
  <c r="U356"/>
  <c r="R356"/>
  <c r="O356"/>
  <c r="W355"/>
  <c r="V355"/>
  <c r="T355"/>
  <c r="S355"/>
  <c r="Q355"/>
  <c r="P355"/>
  <c r="N355"/>
  <c r="M355"/>
  <c r="L355"/>
  <c r="U354"/>
  <c r="R354"/>
  <c r="O354"/>
  <c r="U353"/>
  <c r="R353"/>
  <c r="O353"/>
  <c r="U352"/>
  <c r="R352"/>
  <c r="O352"/>
  <c r="W351"/>
  <c r="V351"/>
  <c r="T351"/>
  <c r="S351"/>
  <c r="Q351"/>
  <c r="P351"/>
  <c r="N351"/>
  <c r="M351"/>
  <c r="L351"/>
  <c r="U349"/>
  <c r="R349"/>
  <c r="O349"/>
  <c r="U348"/>
  <c r="R348"/>
  <c r="O348"/>
  <c r="U347"/>
  <c r="R347"/>
  <c r="O347"/>
  <c r="N347"/>
  <c r="N346" s="1"/>
  <c r="M347"/>
  <c r="M346" s="1"/>
  <c r="L347"/>
  <c r="W346"/>
  <c r="V346"/>
  <c r="T346"/>
  <c r="S346"/>
  <c r="Q346"/>
  <c r="P346"/>
  <c r="L346"/>
  <c r="V390" l="1"/>
  <c r="O318"/>
  <c r="O313" s="1"/>
  <c r="O312" s="1"/>
  <c r="R313"/>
  <c r="R312" s="1"/>
  <c r="L378"/>
  <c r="L377" s="1"/>
  <c r="N378"/>
  <c r="N377" s="1"/>
  <c r="W350"/>
  <c r="W345" s="1"/>
  <c r="W344" s="1"/>
  <c r="R408"/>
  <c r="M350"/>
  <c r="M345" s="1"/>
  <c r="M344" s="1"/>
  <c r="S350"/>
  <c r="S345" s="1"/>
  <c r="S344" s="1"/>
  <c r="O351"/>
  <c r="V383"/>
  <c r="U384"/>
  <c r="N350"/>
  <c r="N345" s="1"/>
  <c r="N344" s="1"/>
  <c r="Q350"/>
  <c r="Q345" s="1"/>
  <c r="Q344" s="1"/>
  <c r="T350"/>
  <c r="T345" s="1"/>
  <c r="T344" s="1"/>
  <c r="T383"/>
  <c r="T378" s="1"/>
  <c r="T377" s="1"/>
  <c r="O379"/>
  <c r="U401"/>
  <c r="R364"/>
  <c r="R355"/>
  <c r="P379"/>
  <c r="S379"/>
  <c r="V379"/>
  <c r="V378" s="1"/>
  <c r="V377" s="1"/>
  <c r="L350"/>
  <c r="L345" s="1"/>
  <c r="L344" s="1"/>
  <c r="P383"/>
  <c r="R346"/>
  <c r="O346"/>
  <c r="U346"/>
  <c r="V350"/>
  <c r="V345" s="1"/>
  <c r="V344" s="1"/>
  <c r="U351"/>
  <c r="O369"/>
  <c r="O368" s="1"/>
  <c r="M383"/>
  <c r="M378" s="1"/>
  <c r="M377" s="1"/>
  <c r="W383"/>
  <c r="W378" s="1"/>
  <c r="W377" s="1"/>
  <c r="R384"/>
  <c r="O384"/>
  <c r="P350"/>
  <c r="P345" s="1"/>
  <c r="P344" s="1"/>
  <c r="R379"/>
  <c r="U379"/>
  <c r="R401"/>
  <c r="O401"/>
  <c r="R351"/>
  <c r="O355"/>
  <c r="U369"/>
  <c r="U368" s="1"/>
  <c r="Q383"/>
  <c r="Q378" s="1"/>
  <c r="Q377" s="1"/>
  <c r="R409"/>
  <c r="U313"/>
  <c r="U312" s="1"/>
  <c r="U355"/>
  <c r="O364"/>
  <c r="U364"/>
  <c r="R369"/>
  <c r="R368" s="1"/>
  <c r="O390"/>
  <c r="O409"/>
  <c r="O408" s="1"/>
  <c r="S390"/>
  <c r="R390" s="1"/>
  <c r="U390"/>
  <c r="U409"/>
  <c r="U408"/>
  <c r="U383" l="1"/>
  <c r="R350"/>
  <c r="R345" s="1"/>
  <c r="R344" s="1"/>
  <c r="U378"/>
  <c r="U377" s="1"/>
  <c r="P378"/>
  <c r="P377" s="1"/>
  <c r="O383"/>
  <c r="O378" s="1"/>
  <c r="O377" s="1"/>
  <c r="O350"/>
  <c r="O345" s="1"/>
  <c r="O344" s="1"/>
  <c r="R383"/>
  <c r="R378" s="1"/>
  <c r="R377" s="1"/>
  <c r="U350"/>
  <c r="U345" s="1"/>
  <c r="U344" s="1"/>
  <c r="S383"/>
  <c r="S378" s="1"/>
  <c r="S377" s="1"/>
  <c r="W419" l="1"/>
  <c r="V419"/>
  <c r="U419"/>
  <c r="T419"/>
  <c r="S419"/>
  <c r="R419"/>
  <c r="Q419"/>
  <c r="P419"/>
  <c r="O419"/>
  <c r="N419"/>
  <c r="M419"/>
  <c r="L419"/>
  <c r="U418"/>
  <c r="U415" s="1"/>
  <c r="U414" s="1"/>
  <c r="U413" s="1"/>
  <c r="R418"/>
  <c r="R415" s="1"/>
  <c r="R414" s="1"/>
  <c r="R413" s="1"/>
  <c r="O418"/>
  <c r="O415" s="1"/>
  <c r="O414" s="1"/>
  <c r="O413" s="1"/>
  <c r="W415"/>
  <c r="W414" s="1"/>
  <c r="V415"/>
  <c r="V414" s="1"/>
  <c r="T415"/>
  <c r="T414" s="1"/>
  <c r="T413" s="1"/>
  <c r="S415"/>
  <c r="S414" s="1"/>
  <c r="Q415"/>
  <c r="Q414" s="1"/>
  <c r="P415"/>
  <c r="P414" s="1"/>
  <c r="N415"/>
  <c r="N414" s="1"/>
  <c r="M415"/>
  <c r="M414" s="1"/>
  <c r="L415"/>
  <c r="L414" s="1"/>
  <c r="M413" l="1"/>
  <c r="Q413"/>
  <c r="L413"/>
  <c r="N413"/>
  <c r="P413"/>
  <c r="S413"/>
  <c r="W413"/>
  <c r="V413"/>
  <c r="U695"/>
  <c r="R695"/>
  <c r="O695"/>
  <c r="U694"/>
  <c r="R694"/>
  <c r="O694"/>
  <c r="U693"/>
  <c r="R693"/>
  <c r="O693"/>
  <c r="U692"/>
  <c r="R692"/>
  <c r="O692"/>
  <c r="U691"/>
  <c r="R691"/>
  <c r="O691"/>
  <c r="U690"/>
  <c r="R690"/>
  <c r="O690"/>
  <c r="U689"/>
  <c r="R689"/>
  <c r="O689"/>
  <c r="U688"/>
  <c r="R688"/>
  <c r="O688"/>
  <c r="U687"/>
  <c r="R687"/>
  <c r="O687"/>
  <c r="U686"/>
  <c r="R686"/>
  <c r="O686"/>
  <c r="U685"/>
  <c r="R685"/>
  <c r="O685"/>
  <c r="U684"/>
  <c r="R684"/>
  <c r="O684"/>
  <c r="U683"/>
  <c r="R683"/>
  <c r="O683"/>
  <c r="U682"/>
  <c r="R682"/>
  <c r="O682"/>
  <c r="U681"/>
  <c r="R681"/>
  <c r="O681"/>
  <c r="U680"/>
  <c r="R680"/>
  <c r="O680"/>
  <c r="U679"/>
  <c r="R679"/>
  <c r="O679"/>
  <c r="U678"/>
  <c r="R678"/>
  <c r="O678"/>
  <c r="U677"/>
  <c r="R677"/>
  <c r="O677"/>
  <c r="U676"/>
  <c r="R676"/>
  <c r="O676"/>
  <c r="U675"/>
  <c r="R675"/>
  <c r="O675"/>
  <c r="U674"/>
  <c r="R674"/>
  <c r="O674"/>
  <c r="U673"/>
  <c r="R673"/>
  <c r="O673"/>
  <c r="U672"/>
  <c r="R672"/>
  <c r="O672"/>
  <c r="U671"/>
  <c r="R671"/>
  <c r="O671"/>
  <c r="U670"/>
  <c r="R670"/>
  <c r="O670"/>
  <c r="U669"/>
  <c r="R669"/>
  <c r="O669"/>
  <c r="U668"/>
  <c r="R668"/>
  <c r="O668"/>
  <c r="U667"/>
  <c r="R667"/>
  <c r="O667"/>
  <c r="U666"/>
  <c r="R666"/>
  <c r="O666"/>
  <c r="U665"/>
  <c r="R665"/>
  <c r="O665"/>
  <c r="U664"/>
  <c r="R664"/>
  <c r="O664"/>
  <c r="U663"/>
  <c r="R663"/>
  <c r="O663"/>
  <c r="U662"/>
  <c r="R662"/>
  <c r="O662"/>
  <c r="U661"/>
  <c r="R661"/>
  <c r="O661"/>
  <c r="U660"/>
  <c r="R660"/>
  <c r="O660"/>
  <c r="U659"/>
  <c r="R659"/>
  <c r="O659"/>
  <c r="U658"/>
  <c r="R658"/>
  <c r="O658"/>
  <c r="U657"/>
  <c r="R657"/>
  <c r="O657"/>
  <c r="U656"/>
  <c r="R656"/>
  <c r="O656"/>
  <c r="U655"/>
  <c r="R655"/>
  <c r="O655"/>
  <c r="U654"/>
  <c r="R654"/>
  <c r="O654"/>
  <c r="U653"/>
  <c r="R653"/>
  <c r="O653"/>
  <c r="U652"/>
  <c r="R652"/>
  <c r="O652"/>
  <c r="U651"/>
  <c r="R651"/>
  <c r="O651"/>
  <c r="U650"/>
  <c r="R650"/>
  <c r="O650"/>
  <c r="U649"/>
  <c r="R649"/>
  <c r="O649"/>
  <c r="U648"/>
  <c r="R648"/>
  <c r="O648"/>
  <c r="U647"/>
  <c r="R647"/>
  <c r="O647"/>
  <c r="U646"/>
  <c r="R646"/>
  <c r="O646"/>
  <c r="U645"/>
  <c r="R645"/>
  <c r="O645"/>
  <c r="U644"/>
  <c r="R644"/>
  <c r="O644"/>
  <c r="U643"/>
  <c r="R643"/>
  <c r="O643"/>
  <c r="U642"/>
  <c r="R642"/>
  <c r="O642"/>
  <c r="U641"/>
  <c r="R641"/>
  <c r="O641"/>
  <c r="W640"/>
  <c r="V640"/>
  <c r="T640"/>
  <c r="S640"/>
  <c r="Q640"/>
  <c r="P640"/>
  <c r="N640"/>
  <c r="M640"/>
  <c r="L640"/>
  <c r="U639"/>
  <c r="R639"/>
  <c r="O639"/>
  <c r="U638"/>
  <c r="R638"/>
  <c r="O638"/>
  <c r="U637"/>
  <c r="R637"/>
  <c r="O637"/>
  <c r="U636"/>
  <c r="R636"/>
  <c r="O636"/>
  <c r="U635"/>
  <c r="R635"/>
  <c r="O635"/>
  <c r="U634"/>
  <c r="R634"/>
  <c r="O634"/>
  <c r="U633"/>
  <c r="R633"/>
  <c r="O633"/>
  <c r="U632"/>
  <c r="R632"/>
  <c r="O632"/>
  <c r="U631"/>
  <c r="R631"/>
  <c r="O631"/>
  <c r="U630"/>
  <c r="R630"/>
  <c r="O630"/>
  <c r="U629"/>
  <c r="R629"/>
  <c r="O629"/>
  <c r="U628"/>
  <c r="R628"/>
  <c r="O628"/>
  <c r="U627"/>
  <c r="R627"/>
  <c r="O627"/>
  <c r="U626"/>
  <c r="R626"/>
  <c r="O626"/>
  <c r="U625"/>
  <c r="R625"/>
  <c r="O625"/>
  <c r="U624"/>
  <c r="R624"/>
  <c r="O624"/>
  <c r="U623"/>
  <c r="R623"/>
  <c r="O623"/>
  <c r="U622"/>
  <c r="R622"/>
  <c r="O622"/>
  <c r="U621"/>
  <c r="R621"/>
  <c r="O621"/>
  <c r="U620"/>
  <c r="R620"/>
  <c r="O620"/>
  <c r="U619"/>
  <c r="R619"/>
  <c r="O619"/>
  <c r="U618"/>
  <c r="R618"/>
  <c r="O618"/>
  <c r="U617"/>
  <c r="R617"/>
  <c r="O617"/>
  <c r="U616"/>
  <c r="R616"/>
  <c r="O616"/>
  <c r="U615"/>
  <c r="R615"/>
  <c r="O615"/>
  <c r="U614"/>
  <c r="R614"/>
  <c r="O614"/>
  <c r="U613"/>
  <c r="R613"/>
  <c r="O613"/>
  <c r="U612"/>
  <c r="R612"/>
  <c r="O612"/>
  <c r="U611"/>
  <c r="R611"/>
  <c r="O611"/>
  <c r="U610"/>
  <c r="R610"/>
  <c r="O610"/>
  <c r="U609"/>
  <c r="R609"/>
  <c r="O609"/>
  <c r="U608"/>
  <c r="R608"/>
  <c r="O608"/>
  <c r="U607"/>
  <c r="R607"/>
  <c r="O607"/>
  <c r="U606"/>
  <c r="R606"/>
  <c r="O606"/>
  <c r="U605"/>
  <c r="R605"/>
  <c r="O605"/>
  <c r="U604"/>
  <c r="R604"/>
  <c r="O604"/>
  <c r="U603"/>
  <c r="R603"/>
  <c r="O603"/>
  <c r="U602"/>
  <c r="R602"/>
  <c r="O602"/>
  <c r="U601"/>
  <c r="R601"/>
  <c r="O601"/>
  <c r="U600"/>
  <c r="R600"/>
  <c r="O600"/>
  <c r="U599"/>
  <c r="R599"/>
  <c r="O599"/>
  <c r="U598"/>
  <c r="R598"/>
  <c r="O598"/>
  <c r="U597"/>
  <c r="R597"/>
  <c r="O597"/>
  <c r="U596"/>
  <c r="R596"/>
  <c r="O596"/>
  <c r="U595"/>
  <c r="R595"/>
  <c r="O595"/>
  <c r="U594"/>
  <c r="R594"/>
  <c r="O594"/>
  <c r="U593"/>
  <c r="R593"/>
  <c r="O593"/>
  <c r="U592"/>
  <c r="R592"/>
  <c r="O592"/>
  <c r="U591"/>
  <c r="R591"/>
  <c r="O591"/>
  <c r="U590"/>
  <c r="R590"/>
  <c r="O590"/>
  <c r="U589"/>
  <c r="R589"/>
  <c r="O589"/>
  <c r="U588"/>
  <c r="R588"/>
  <c r="O588"/>
  <c r="U587"/>
  <c r="R587"/>
  <c r="O587"/>
  <c r="U586"/>
  <c r="R586"/>
  <c r="O586"/>
  <c r="U585"/>
  <c r="R585"/>
  <c r="O585"/>
  <c r="U584"/>
  <c r="R584"/>
  <c r="O584"/>
  <c r="U583"/>
  <c r="R583"/>
  <c r="O583"/>
  <c r="U582"/>
  <c r="R582"/>
  <c r="O582"/>
  <c r="W581"/>
  <c r="W580" s="1"/>
  <c r="V581"/>
  <c r="T581"/>
  <c r="S581"/>
  <c r="Q581"/>
  <c r="Q580" s="1"/>
  <c r="P581"/>
  <c r="N581"/>
  <c r="M581"/>
  <c r="L581"/>
  <c r="L580" s="1"/>
  <c r="U579"/>
  <c r="R579"/>
  <c r="O579"/>
  <c r="U578"/>
  <c r="R578"/>
  <c r="O578"/>
  <c r="U577"/>
  <c r="R577"/>
  <c r="O577"/>
  <c r="U576"/>
  <c r="R576"/>
  <c r="O576"/>
  <c r="U575"/>
  <c r="R575"/>
  <c r="O575"/>
  <c r="U574"/>
  <c r="R574"/>
  <c r="O574"/>
  <c r="U573"/>
  <c r="R573"/>
  <c r="O573"/>
  <c r="U572"/>
  <c r="R572"/>
  <c r="O572"/>
  <c r="U571"/>
  <c r="R571"/>
  <c r="O571"/>
  <c r="U570"/>
  <c r="R570"/>
  <c r="O570"/>
  <c r="U569"/>
  <c r="R569"/>
  <c r="O569"/>
  <c r="U568"/>
  <c r="R568"/>
  <c r="O568"/>
  <c r="U567"/>
  <c r="R567"/>
  <c r="O567"/>
  <c r="U566"/>
  <c r="R566"/>
  <c r="O566"/>
  <c r="U565"/>
  <c r="R565"/>
  <c r="O565"/>
  <c r="U564"/>
  <c r="R564"/>
  <c r="O564"/>
  <c r="W563"/>
  <c r="V563"/>
  <c r="T563"/>
  <c r="S563"/>
  <c r="Q563"/>
  <c r="P563"/>
  <c r="N563"/>
  <c r="M563"/>
  <c r="L563"/>
  <c r="U562"/>
  <c r="R562"/>
  <c r="O562"/>
  <c r="U561"/>
  <c r="R561"/>
  <c r="O561"/>
  <c r="U560"/>
  <c r="R560"/>
  <c r="O560"/>
  <c r="U559"/>
  <c r="R559"/>
  <c r="O559"/>
  <c r="U558"/>
  <c r="R558"/>
  <c r="O558"/>
  <c r="U557"/>
  <c r="R557"/>
  <c r="O557"/>
  <c r="U556"/>
  <c r="R556"/>
  <c r="O556"/>
  <c r="U555"/>
  <c r="R555"/>
  <c r="O555"/>
  <c r="U554"/>
  <c r="R554"/>
  <c r="O554"/>
  <c r="U553"/>
  <c r="R553"/>
  <c r="O553"/>
  <c r="U552"/>
  <c r="R552"/>
  <c r="O552"/>
  <c r="U551"/>
  <c r="R551"/>
  <c r="U550"/>
  <c r="R550"/>
  <c r="U549"/>
  <c r="R549"/>
  <c r="O549"/>
  <c r="W548"/>
  <c r="V548"/>
  <c r="T548"/>
  <c r="S548"/>
  <c r="Q548"/>
  <c r="P548"/>
  <c r="N548"/>
  <c r="M548"/>
  <c r="L548"/>
  <c r="U545"/>
  <c r="R545"/>
  <c r="O545"/>
  <c r="U544"/>
  <c r="R544"/>
  <c r="O544"/>
  <c r="U543"/>
  <c r="R543"/>
  <c r="O543"/>
  <c r="W542"/>
  <c r="W541" s="1"/>
  <c r="V542"/>
  <c r="V541" s="1"/>
  <c r="T542"/>
  <c r="T541" s="1"/>
  <c r="S542"/>
  <c r="S541" s="1"/>
  <c r="Q542"/>
  <c r="Q541" s="1"/>
  <c r="P542"/>
  <c r="P541" s="1"/>
  <c r="N542"/>
  <c r="N541" s="1"/>
  <c r="M542"/>
  <c r="M541" s="1"/>
  <c r="L542"/>
  <c r="L541" s="1"/>
  <c r="U540"/>
  <c r="R540"/>
  <c r="O540"/>
  <c r="U539"/>
  <c r="R539"/>
  <c r="O539"/>
  <c r="W538"/>
  <c r="V538"/>
  <c r="T538"/>
  <c r="S538"/>
  <c r="Q538"/>
  <c r="P538"/>
  <c r="N538"/>
  <c r="M538"/>
  <c r="L538"/>
  <c r="U537"/>
  <c r="R537"/>
  <c r="O537"/>
  <c r="U536"/>
  <c r="R536"/>
  <c r="O536"/>
  <c r="V535"/>
  <c r="U535" s="1"/>
  <c r="S535"/>
  <c r="R535" s="1"/>
  <c r="P535"/>
  <c r="O535" s="1"/>
  <c r="N535"/>
  <c r="M535"/>
  <c r="L535"/>
  <c r="U534"/>
  <c r="R534"/>
  <c r="O534"/>
  <c r="U533"/>
  <c r="R533"/>
  <c r="O533"/>
  <c r="W532"/>
  <c r="V532"/>
  <c r="T532"/>
  <c r="S532"/>
  <c r="Q532"/>
  <c r="P532"/>
  <c r="N532"/>
  <c r="M532"/>
  <c r="L532"/>
  <c r="U530"/>
  <c r="R530"/>
  <c r="O530"/>
  <c r="U529"/>
  <c r="R529"/>
  <c r="O529"/>
  <c r="U528"/>
  <c r="R528"/>
  <c r="O528"/>
  <c r="W527"/>
  <c r="V527"/>
  <c r="T527"/>
  <c r="S527"/>
  <c r="Q527"/>
  <c r="P527"/>
  <c r="N527"/>
  <c r="M527"/>
  <c r="L527"/>
  <c r="P531" l="1"/>
  <c r="M531"/>
  <c r="V531"/>
  <c r="M580"/>
  <c r="L547"/>
  <c r="L546" s="1"/>
  <c r="N547"/>
  <c r="Q547"/>
  <c r="Q546" s="1"/>
  <c r="T547"/>
  <c r="W547"/>
  <c r="W546" s="1"/>
  <c r="O581"/>
  <c r="R581"/>
  <c r="U581"/>
  <c r="O532"/>
  <c r="L531"/>
  <c r="N531"/>
  <c r="N580"/>
  <c r="N546" s="1"/>
  <c r="T580"/>
  <c r="Q531"/>
  <c r="T531"/>
  <c r="W531"/>
  <c r="S531"/>
  <c r="R541"/>
  <c r="U541"/>
  <c r="M547"/>
  <c r="O548"/>
  <c r="R548"/>
  <c r="U548"/>
  <c r="P580"/>
  <c r="O580" s="1"/>
  <c r="S580"/>
  <c r="V580"/>
  <c r="U580" s="1"/>
  <c r="O640"/>
  <c r="R640"/>
  <c r="U640"/>
  <c r="R527"/>
  <c r="U527"/>
  <c r="O527"/>
  <c r="U538"/>
  <c r="O538"/>
  <c r="U542"/>
  <c r="O542"/>
  <c r="O541" s="1"/>
  <c r="P547"/>
  <c r="S547"/>
  <c r="V547"/>
  <c r="O563"/>
  <c r="R563"/>
  <c r="R532"/>
  <c r="U532"/>
  <c r="R542"/>
  <c r="R538"/>
  <c r="U563"/>
  <c r="O868"/>
  <c r="O867"/>
  <c r="O864"/>
  <c r="W862"/>
  <c r="V862"/>
  <c r="U862"/>
  <c r="T862"/>
  <c r="S862"/>
  <c r="R862"/>
  <c r="Q862"/>
  <c r="P862"/>
  <c r="N862"/>
  <c r="M862"/>
  <c r="L862"/>
  <c r="O857"/>
  <c r="O854" s="1"/>
  <c r="W854"/>
  <c r="V854"/>
  <c r="U854"/>
  <c r="T854"/>
  <c r="S854"/>
  <c r="R854"/>
  <c r="Q854"/>
  <c r="P854"/>
  <c r="N854"/>
  <c r="M854"/>
  <c r="L854"/>
  <c r="U847"/>
  <c r="U843" s="1"/>
  <c r="R847"/>
  <c r="R843" s="1"/>
  <c r="O847"/>
  <c r="O843" s="1"/>
  <c r="W843"/>
  <c r="V843"/>
  <c r="T843"/>
  <c r="S843"/>
  <c r="Q843"/>
  <c r="P843"/>
  <c r="N843"/>
  <c r="M843"/>
  <c r="L843"/>
  <c r="O839"/>
  <c r="O837"/>
  <c r="O836"/>
  <c r="O834"/>
  <c r="W831"/>
  <c r="V831"/>
  <c r="U831"/>
  <c r="T831"/>
  <c r="S831"/>
  <c r="R831"/>
  <c r="Q831"/>
  <c r="P831"/>
  <c r="N831"/>
  <c r="M831"/>
  <c r="L831"/>
  <c r="O826"/>
  <c r="O824"/>
  <c r="W821"/>
  <c r="V821"/>
  <c r="U821"/>
  <c r="T821"/>
  <c r="S821"/>
  <c r="R821"/>
  <c r="Q821"/>
  <c r="P821"/>
  <c r="N821"/>
  <c r="M821"/>
  <c r="L821"/>
  <c r="O818"/>
  <c r="O817"/>
  <c r="O816"/>
  <c r="W815"/>
  <c r="V815"/>
  <c r="U815"/>
  <c r="T815"/>
  <c r="S815"/>
  <c r="R815"/>
  <c r="Q815"/>
  <c r="P815"/>
  <c r="N815"/>
  <c r="M815"/>
  <c r="L815"/>
  <c r="O813"/>
  <c r="O812"/>
  <c r="O811"/>
  <c r="W810"/>
  <c r="V810"/>
  <c r="U810"/>
  <c r="T810"/>
  <c r="S810"/>
  <c r="R810"/>
  <c r="Q810"/>
  <c r="P810"/>
  <c r="N810"/>
  <c r="M810"/>
  <c r="L810"/>
  <c r="U809"/>
  <c r="R809"/>
  <c r="O809"/>
  <c r="O807"/>
  <c r="U806"/>
  <c r="U805" s="1"/>
  <c r="R806"/>
  <c r="O806"/>
  <c r="W805"/>
  <c r="V805"/>
  <c r="T805"/>
  <c r="S805"/>
  <c r="R805"/>
  <c r="Q805"/>
  <c r="P805"/>
  <c r="N805"/>
  <c r="M805"/>
  <c r="L805"/>
  <c r="O804"/>
  <c r="O803"/>
  <c r="U802"/>
  <c r="U801" s="1"/>
  <c r="R802"/>
  <c r="R801" s="1"/>
  <c r="O802"/>
  <c r="W801"/>
  <c r="V801"/>
  <c r="T801"/>
  <c r="S801"/>
  <c r="Q801"/>
  <c r="P801"/>
  <c r="N801"/>
  <c r="M801"/>
  <c r="L801"/>
  <c r="O792"/>
  <c r="O785" s="1"/>
  <c r="W785"/>
  <c r="W784" s="1"/>
  <c r="W783" s="1"/>
  <c r="W767" s="1"/>
  <c r="W766" s="1"/>
  <c r="V785"/>
  <c r="U785"/>
  <c r="T785"/>
  <c r="S785"/>
  <c r="R785"/>
  <c r="Q785"/>
  <c r="Q784" s="1"/>
  <c r="Q783" s="1"/>
  <c r="Q767" s="1"/>
  <c r="Q766" s="1"/>
  <c r="P785"/>
  <c r="N785"/>
  <c r="M785"/>
  <c r="L785"/>
  <c r="T784"/>
  <c r="T783" s="1"/>
  <c r="T767" s="1"/>
  <c r="T766" s="1"/>
  <c r="O782"/>
  <c r="U778"/>
  <c r="R778"/>
  <c r="O778"/>
  <c r="U771"/>
  <c r="R771"/>
  <c r="O771"/>
  <c r="R770"/>
  <c r="O770"/>
  <c r="U769"/>
  <c r="R769"/>
  <c r="O769"/>
  <c r="U768"/>
  <c r="R768"/>
  <c r="O768"/>
  <c r="V767"/>
  <c r="V766" s="1"/>
  <c r="S767"/>
  <c r="S766" s="1"/>
  <c r="P767"/>
  <c r="N767"/>
  <c r="N766" s="1"/>
  <c r="M767"/>
  <c r="M766" s="1"/>
  <c r="L767"/>
  <c r="L766" s="1"/>
  <c r="P766"/>
  <c r="O763"/>
  <c r="U762"/>
  <c r="U761" s="1"/>
  <c r="R762"/>
  <c r="R761" s="1"/>
  <c r="O762"/>
  <c r="W761"/>
  <c r="V761"/>
  <c r="T761"/>
  <c r="S761"/>
  <c r="Q761"/>
  <c r="P761"/>
  <c r="N761"/>
  <c r="M761"/>
  <c r="L761"/>
  <c r="W526" l="1"/>
  <c r="W525" s="1"/>
  <c r="Q526"/>
  <c r="Q525" s="1"/>
  <c r="L526"/>
  <c r="L525" s="1"/>
  <c r="N526"/>
  <c r="N525" s="1"/>
  <c r="R531"/>
  <c r="S546"/>
  <c r="S526" s="1"/>
  <c r="S525" s="1"/>
  <c r="S820"/>
  <c r="M546"/>
  <c r="M526" s="1"/>
  <c r="M525" s="1"/>
  <c r="O531"/>
  <c r="T546"/>
  <c r="R546" s="1"/>
  <c r="S800"/>
  <c r="R580"/>
  <c r="O810"/>
  <c r="Q820"/>
  <c r="U820"/>
  <c r="W820"/>
  <c r="V546"/>
  <c r="V526" s="1"/>
  <c r="V525" s="1"/>
  <c r="M820"/>
  <c r="P546"/>
  <c r="P526" s="1"/>
  <c r="P525" s="1"/>
  <c r="M800"/>
  <c r="M799" s="1"/>
  <c r="M765" s="1"/>
  <c r="O767"/>
  <c r="O766" s="1"/>
  <c r="U767"/>
  <c r="U766" s="1"/>
  <c r="W800"/>
  <c r="R800"/>
  <c r="O801"/>
  <c r="O805"/>
  <c r="O821"/>
  <c r="U531"/>
  <c r="O831"/>
  <c r="U547"/>
  <c r="Q800"/>
  <c r="O761"/>
  <c r="O815"/>
  <c r="O862"/>
  <c r="O547"/>
  <c r="R547"/>
  <c r="R767"/>
  <c r="R766" s="1"/>
  <c r="P800"/>
  <c r="T800"/>
  <c r="R820"/>
  <c r="L820"/>
  <c r="N820"/>
  <c r="L800"/>
  <c r="N800"/>
  <c r="V800"/>
  <c r="U800"/>
  <c r="P820"/>
  <c r="T820"/>
  <c r="V820"/>
  <c r="U192" i="4"/>
  <c r="R192"/>
  <c r="O192"/>
  <c r="U191"/>
  <c r="R191"/>
  <c r="O191"/>
  <c r="O190"/>
  <c r="U189"/>
  <c r="R189"/>
  <c r="O189"/>
  <c r="W188"/>
  <c r="V188"/>
  <c r="U188" s="1"/>
  <c r="T188"/>
  <c r="S188"/>
  <c r="R188" s="1"/>
  <c r="Q188"/>
  <c r="P188"/>
  <c r="O188" s="1"/>
  <c r="N188"/>
  <c r="M188"/>
  <c r="L188"/>
  <c r="U187"/>
  <c r="R187"/>
  <c r="O187"/>
  <c r="U186"/>
  <c r="R186"/>
  <c r="O186"/>
  <c r="W185"/>
  <c r="W184" s="1"/>
  <c r="V185"/>
  <c r="V184" s="1"/>
  <c r="T185"/>
  <c r="T184" s="1"/>
  <c r="S185"/>
  <c r="S184" s="1"/>
  <c r="R185"/>
  <c r="R184" s="1"/>
  <c r="Q185"/>
  <c r="Q184" s="1"/>
  <c r="P185"/>
  <c r="P184" s="1"/>
  <c r="N185"/>
  <c r="N184" s="1"/>
  <c r="M185"/>
  <c r="M184" s="1"/>
  <c r="L185"/>
  <c r="L184" s="1"/>
  <c r="U183"/>
  <c r="R183"/>
  <c r="O183"/>
  <c r="U182"/>
  <c r="R182"/>
  <c r="O182"/>
  <c r="W181"/>
  <c r="V181"/>
  <c r="T181"/>
  <c r="S181"/>
  <c r="Q181"/>
  <c r="P181"/>
  <c r="O181"/>
  <c r="N181"/>
  <c r="M181"/>
  <c r="L181"/>
  <c r="U180"/>
  <c r="U179" s="1"/>
  <c r="R180"/>
  <c r="O180"/>
  <c r="O179" s="1"/>
  <c r="O178" s="1"/>
  <c r="W179"/>
  <c r="V179"/>
  <c r="T179"/>
  <c r="S179"/>
  <c r="R179"/>
  <c r="Q179"/>
  <c r="Q178" s="1"/>
  <c r="P179"/>
  <c r="N179"/>
  <c r="N178" s="1"/>
  <c r="M179"/>
  <c r="L179"/>
  <c r="L178" s="1"/>
  <c r="W178"/>
  <c r="V178"/>
  <c r="T178"/>
  <c r="S178"/>
  <c r="P178"/>
  <c r="M178"/>
  <c r="U177"/>
  <c r="R177"/>
  <c r="O177"/>
  <c r="U176"/>
  <c r="R176"/>
  <c r="O176"/>
  <c r="O172" s="1"/>
  <c r="O171" s="1"/>
  <c r="U173"/>
  <c r="R173"/>
  <c r="O173"/>
  <c r="W172"/>
  <c r="W171" s="1"/>
  <c r="V172"/>
  <c r="T172"/>
  <c r="T171" s="1"/>
  <c r="S172"/>
  <c r="R172"/>
  <c r="R171" s="1"/>
  <c r="Q172"/>
  <c r="P172"/>
  <c r="P171" s="1"/>
  <c r="N172"/>
  <c r="N171" s="1"/>
  <c r="M172"/>
  <c r="M171" s="1"/>
  <c r="L172"/>
  <c r="L171" s="1"/>
  <c r="V171"/>
  <c r="S171"/>
  <c r="Q171"/>
  <c r="U168"/>
  <c r="R168"/>
  <c r="O168"/>
  <c r="M168"/>
  <c r="L168"/>
  <c r="U167"/>
  <c r="R167"/>
  <c r="O167"/>
  <c r="U166"/>
  <c r="R166"/>
  <c r="O166"/>
  <c r="V165"/>
  <c r="U165" s="1"/>
  <c r="S165"/>
  <c r="R165" s="1"/>
  <c r="P165"/>
  <c r="O165" s="1"/>
  <c r="N165"/>
  <c r="M165"/>
  <c r="L165"/>
  <c r="W164"/>
  <c r="V164"/>
  <c r="V163" s="1"/>
  <c r="V162" s="1"/>
  <c r="U164"/>
  <c r="T164"/>
  <c r="S164"/>
  <c r="S163" s="1"/>
  <c r="S162" s="1"/>
  <c r="Q164"/>
  <c r="Q163" s="1"/>
  <c r="Q162" s="1"/>
  <c r="P164"/>
  <c r="O164"/>
  <c r="N164"/>
  <c r="M164"/>
  <c r="L164"/>
  <c r="U1280" i="1"/>
  <c r="R1280"/>
  <c r="O1280"/>
  <c r="U1279"/>
  <c r="R1279"/>
  <c r="O1279"/>
  <c r="W1278"/>
  <c r="V1278"/>
  <c r="T1278"/>
  <c r="S1278"/>
  <c r="Q1278"/>
  <c r="P1278"/>
  <c r="N1278"/>
  <c r="M1278"/>
  <c r="L1278"/>
  <c r="U1276"/>
  <c r="U1275" s="1"/>
  <c r="R1276"/>
  <c r="R1275" s="1"/>
  <c r="O1276"/>
  <c r="O1275" s="1"/>
  <c r="W1275"/>
  <c r="V1275"/>
  <c r="T1275"/>
  <c r="S1275"/>
  <c r="Q1275"/>
  <c r="P1275"/>
  <c r="N1275"/>
  <c r="M1275"/>
  <c r="L1275"/>
  <c r="U1274"/>
  <c r="R1274"/>
  <c r="O1274"/>
  <c r="U1272"/>
  <c r="R1272"/>
  <c r="O1272"/>
  <c r="W1271"/>
  <c r="W1270" s="1"/>
  <c r="V1271"/>
  <c r="T1271"/>
  <c r="T1270" s="1"/>
  <c r="S1271"/>
  <c r="S1270" s="1"/>
  <c r="Q1271"/>
  <c r="Q1270" s="1"/>
  <c r="P1271"/>
  <c r="P1270" s="1"/>
  <c r="N1271"/>
  <c r="N1270" s="1"/>
  <c r="M1271"/>
  <c r="M1270" s="1"/>
  <c r="L1271"/>
  <c r="L1270" s="1"/>
  <c r="V1270"/>
  <c r="U1269"/>
  <c r="R1269"/>
  <c r="O1269"/>
  <c r="U1268"/>
  <c r="R1268"/>
  <c r="O1268"/>
  <c r="W1267"/>
  <c r="V1267"/>
  <c r="T1267"/>
  <c r="S1267"/>
  <c r="Q1267"/>
  <c r="P1267"/>
  <c r="N1267"/>
  <c r="M1267"/>
  <c r="L1267"/>
  <c r="U1266"/>
  <c r="R1266"/>
  <c r="O1266"/>
  <c r="U1265"/>
  <c r="R1265"/>
  <c r="O1265"/>
  <c r="W1264"/>
  <c r="V1264"/>
  <c r="T1264"/>
  <c r="S1264"/>
  <c r="Q1264"/>
  <c r="P1264"/>
  <c r="N1264"/>
  <c r="M1264"/>
  <c r="L1264"/>
  <c r="U1263"/>
  <c r="R1263"/>
  <c r="O1263"/>
  <c r="U1262"/>
  <c r="R1262"/>
  <c r="O1262"/>
  <c r="W1261"/>
  <c r="V1261"/>
  <c r="T1261"/>
  <c r="S1261"/>
  <c r="Q1261"/>
  <c r="P1261"/>
  <c r="N1261"/>
  <c r="M1261"/>
  <c r="L1261"/>
  <c r="U1260"/>
  <c r="R1260"/>
  <c r="O1260"/>
  <c r="U1259"/>
  <c r="R1259"/>
  <c r="O1259"/>
  <c r="W1258"/>
  <c r="V1258"/>
  <c r="T1258"/>
  <c r="S1258"/>
  <c r="Q1258"/>
  <c r="P1258"/>
  <c r="N1258"/>
  <c r="M1258"/>
  <c r="L1258"/>
  <c r="U1257"/>
  <c r="R1257"/>
  <c r="O1257"/>
  <c r="U1256"/>
  <c r="R1256"/>
  <c r="O1256"/>
  <c r="W1255"/>
  <c r="V1255"/>
  <c r="T1255"/>
  <c r="S1255"/>
  <c r="Q1255"/>
  <c r="P1255"/>
  <c r="N1255"/>
  <c r="M1255"/>
  <c r="L1255"/>
  <c r="U1254"/>
  <c r="R1254"/>
  <c r="O1254"/>
  <c r="U1252"/>
  <c r="R1252"/>
  <c r="O1252"/>
  <c r="U1251"/>
  <c r="R1251"/>
  <c r="O1251"/>
  <c r="U1250"/>
  <c r="R1250"/>
  <c r="O1250"/>
  <c r="U1249"/>
  <c r="R1249"/>
  <c r="O1249"/>
  <c r="U1247"/>
  <c r="R1246"/>
  <c r="U1245"/>
  <c r="U1244" s="1"/>
  <c r="R1245"/>
  <c r="O1245"/>
  <c r="O1244" s="1"/>
  <c r="W1244"/>
  <c r="V1244"/>
  <c r="T1244"/>
  <c r="S1244"/>
  <c r="R1244"/>
  <c r="Q1244"/>
  <c r="P1244"/>
  <c r="N1244"/>
  <c r="M1244"/>
  <c r="L1244"/>
  <c r="U1241"/>
  <c r="U1240" s="1"/>
  <c r="R1241"/>
  <c r="P1241"/>
  <c r="O1241" s="1"/>
  <c r="O1240" s="1"/>
  <c r="W1240"/>
  <c r="V1240"/>
  <c r="T1240"/>
  <c r="S1240"/>
  <c r="R1240"/>
  <c r="Q1240"/>
  <c r="N1240"/>
  <c r="M1240"/>
  <c r="L1240"/>
  <c r="U1239"/>
  <c r="R1239"/>
  <c r="O1239"/>
  <c r="U1237"/>
  <c r="R1237"/>
  <c r="O1237"/>
  <c r="U1236"/>
  <c r="R1236"/>
  <c r="O1236"/>
  <c r="U1235"/>
  <c r="R1235"/>
  <c r="O1235"/>
  <c r="U1234"/>
  <c r="R1234"/>
  <c r="O1234"/>
  <c r="W1233"/>
  <c r="V1233"/>
  <c r="T1233"/>
  <c r="S1233"/>
  <c r="Q1233"/>
  <c r="P1233"/>
  <c r="N1233"/>
  <c r="M1233"/>
  <c r="L1233"/>
  <c r="U1231"/>
  <c r="R1231"/>
  <c r="O1231"/>
  <c r="U1230"/>
  <c r="R1230"/>
  <c r="O1230"/>
  <c r="W1229"/>
  <c r="V1229"/>
  <c r="T1229"/>
  <c r="S1229"/>
  <c r="Q1229"/>
  <c r="P1229"/>
  <c r="N1229"/>
  <c r="M1229"/>
  <c r="L1229"/>
  <c r="O1228"/>
  <c r="R1227"/>
  <c r="O1227"/>
  <c r="R1226"/>
  <c r="O1226"/>
  <c r="R1225"/>
  <c r="O1225"/>
  <c r="P1224"/>
  <c r="O1224" s="1"/>
  <c r="O1223"/>
  <c r="U1222"/>
  <c r="U1221" s="1"/>
  <c r="R1222"/>
  <c r="O1222"/>
  <c r="W1221"/>
  <c r="V1221"/>
  <c r="T1221"/>
  <c r="S1221"/>
  <c r="Q1221"/>
  <c r="N1221"/>
  <c r="M1221"/>
  <c r="L1221"/>
  <c r="O1220"/>
  <c r="U1219"/>
  <c r="R1219"/>
  <c r="O1219"/>
  <c r="N1219"/>
  <c r="M1219"/>
  <c r="U1218"/>
  <c r="O1218"/>
  <c r="R1217"/>
  <c r="P1217"/>
  <c r="O1217" s="1"/>
  <c r="R1216"/>
  <c r="O1216"/>
  <c r="V1215"/>
  <c r="U1215" s="1"/>
  <c r="R1215"/>
  <c r="P1215"/>
  <c r="O1215" s="1"/>
  <c r="U1214"/>
  <c r="R1214"/>
  <c r="O1214"/>
  <c r="V1213"/>
  <c r="U1213" s="1"/>
  <c r="S1213"/>
  <c r="R1213" s="1"/>
  <c r="P1213"/>
  <c r="O1213" s="1"/>
  <c r="R1212"/>
  <c r="O1212"/>
  <c r="W1211"/>
  <c r="T1211"/>
  <c r="S1211"/>
  <c r="Q1211"/>
  <c r="N1211"/>
  <c r="M1211"/>
  <c r="L1211"/>
  <c r="O1207"/>
  <c r="W1206"/>
  <c r="V1206"/>
  <c r="U1206"/>
  <c r="T1206"/>
  <c r="S1206"/>
  <c r="R1206"/>
  <c r="P1206"/>
  <c r="O1206"/>
  <c r="N1206"/>
  <c r="M1206"/>
  <c r="L1206"/>
  <c r="O1205"/>
  <c r="U1200"/>
  <c r="R1200"/>
  <c r="O1200"/>
  <c r="N1200"/>
  <c r="M1200"/>
  <c r="L1200"/>
  <c r="U1198"/>
  <c r="R1198"/>
  <c r="O1198"/>
  <c r="U1196"/>
  <c r="R1196"/>
  <c r="O1196"/>
  <c r="U1195"/>
  <c r="R1195"/>
  <c r="O1195"/>
  <c r="V1194"/>
  <c r="U1194" s="1"/>
  <c r="S1194"/>
  <c r="R1194" s="1"/>
  <c r="P1194"/>
  <c r="O1194" s="1"/>
  <c r="N1194"/>
  <c r="M1194"/>
  <c r="L1194"/>
  <c r="U1189"/>
  <c r="U1187" s="1"/>
  <c r="R1189"/>
  <c r="O1189"/>
  <c r="W1187"/>
  <c r="V1187"/>
  <c r="T1187"/>
  <c r="S1187"/>
  <c r="R1187"/>
  <c r="Q1187"/>
  <c r="P1187"/>
  <c r="O1187"/>
  <c r="N1187"/>
  <c r="M1187"/>
  <c r="L1187"/>
  <c r="U1186"/>
  <c r="U1184" s="1"/>
  <c r="R1186"/>
  <c r="O1186"/>
  <c r="O1184" s="1"/>
  <c r="W1184"/>
  <c r="V1184"/>
  <c r="V1182" s="1"/>
  <c r="T1184"/>
  <c r="S1184"/>
  <c r="R1184"/>
  <c r="Q1184"/>
  <c r="Q1182" s="1"/>
  <c r="P1184"/>
  <c r="N1184"/>
  <c r="M1184"/>
  <c r="L1184"/>
  <c r="U1183"/>
  <c r="R1183"/>
  <c r="O1183"/>
  <c r="U1181"/>
  <c r="R1181"/>
  <c r="O1181"/>
  <c r="U1180"/>
  <c r="R1180"/>
  <c r="O1180"/>
  <c r="U1177"/>
  <c r="U1175" s="1"/>
  <c r="R1177"/>
  <c r="O1177"/>
  <c r="W1175"/>
  <c r="W1174" s="1"/>
  <c r="V1175"/>
  <c r="V1174" s="1"/>
  <c r="T1175"/>
  <c r="T1174" s="1"/>
  <c r="S1175"/>
  <c r="S1174" s="1"/>
  <c r="R1175"/>
  <c r="Q1175"/>
  <c r="Q1174" s="1"/>
  <c r="P1175"/>
  <c r="P1174" s="1"/>
  <c r="O1175"/>
  <c r="N1175"/>
  <c r="N1174" s="1"/>
  <c r="M1175"/>
  <c r="M1174" s="1"/>
  <c r="L1175"/>
  <c r="L1174" s="1"/>
  <c r="U1173"/>
  <c r="R1173"/>
  <c r="O1173"/>
  <c r="U1172"/>
  <c r="R1172"/>
  <c r="O1172"/>
  <c r="U1171"/>
  <c r="R1171"/>
  <c r="O1171"/>
  <c r="W1170"/>
  <c r="V1170"/>
  <c r="T1170"/>
  <c r="S1170"/>
  <c r="Q1170"/>
  <c r="P1170"/>
  <c r="N1170"/>
  <c r="M1170"/>
  <c r="L1170"/>
  <c r="U1168"/>
  <c r="R1168"/>
  <c r="O1168"/>
  <c r="U1167"/>
  <c r="R1167"/>
  <c r="O1167"/>
  <c r="U1165"/>
  <c r="R1165"/>
  <c r="O1165"/>
  <c r="W1164"/>
  <c r="V1164"/>
  <c r="T1164"/>
  <c r="S1164"/>
  <c r="Q1164"/>
  <c r="P1164"/>
  <c r="N1164"/>
  <c r="M1164"/>
  <c r="L1164"/>
  <c r="U1163"/>
  <c r="R1163"/>
  <c r="O1163"/>
  <c r="U1162"/>
  <c r="R1162"/>
  <c r="O1162"/>
  <c r="U1161"/>
  <c r="R1161"/>
  <c r="O1161"/>
  <c r="W1160"/>
  <c r="W1159" s="1"/>
  <c r="V1160"/>
  <c r="V1159" s="1"/>
  <c r="T1160"/>
  <c r="T1159" s="1"/>
  <c r="S1160"/>
  <c r="Q1160"/>
  <c r="Q1159" s="1"/>
  <c r="P1160"/>
  <c r="P1159" s="1"/>
  <c r="N1160"/>
  <c r="M1160"/>
  <c r="L1160"/>
  <c r="U1157"/>
  <c r="R1157"/>
  <c r="O1157"/>
  <c r="U1156"/>
  <c r="R1156"/>
  <c r="O1156"/>
  <c r="U1155"/>
  <c r="R1155"/>
  <c r="O1155"/>
  <c r="U1154"/>
  <c r="R1154"/>
  <c r="O1154"/>
  <c r="U1153"/>
  <c r="R1153"/>
  <c r="O1153"/>
  <c r="U1152"/>
  <c r="R1152"/>
  <c r="O1152"/>
  <c r="U1151"/>
  <c r="R1151"/>
  <c r="O1151"/>
  <c r="U1150"/>
  <c r="R1150"/>
  <c r="O1150"/>
  <c r="O1148"/>
  <c r="U1147"/>
  <c r="R1147"/>
  <c r="O1147"/>
  <c r="U1146"/>
  <c r="R1146"/>
  <c r="O1146"/>
  <c r="L1146"/>
  <c r="U1145"/>
  <c r="R1145"/>
  <c r="O1145"/>
  <c r="U1144"/>
  <c r="R1144"/>
  <c r="O1144"/>
  <c r="U1143"/>
  <c r="R1143"/>
  <c r="O1143"/>
  <c r="U1142"/>
  <c r="R1142"/>
  <c r="O1142"/>
  <c r="W1141"/>
  <c r="W1139" s="1"/>
  <c r="W1138" s="1"/>
  <c r="V1141"/>
  <c r="T1141"/>
  <c r="T1139" s="1"/>
  <c r="T1138" s="1"/>
  <c r="S1141"/>
  <c r="S1139" s="1"/>
  <c r="S1138" s="1"/>
  <c r="Q1141"/>
  <c r="Q1139" s="1"/>
  <c r="Q1138" s="1"/>
  <c r="P1141"/>
  <c r="P1139" s="1"/>
  <c r="P1138" s="1"/>
  <c r="N1141"/>
  <c r="N1139" s="1"/>
  <c r="N1138" s="1"/>
  <c r="M1141"/>
  <c r="M1139" s="1"/>
  <c r="M1138" s="1"/>
  <c r="L1141"/>
  <c r="U1140"/>
  <c r="R1140"/>
  <c r="O1140"/>
  <c r="L1140"/>
  <c r="V1139"/>
  <c r="V1138" s="1"/>
  <c r="U1137"/>
  <c r="R1137"/>
  <c r="O1137"/>
  <c r="U1136"/>
  <c r="R1136"/>
  <c r="O1136"/>
  <c r="U1135"/>
  <c r="R1135"/>
  <c r="O1135"/>
  <c r="W1134"/>
  <c r="V1134"/>
  <c r="T1134"/>
  <c r="S1134"/>
  <c r="Q1134"/>
  <c r="P1134"/>
  <c r="N1134"/>
  <c r="M1134"/>
  <c r="L1134"/>
  <c r="U1132"/>
  <c r="R1132"/>
  <c r="O1132"/>
  <c r="U1131"/>
  <c r="R1131"/>
  <c r="O1131"/>
  <c r="W1128"/>
  <c r="V1128"/>
  <c r="T1128"/>
  <c r="S1128"/>
  <c r="Q1128"/>
  <c r="P1128"/>
  <c r="N1128"/>
  <c r="M1128"/>
  <c r="L1128"/>
  <c r="U1127"/>
  <c r="R1127"/>
  <c r="O1127"/>
  <c r="U1126"/>
  <c r="R1126"/>
  <c r="O1126"/>
  <c r="U1125"/>
  <c r="R1125"/>
  <c r="O1125"/>
  <c r="U1124"/>
  <c r="R1124"/>
  <c r="O1124"/>
  <c r="U1123"/>
  <c r="R1123"/>
  <c r="O1123"/>
  <c r="U1122"/>
  <c r="R1122"/>
  <c r="O1122"/>
  <c r="U1121"/>
  <c r="R1121"/>
  <c r="O1121"/>
  <c r="U1120"/>
  <c r="R1120"/>
  <c r="O1120"/>
  <c r="U1119"/>
  <c r="R1119"/>
  <c r="O1119"/>
  <c r="W1117"/>
  <c r="V1117"/>
  <c r="T1117"/>
  <c r="S1117"/>
  <c r="Q1117"/>
  <c r="P1117"/>
  <c r="N1117"/>
  <c r="M1117"/>
  <c r="L1117"/>
  <c r="U1115"/>
  <c r="U1114" s="1"/>
  <c r="R1115"/>
  <c r="O1115"/>
  <c r="O1114" s="1"/>
  <c r="W1114"/>
  <c r="V1114"/>
  <c r="T1114"/>
  <c r="S1114"/>
  <c r="R1114"/>
  <c r="Q1114"/>
  <c r="P1114"/>
  <c r="N1114"/>
  <c r="M1114"/>
  <c r="L1114"/>
  <c r="U1112"/>
  <c r="R1112"/>
  <c r="O1112"/>
  <c r="V1111"/>
  <c r="U1111" s="1"/>
  <c r="S1111"/>
  <c r="R1111"/>
  <c r="P1111"/>
  <c r="O1111"/>
  <c r="N1111"/>
  <c r="M1111"/>
  <c r="L1111"/>
  <c r="V1110"/>
  <c r="U1110" s="1"/>
  <c r="S1110"/>
  <c r="R1110" s="1"/>
  <c r="P1110"/>
  <c r="O1110" s="1"/>
  <c r="N1110"/>
  <c r="M1110"/>
  <c r="W1109"/>
  <c r="V1109"/>
  <c r="T1109"/>
  <c r="S1109"/>
  <c r="Q1109"/>
  <c r="P1109"/>
  <c r="N1109"/>
  <c r="M1109"/>
  <c r="L1109"/>
  <c r="U1107"/>
  <c r="R1107"/>
  <c r="O1107"/>
  <c r="U1105"/>
  <c r="R1105"/>
  <c r="O1105"/>
  <c r="U1104"/>
  <c r="R1104"/>
  <c r="O1104"/>
  <c r="U1103"/>
  <c r="R1103"/>
  <c r="O1103"/>
  <c r="W1102"/>
  <c r="W1101" s="1"/>
  <c r="V1102"/>
  <c r="T1102"/>
  <c r="T1101" s="1"/>
  <c r="S1102"/>
  <c r="S1101" s="1"/>
  <c r="Q1102"/>
  <c r="Q1101" s="1"/>
  <c r="P1102"/>
  <c r="P1101" s="1"/>
  <c r="N1102"/>
  <c r="N1101" s="1"/>
  <c r="M1102"/>
  <c r="M1101" s="1"/>
  <c r="L1102"/>
  <c r="L1101" s="1"/>
  <c r="U161" i="4"/>
  <c r="R161"/>
  <c r="O161"/>
  <c r="U160"/>
  <c r="R160"/>
  <c r="O160"/>
  <c r="U159"/>
  <c r="R159"/>
  <c r="O159"/>
  <c r="U157"/>
  <c r="R157"/>
  <c r="O157"/>
  <c r="U156"/>
  <c r="R156"/>
  <c r="O156"/>
  <c r="U155"/>
  <c r="R155"/>
  <c r="O155"/>
  <c r="U154"/>
  <c r="R154"/>
  <c r="O154"/>
  <c r="U153"/>
  <c r="R153"/>
  <c r="O153"/>
  <c r="U152"/>
  <c r="R152"/>
  <c r="O152"/>
  <c r="U151"/>
  <c r="R151"/>
  <c r="O151"/>
  <c r="U150"/>
  <c r="R150"/>
  <c r="O150"/>
  <c r="U149"/>
  <c r="R149"/>
  <c r="O149"/>
  <c r="U148"/>
  <c r="R148"/>
  <c r="R147" s="1"/>
  <c r="O148"/>
  <c r="W147"/>
  <c r="V147"/>
  <c r="U147"/>
  <c r="T147"/>
  <c r="S147"/>
  <c r="Q147"/>
  <c r="P147"/>
  <c r="O147"/>
  <c r="N147"/>
  <c r="M147"/>
  <c r="L147"/>
  <c r="U146"/>
  <c r="U145" s="1"/>
  <c r="U144" s="1"/>
  <c r="R146"/>
  <c r="R145" s="1"/>
  <c r="R144" s="1"/>
  <c r="O146"/>
  <c r="W145"/>
  <c r="V145"/>
  <c r="V144" s="1"/>
  <c r="T145"/>
  <c r="T144" s="1"/>
  <c r="Q145"/>
  <c r="Q144" s="1"/>
  <c r="P145"/>
  <c r="P144" s="1"/>
  <c r="O145"/>
  <c r="O144" s="1"/>
  <c r="N145"/>
  <c r="M145"/>
  <c r="M144" s="1"/>
  <c r="L145"/>
  <c r="L144" s="1"/>
  <c r="W144"/>
  <c r="S144"/>
  <c r="N144"/>
  <c r="U143"/>
  <c r="R143"/>
  <c r="O143"/>
  <c r="U142"/>
  <c r="R142"/>
  <c r="O142"/>
  <c r="U141"/>
  <c r="R141"/>
  <c r="O141"/>
  <c r="W140"/>
  <c r="V140"/>
  <c r="T140"/>
  <c r="S140"/>
  <c r="R140"/>
  <c r="Q140"/>
  <c r="P140"/>
  <c r="N140"/>
  <c r="M140"/>
  <c r="L140"/>
  <c r="N139"/>
  <c r="N138" s="1"/>
  <c r="W1097" i="1"/>
  <c r="V1097"/>
  <c r="T1097"/>
  <c r="S1097"/>
  <c r="Q1097"/>
  <c r="P1097"/>
  <c r="N1097"/>
  <c r="M1097"/>
  <c r="L1097"/>
  <c r="U1096"/>
  <c r="R1096"/>
  <c r="O1096"/>
  <c r="U1095"/>
  <c r="R1095"/>
  <c r="O1095"/>
  <c r="U1094"/>
  <c r="O1094"/>
  <c r="M1094"/>
  <c r="M1093" s="1"/>
  <c r="W1093"/>
  <c r="V1093"/>
  <c r="T1093"/>
  <c r="S1093"/>
  <c r="Q1093"/>
  <c r="P1093"/>
  <c r="N1093"/>
  <c r="L1093"/>
  <c r="U1092"/>
  <c r="R1092"/>
  <c r="O1092"/>
  <c r="U1091"/>
  <c r="R1091"/>
  <c r="O1091"/>
  <c r="U1090"/>
  <c r="R1090"/>
  <c r="O1090"/>
  <c r="U1089"/>
  <c r="R1089"/>
  <c r="O1089"/>
  <c r="U1088"/>
  <c r="R1088"/>
  <c r="O1088"/>
  <c r="W1087"/>
  <c r="W1086" s="1"/>
  <c r="U1087"/>
  <c r="T1087"/>
  <c r="T1086" s="1"/>
  <c r="S1087"/>
  <c r="S1086" s="1"/>
  <c r="Q1087"/>
  <c r="Q1086" s="1"/>
  <c r="P1087"/>
  <c r="P1086" s="1"/>
  <c r="N1087"/>
  <c r="N1086" s="1"/>
  <c r="M1087"/>
  <c r="M1086" s="1"/>
  <c r="L1087"/>
  <c r="L1086" s="1"/>
  <c r="V1086"/>
  <c r="U1086" s="1"/>
  <c r="U1085"/>
  <c r="R1085"/>
  <c r="O1085"/>
  <c r="U1084"/>
  <c r="R1084"/>
  <c r="O1084"/>
  <c r="U1083"/>
  <c r="R1083"/>
  <c r="O1083"/>
  <c r="W1082"/>
  <c r="V1082"/>
  <c r="T1082"/>
  <c r="S1082"/>
  <c r="Q1082"/>
  <c r="P1082"/>
  <c r="N1082"/>
  <c r="M1082"/>
  <c r="L1082"/>
  <c r="W1204" l="1"/>
  <c r="W1203" s="1"/>
  <c r="W1238"/>
  <c r="W1232" s="1"/>
  <c r="M760"/>
  <c r="M759" s="1"/>
  <c r="O1109"/>
  <c r="U1117"/>
  <c r="R526"/>
  <c r="R525" s="1"/>
  <c r="R1221"/>
  <c r="W799"/>
  <c r="W760" s="1"/>
  <c r="W759" s="1"/>
  <c r="V1238"/>
  <c r="T526"/>
  <c r="T525" s="1"/>
  <c r="Q1204"/>
  <c r="P1221"/>
  <c r="P1240"/>
  <c r="P1238" s="1"/>
  <c r="P1232" s="1"/>
  <c r="U1109"/>
  <c r="P139" i="4"/>
  <c r="P138" s="1"/>
  <c r="M163"/>
  <c r="M162" s="1"/>
  <c r="L163"/>
  <c r="L162" s="1"/>
  <c r="N163"/>
  <c r="N162" s="1"/>
  <c r="P163"/>
  <c r="P162" s="1"/>
  <c r="W163"/>
  <c r="W162" s="1"/>
  <c r="L139"/>
  <c r="L138" s="1"/>
  <c r="O163"/>
  <c r="T163"/>
  <c r="T162" s="1"/>
  <c r="R164"/>
  <c r="U181"/>
  <c r="U178" s="1"/>
  <c r="R139"/>
  <c r="U172"/>
  <c r="U171" s="1"/>
  <c r="O185"/>
  <c r="O184" s="1"/>
  <c r="M139"/>
  <c r="M138" s="1"/>
  <c r="Q139"/>
  <c r="Q138" s="1"/>
  <c r="R181"/>
  <c r="R178" s="1"/>
  <c r="U185"/>
  <c r="U184" s="1"/>
  <c r="W139"/>
  <c r="W138" s="1"/>
  <c r="T139"/>
  <c r="T138" s="1"/>
  <c r="R138"/>
  <c r="O140"/>
  <c r="O139" s="1"/>
  <c r="O138" s="1"/>
  <c r="U140"/>
  <c r="U139" s="1"/>
  <c r="U138" s="1"/>
  <c r="S139"/>
  <c r="S138" s="1"/>
  <c r="V139"/>
  <c r="V138" s="1"/>
  <c r="T1182" i="1"/>
  <c r="T1204"/>
  <c r="T1203" s="1"/>
  <c r="M1204"/>
  <c r="M1203" s="1"/>
  <c r="Q1203"/>
  <c r="U1211"/>
  <c r="U1204" s="1"/>
  <c r="S799"/>
  <c r="V1081"/>
  <c r="M1081"/>
  <c r="S1081"/>
  <c r="U799"/>
  <c r="U760" s="1"/>
  <c r="U759" s="1"/>
  <c r="R1134"/>
  <c r="O1160"/>
  <c r="O800"/>
  <c r="L1113"/>
  <c r="L1108" s="1"/>
  <c r="Q1113"/>
  <c r="Q1108" s="1"/>
  <c r="V1113"/>
  <c r="V1108" s="1"/>
  <c r="R1117"/>
  <c r="P1182"/>
  <c r="S1238"/>
  <c r="S1232" s="1"/>
  <c r="R799"/>
  <c r="R760" s="1"/>
  <c r="R759" s="1"/>
  <c r="U546"/>
  <c r="U526" s="1"/>
  <c r="U525" s="1"/>
  <c r="O546"/>
  <c r="O526" s="1"/>
  <c r="O525" s="1"/>
  <c r="O1221"/>
  <c r="U1229"/>
  <c r="M1238"/>
  <c r="T1238"/>
  <c r="T1232" s="1"/>
  <c r="O1278"/>
  <c r="U1278"/>
  <c r="Q799"/>
  <c r="O820"/>
  <c r="W1113"/>
  <c r="W1108" s="1"/>
  <c r="O1117"/>
  <c r="L1139"/>
  <c r="L1138" s="1"/>
  <c r="M1232"/>
  <c r="W1182"/>
  <c r="M1182"/>
  <c r="O1233"/>
  <c r="U1233"/>
  <c r="T1113"/>
  <c r="T1108" s="1"/>
  <c r="M1159"/>
  <c r="S1204"/>
  <c r="S1203" s="1"/>
  <c r="Q1238"/>
  <c r="Q1232" s="1"/>
  <c r="M1113"/>
  <c r="M1108" s="1"/>
  <c r="P1113"/>
  <c r="P1108" s="1"/>
  <c r="N1113"/>
  <c r="N1108" s="1"/>
  <c r="R1141"/>
  <c r="R1139" s="1"/>
  <c r="R1138" s="1"/>
  <c r="R1174"/>
  <c r="S1182"/>
  <c r="L1182"/>
  <c r="N1182"/>
  <c r="L1204"/>
  <c r="L1203" s="1"/>
  <c r="N1204"/>
  <c r="N1203" s="1"/>
  <c r="L1238"/>
  <c r="L1232" s="1"/>
  <c r="N1238"/>
  <c r="N1232" s="1"/>
  <c r="S1113"/>
  <c r="S1108" s="1"/>
  <c r="R1267"/>
  <c r="R1271"/>
  <c r="R1270" s="1"/>
  <c r="P1081"/>
  <c r="U1102"/>
  <c r="U1101" s="1"/>
  <c r="O1128"/>
  <c r="U1128"/>
  <c r="U1113" s="1"/>
  <c r="R1128"/>
  <c r="O1134"/>
  <c r="U1134"/>
  <c r="U765"/>
  <c r="L1159"/>
  <c r="N1159"/>
  <c r="P799"/>
  <c r="P765" s="1"/>
  <c r="N799"/>
  <c r="R1238"/>
  <c r="R1109"/>
  <c r="T799"/>
  <c r="T765" s="1"/>
  <c r="U1160"/>
  <c r="O1164"/>
  <c r="U1164"/>
  <c r="O1258"/>
  <c r="O1141"/>
  <c r="O1139" s="1"/>
  <c r="O1138" s="1"/>
  <c r="U1141"/>
  <c r="U1139" s="1"/>
  <c r="U1138" s="1"/>
  <c r="S1159"/>
  <c r="R1160"/>
  <c r="R1278"/>
  <c r="U1093"/>
  <c r="U1170"/>
  <c r="T1169"/>
  <c r="T1158" s="1"/>
  <c r="P1169"/>
  <c r="P1158" s="1"/>
  <c r="W1169"/>
  <c r="W1158" s="1"/>
  <c r="O1170"/>
  <c r="U1258"/>
  <c r="O1264"/>
  <c r="U1264"/>
  <c r="R1264"/>
  <c r="O1267"/>
  <c r="U1267"/>
  <c r="O1271"/>
  <c r="O1270" s="1"/>
  <c r="U1271"/>
  <c r="U1270" s="1"/>
  <c r="O1093"/>
  <c r="L1169"/>
  <c r="N1169"/>
  <c r="R1170"/>
  <c r="R1164"/>
  <c r="M1169"/>
  <c r="O1174"/>
  <c r="Q1169"/>
  <c r="Q1158" s="1"/>
  <c r="S1169"/>
  <c r="V1169"/>
  <c r="V1158" s="1"/>
  <c r="O1255"/>
  <c r="U1255"/>
  <c r="R1182"/>
  <c r="R765"/>
  <c r="O1261"/>
  <c r="T1081"/>
  <c r="W1081"/>
  <c r="P1211"/>
  <c r="P1204" s="1"/>
  <c r="P1203" s="1"/>
  <c r="U1261"/>
  <c r="L799"/>
  <c r="R1082"/>
  <c r="N1081"/>
  <c r="O1087"/>
  <c r="O1086" s="1"/>
  <c r="U1174"/>
  <c r="L1081"/>
  <c r="Q1081"/>
  <c r="O1182"/>
  <c r="O1082"/>
  <c r="U1082"/>
  <c r="U1081" s="1"/>
  <c r="R1229"/>
  <c r="O1229"/>
  <c r="R1255"/>
  <c r="R1261"/>
  <c r="R1258"/>
  <c r="U1182"/>
  <c r="R1233"/>
  <c r="V1101"/>
  <c r="V1232"/>
  <c r="O1238"/>
  <c r="U1238"/>
  <c r="V799"/>
  <c r="R1102"/>
  <c r="R1101" s="1"/>
  <c r="R1211"/>
  <c r="R1204" s="1"/>
  <c r="P760"/>
  <c r="P759" s="1"/>
  <c r="R1093"/>
  <c r="O1211"/>
  <c r="R1087"/>
  <c r="R1086" s="1"/>
  <c r="O1102"/>
  <c r="O1101" s="1"/>
  <c r="V1211"/>
  <c r="V1204" s="1"/>
  <c r="V1203" s="1"/>
  <c r="U1098"/>
  <c r="U1097" s="1"/>
  <c r="R1098"/>
  <c r="R1097" s="1"/>
  <c r="O1098"/>
  <c r="O1097" s="1"/>
  <c r="W765" l="1"/>
  <c r="R1081"/>
  <c r="U163" i="4"/>
  <c r="U162" s="1"/>
  <c r="R163"/>
  <c r="R162" s="1"/>
  <c r="O162"/>
  <c r="O799" i="1"/>
  <c r="O760" s="1"/>
  <c r="O759" s="1"/>
  <c r="U1203"/>
  <c r="V1100"/>
  <c r="V1099" s="1"/>
  <c r="U1169"/>
  <c r="W1100"/>
  <c r="W1099" s="1"/>
  <c r="T1100"/>
  <c r="T1099" s="1"/>
  <c r="O1159"/>
  <c r="S765"/>
  <c r="S760"/>
  <c r="S759" s="1"/>
  <c r="N1158"/>
  <c r="N1100" s="1"/>
  <c r="N1099" s="1"/>
  <c r="R1113"/>
  <c r="O1204"/>
  <c r="O1203" s="1"/>
  <c r="T760"/>
  <c r="T759" s="1"/>
  <c r="P1100"/>
  <c r="P1099" s="1"/>
  <c r="R1108"/>
  <c r="O1113"/>
  <c r="O1108" s="1"/>
  <c r="R1203"/>
  <c r="Q760"/>
  <c r="Q759" s="1"/>
  <c r="Q765"/>
  <c r="S1158"/>
  <c r="S1100" s="1"/>
  <c r="S1099" s="1"/>
  <c r="O1169"/>
  <c r="R1159"/>
  <c r="U1232"/>
  <c r="Q1100"/>
  <c r="Q1099" s="1"/>
  <c r="M1158"/>
  <c r="M1100" s="1"/>
  <c r="M1099" s="1"/>
  <c r="R1169"/>
  <c r="L1158"/>
  <c r="L1100" s="1"/>
  <c r="L1099" s="1"/>
  <c r="R1232"/>
  <c r="U1108"/>
  <c r="U1159"/>
  <c r="U1158" s="1"/>
  <c r="O1232"/>
  <c r="N760"/>
  <c r="N759" s="1"/>
  <c r="N765"/>
  <c r="O1081"/>
  <c r="L765"/>
  <c r="L760"/>
  <c r="L759" s="1"/>
  <c r="O765"/>
  <c r="V765"/>
  <c r="V760"/>
  <c r="V759" s="1"/>
  <c r="U137" i="4"/>
  <c r="R137"/>
  <c r="O137"/>
  <c r="O134" s="1"/>
  <c r="T135"/>
  <c r="W135" s="1"/>
  <c r="W134" s="1"/>
  <c r="S135"/>
  <c r="V135" s="1"/>
  <c r="V134" s="1"/>
  <c r="R135"/>
  <c r="U135" s="1"/>
  <c r="S134"/>
  <c r="Q134"/>
  <c r="P134"/>
  <c r="N134"/>
  <c r="M134"/>
  <c r="L134"/>
  <c r="U133"/>
  <c r="R133"/>
  <c r="O133"/>
  <c r="U132"/>
  <c r="R132"/>
  <c r="O132"/>
  <c r="W131"/>
  <c r="V131"/>
  <c r="T131"/>
  <c r="S131"/>
  <c r="Q131"/>
  <c r="P131"/>
  <c r="N131"/>
  <c r="M131"/>
  <c r="L131"/>
  <c r="Z130"/>
  <c r="T129"/>
  <c r="W129" s="1"/>
  <c r="W128" s="1"/>
  <c r="S129"/>
  <c r="V129" s="1"/>
  <c r="V128" s="1"/>
  <c r="R129"/>
  <c r="U129" s="1"/>
  <c r="U128" s="1"/>
  <c r="Q128"/>
  <c r="P128"/>
  <c r="O128"/>
  <c r="N128"/>
  <c r="M128"/>
  <c r="L128"/>
  <c r="T126"/>
  <c r="W126" s="1"/>
  <c r="W125" s="1"/>
  <c r="S126"/>
  <c r="V126" s="1"/>
  <c r="V125" s="1"/>
  <c r="R126"/>
  <c r="U126" s="1"/>
  <c r="U125" s="1"/>
  <c r="S125"/>
  <c r="Q125"/>
  <c r="Q124" s="1"/>
  <c r="P125"/>
  <c r="P124" s="1"/>
  <c r="O125"/>
  <c r="O124" s="1"/>
  <c r="N125"/>
  <c r="N124" s="1"/>
  <c r="M125"/>
  <c r="M124" s="1"/>
  <c r="L125"/>
  <c r="L124" s="1"/>
  <c r="T121"/>
  <c r="W121" s="1"/>
  <c r="W120" s="1"/>
  <c r="S121"/>
  <c r="V121" s="1"/>
  <c r="V120" s="1"/>
  <c r="R121"/>
  <c r="U121" s="1"/>
  <c r="U120" s="1"/>
  <c r="Q120"/>
  <c r="P120"/>
  <c r="O120"/>
  <c r="N120"/>
  <c r="M120"/>
  <c r="L120"/>
  <c r="T119"/>
  <c r="W119" s="1"/>
  <c r="S119"/>
  <c r="V119" s="1"/>
  <c r="R119"/>
  <c r="U119" s="1"/>
  <c r="T118"/>
  <c r="W118" s="1"/>
  <c r="S118"/>
  <c r="V118" s="1"/>
  <c r="R118"/>
  <c r="U118" s="1"/>
  <c r="T117"/>
  <c r="W117" s="1"/>
  <c r="S117"/>
  <c r="V117" s="1"/>
  <c r="R117"/>
  <c r="U117" s="1"/>
  <c r="T116"/>
  <c r="W116" s="1"/>
  <c r="S116"/>
  <c r="V116" s="1"/>
  <c r="R116"/>
  <c r="U116" s="1"/>
  <c r="T115"/>
  <c r="W115" s="1"/>
  <c r="S115"/>
  <c r="V115" s="1"/>
  <c r="R115"/>
  <c r="U115" s="1"/>
  <c r="T114"/>
  <c r="W114" s="1"/>
  <c r="S114"/>
  <c r="V114" s="1"/>
  <c r="R114"/>
  <c r="U114" s="1"/>
  <c r="T113"/>
  <c r="W113" s="1"/>
  <c r="S113"/>
  <c r="V113" s="1"/>
  <c r="R113"/>
  <c r="U113" s="1"/>
  <c r="T112"/>
  <c r="W112" s="1"/>
  <c r="S112"/>
  <c r="V112" s="1"/>
  <c r="R112"/>
  <c r="U112" s="1"/>
  <c r="T111"/>
  <c r="W111" s="1"/>
  <c r="S111"/>
  <c r="V111" s="1"/>
  <c r="R111"/>
  <c r="U111" s="1"/>
  <c r="T110"/>
  <c r="W110" s="1"/>
  <c r="S110"/>
  <c r="V110" s="1"/>
  <c r="R110"/>
  <c r="U110" s="1"/>
  <c r="T109"/>
  <c r="W109" s="1"/>
  <c r="S109"/>
  <c r="V109" s="1"/>
  <c r="R109"/>
  <c r="U109" s="1"/>
  <c r="T108"/>
  <c r="W108" s="1"/>
  <c r="S108"/>
  <c r="V108" s="1"/>
  <c r="R108"/>
  <c r="U108" s="1"/>
  <c r="T107"/>
  <c r="W107" s="1"/>
  <c r="S107"/>
  <c r="V107" s="1"/>
  <c r="R107"/>
  <c r="U107" s="1"/>
  <c r="Q106"/>
  <c r="P106"/>
  <c r="O106"/>
  <c r="N106"/>
  <c r="M106"/>
  <c r="L106"/>
  <c r="T105"/>
  <c r="W105" s="1"/>
  <c r="S105"/>
  <c r="V105" s="1"/>
  <c r="R105"/>
  <c r="U105" s="1"/>
  <c r="T104"/>
  <c r="W104" s="1"/>
  <c r="S104"/>
  <c r="V104" s="1"/>
  <c r="R104"/>
  <c r="U104" s="1"/>
  <c r="T102"/>
  <c r="W102" s="1"/>
  <c r="S102"/>
  <c r="V102" s="1"/>
  <c r="R102"/>
  <c r="U102" s="1"/>
  <c r="T99"/>
  <c r="W99" s="1"/>
  <c r="S99"/>
  <c r="V99" s="1"/>
  <c r="R99"/>
  <c r="U99" s="1"/>
  <c r="T96"/>
  <c r="W96" s="1"/>
  <c r="S96"/>
  <c r="V96" s="1"/>
  <c r="R96"/>
  <c r="U96" s="1"/>
  <c r="T93"/>
  <c r="W93" s="1"/>
  <c r="S93"/>
  <c r="V93" s="1"/>
  <c r="R93"/>
  <c r="U93" s="1"/>
  <c r="T90"/>
  <c r="W90" s="1"/>
  <c r="S90"/>
  <c r="V90" s="1"/>
  <c r="R90"/>
  <c r="U90" s="1"/>
  <c r="S87"/>
  <c r="V87" s="1"/>
  <c r="R87"/>
  <c r="U87" s="1"/>
  <c r="T84"/>
  <c r="W84" s="1"/>
  <c r="S84"/>
  <c r="V84" s="1"/>
  <c r="R84"/>
  <c r="U84" s="1"/>
  <c r="T81"/>
  <c r="W81" s="1"/>
  <c r="S81"/>
  <c r="V81" s="1"/>
  <c r="R81"/>
  <c r="U81" s="1"/>
  <c r="T78"/>
  <c r="W78" s="1"/>
  <c r="S78"/>
  <c r="V78" s="1"/>
  <c r="R78"/>
  <c r="U78" s="1"/>
  <c r="T75"/>
  <c r="W75" s="1"/>
  <c r="S75"/>
  <c r="V75" s="1"/>
  <c r="R75"/>
  <c r="U75" s="1"/>
  <c r="T72"/>
  <c r="W72" s="1"/>
  <c r="S72"/>
  <c r="V72" s="1"/>
  <c r="R72"/>
  <c r="U72" s="1"/>
  <c r="T69"/>
  <c r="W69" s="1"/>
  <c r="S69"/>
  <c r="V69" s="1"/>
  <c r="R69"/>
  <c r="U69" s="1"/>
  <c r="T66"/>
  <c r="W66" s="1"/>
  <c r="S66"/>
  <c r="V66" s="1"/>
  <c r="R66"/>
  <c r="U66" s="1"/>
  <c r="S65"/>
  <c r="Q65"/>
  <c r="P65"/>
  <c r="P64" s="1"/>
  <c r="O65"/>
  <c r="N65"/>
  <c r="N64" s="1"/>
  <c r="M65"/>
  <c r="L65"/>
  <c r="L64" s="1"/>
  <c r="T63"/>
  <c r="W63" s="1"/>
  <c r="S63"/>
  <c r="V63" s="1"/>
  <c r="R63"/>
  <c r="U63" s="1"/>
  <c r="S62"/>
  <c r="V62" s="1"/>
  <c r="U62" s="1"/>
  <c r="R62"/>
  <c r="T61"/>
  <c r="W61" s="1"/>
  <c r="S61"/>
  <c r="V61" s="1"/>
  <c r="R61"/>
  <c r="U61" s="1"/>
  <c r="Q60"/>
  <c r="P60"/>
  <c r="O60"/>
  <c r="N60"/>
  <c r="M60"/>
  <c r="L60"/>
  <c r="T59"/>
  <c r="W59" s="1"/>
  <c r="S59"/>
  <c r="V59" s="1"/>
  <c r="R59"/>
  <c r="U59" s="1"/>
  <c r="T58"/>
  <c r="W58" s="1"/>
  <c r="S58"/>
  <c r="V58" s="1"/>
  <c r="R58"/>
  <c r="U58" s="1"/>
  <c r="T57"/>
  <c r="W57" s="1"/>
  <c r="S57"/>
  <c r="V57" s="1"/>
  <c r="R57"/>
  <c r="U57" s="1"/>
  <c r="T54"/>
  <c r="W54" s="1"/>
  <c r="S54"/>
  <c r="V54" s="1"/>
  <c r="R54"/>
  <c r="U54" s="1"/>
  <c r="Q53"/>
  <c r="P53"/>
  <c r="P52" s="1"/>
  <c r="O53"/>
  <c r="O52" s="1"/>
  <c r="N53"/>
  <c r="N52" s="1"/>
  <c r="M53"/>
  <c r="L53"/>
  <c r="L52" s="1"/>
  <c r="Q52"/>
  <c r="M52"/>
  <c r="U50"/>
  <c r="R50"/>
  <c r="O50"/>
  <c r="T47"/>
  <c r="W47" s="1"/>
  <c r="S47"/>
  <c r="V47" s="1"/>
  <c r="R47"/>
  <c r="U47" s="1"/>
  <c r="T45"/>
  <c r="W45" s="1"/>
  <c r="S45"/>
  <c r="V45" s="1"/>
  <c r="V44" s="1"/>
  <c r="V43" s="1"/>
  <c r="R45"/>
  <c r="U45" s="1"/>
  <c r="T44"/>
  <c r="T43" s="1"/>
  <c r="Q44"/>
  <c r="P44"/>
  <c r="P43" s="1"/>
  <c r="O44"/>
  <c r="O43" s="1"/>
  <c r="N44"/>
  <c r="N43" s="1"/>
  <c r="M44"/>
  <c r="L44"/>
  <c r="L43" s="1"/>
  <c r="Q43"/>
  <c r="M43"/>
  <c r="U42"/>
  <c r="R42"/>
  <c r="O42"/>
  <c r="T40"/>
  <c r="W40" s="1"/>
  <c r="S40"/>
  <c r="V40" s="1"/>
  <c r="R40"/>
  <c r="U40" s="1"/>
  <c r="T38"/>
  <c r="W38" s="1"/>
  <c r="S38"/>
  <c r="V38" s="1"/>
  <c r="V37" s="1"/>
  <c r="R38"/>
  <c r="U38" s="1"/>
  <c r="T37"/>
  <c r="Q37"/>
  <c r="P37"/>
  <c r="O37"/>
  <c r="N37"/>
  <c r="M37"/>
  <c r="L37"/>
  <c r="T35"/>
  <c r="W35" s="1"/>
  <c r="W29" s="1"/>
  <c r="S35"/>
  <c r="V35" s="1"/>
  <c r="R35"/>
  <c r="U35" s="1"/>
  <c r="S31"/>
  <c r="V31" s="1"/>
  <c r="V29" s="1"/>
  <c r="R31"/>
  <c r="U31" s="1"/>
  <c r="U29" s="1"/>
  <c r="Q29"/>
  <c r="P29"/>
  <c r="O29"/>
  <c r="N29"/>
  <c r="M29"/>
  <c r="L29"/>
  <c r="L872" i="1"/>
  <c r="M872"/>
  <c r="N872"/>
  <c r="O872"/>
  <c r="P872"/>
  <c r="Q872"/>
  <c r="R872"/>
  <c r="S872"/>
  <c r="T872"/>
  <c r="U872"/>
  <c r="V872"/>
  <c r="W872"/>
  <c r="L875"/>
  <c r="M875"/>
  <c r="N875"/>
  <c r="O875"/>
  <c r="P875"/>
  <c r="Q875"/>
  <c r="R875"/>
  <c r="S875"/>
  <c r="T875"/>
  <c r="U875"/>
  <c r="V875"/>
  <c r="W875"/>
  <c r="L878"/>
  <c r="M878"/>
  <c r="N878"/>
  <c r="O878"/>
  <c r="P878"/>
  <c r="Q878"/>
  <c r="R878"/>
  <c r="S878"/>
  <c r="T878"/>
  <c r="U878"/>
  <c r="V878"/>
  <c r="W878"/>
  <c r="L881"/>
  <c r="M881"/>
  <c r="N881"/>
  <c r="O881"/>
  <c r="P881"/>
  <c r="Q881"/>
  <c r="R881"/>
  <c r="S881"/>
  <c r="T881"/>
  <c r="U881"/>
  <c r="V881"/>
  <c r="W881"/>
  <c r="L885"/>
  <c r="L884" s="1"/>
  <c r="M885"/>
  <c r="M884" s="1"/>
  <c r="N885"/>
  <c r="N884" s="1"/>
  <c r="O885"/>
  <c r="O884" s="1"/>
  <c r="P885"/>
  <c r="P884" s="1"/>
  <c r="Q885"/>
  <c r="Q884" s="1"/>
  <c r="R885"/>
  <c r="R884" s="1"/>
  <c r="S885"/>
  <c r="S884" s="1"/>
  <c r="T885"/>
  <c r="T884" s="1"/>
  <c r="U885"/>
  <c r="U884" s="1"/>
  <c r="V885"/>
  <c r="V884" s="1"/>
  <c r="W885"/>
  <c r="W884" s="1"/>
  <c r="L896"/>
  <c r="M896"/>
  <c r="N896"/>
  <c r="O896"/>
  <c r="Q896"/>
  <c r="R896"/>
  <c r="T896"/>
  <c r="U896"/>
  <c r="W896"/>
  <c r="P904"/>
  <c r="S904"/>
  <c r="V904"/>
  <c r="P905"/>
  <c r="S905"/>
  <c r="V905"/>
  <c r="S906"/>
  <c r="V906"/>
  <c r="L910"/>
  <c r="M910"/>
  <c r="N910"/>
  <c r="P910"/>
  <c r="Q910"/>
  <c r="S910"/>
  <c r="T910"/>
  <c r="V910"/>
  <c r="W910"/>
  <c r="O914"/>
  <c r="O910" s="1"/>
  <c r="R914"/>
  <c r="R910" s="1"/>
  <c r="U914"/>
  <c r="U910" s="1"/>
  <c r="L943"/>
  <c r="M943"/>
  <c r="N943"/>
  <c r="P943"/>
  <c r="Q943"/>
  <c r="S943"/>
  <c r="T943"/>
  <c r="V943"/>
  <c r="W943"/>
  <c r="O983"/>
  <c r="O943" s="1"/>
  <c r="R983"/>
  <c r="R943" s="1"/>
  <c r="U983"/>
  <c r="U943" s="1"/>
  <c r="L986"/>
  <c r="M986"/>
  <c r="N986"/>
  <c r="O986"/>
  <c r="P986"/>
  <c r="Q986"/>
  <c r="R986"/>
  <c r="S986"/>
  <c r="T986"/>
  <c r="U986"/>
  <c r="V986"/>
  <c r="W986"/>
  <c r="L992"/>
  <c r="M992"/>
  <c r="N992"/>
  <c r="O992"/>
  <c r="P992"/>
  <c r="Q992"/>
  <c r="R992"/>
  <c r="S992"/>
  <c r="T992"/>
  <c r="U992"/>
  <c r="V992"/>
  <c r="W992"/>
  <c r="L997"/>
  <c r="M997"/>
  <c r="N997"/>
  <c r="O997"/>
  <c r="P997"/>
  <c r="Q997"/>
  <c r="R997"/>
  <c r="S997"/>
  <c r="T997"/>
  <c r="U997"/>
  <c r="V997"/>
  <c r="W997"/>
  <c r="L1007"/>
  <c r="M1007"/>
  <c r="N1007"/>
  <c r="O1007"/>
  <c r="P1007"/>
  <c r="Q1007"/>
  <c r="R1007"/>
  <c r="S1007"/>
  <c r="T1007"/>
  <c r="U1007"/>
  <c r="V1007"/>
  <c r="W1007"/>
  <c r="L1015"/>
  <c r="M1015"/>
  <c r="N1015"/>
  <c r="O1015"/>
  <c r="P1015"/>
  <c r="Q1015"/>
  <c r="R1015"/>
  <c r="S1015"/>
  <c r="T1015"/>
  <c r="U1015"/>
  <c r="V1015"/>
  <c r="W1015"/>
  <c r="L1022"/>
  <c r="M1022"/>
  <c r="N1022"/>
  <c r="O1022"/>
  <c r="P1022"/>
  <c r="Q1022"/>
  <c r="R1022"/>
  <c r="S1022"/>
  <c r="T1022"/>
  <c r="U1022"/>
  <c r="V1022"/>
  <c r="W1022"/>
  <c r="L1027"/>
  <c r="M1027"/>
  <c r="N1027"/>
  <c r="O1027"/>
  <c r="P1027"/>
  <c r="Q1027"/>
  <c r="R1027"/>
  <c r="S1027"/>
  <c r="T1027"/>
  <c r="U1027"/>
  <c r="V1027"/>
  <c r="W1027"/>
  <c r="L1032"/>
  <c r="O1032"/>
  <c r="P1032"/>
  <c r="Q1032"/>
  <c r="R1032"/>
  <c r="S1032"/>
  <c r="T1032"/>
  <c r="U1032"/>
  <c r="V1032"/>
  <c r="W1032"/>
  <c r="M1040"/>
  <c r="M1032" s="1"/>
  <c r="N1040"/>
  <c r="N1032" s="1"/>
  <c r="M1042"/>
  <c r="N1042"/>
  <c r="O1042"/>
  <c r="P1042"/>
  <c r="Q1042"/>
  <c r="R1042"/>
  <c r="S1042"/>
  <c r="T1042"/>
  <c r="U1042"/>
  <c r="V1042"/>
  <c r="W1042"/>
  <c r="M1047"/>
  <c r="N1047"/>
  <c r="O1047"/>
  <c r="P1047"/>
  <c r="Q1047"/>
  <c r="R1047"/>
  <c r="S1047"/>
  <c r="T1047"/>
  <c r="U1047"/>
  <c r="V1047"/>
  <c r="W1047"/>
  <c r="L1052"/>
  <c r="M1052"/>
  <c r="N1052"/>
  <c r="O1052"/>
  <c r="P1052"/>
  <c r="Q1052"/>
  <c r="R1052"/>
  <c r="S1052"/>
  <c r="T1052"/>
  <c r="U1052"/>
  <c r="V1052"/>
  <c r="W1052"/>
  <c r="L1055"/>
  <c r="M1055"/>
  <c r="N1055"/>
  <c r="O1055"/>
  <c r="P1055"/>
  <c r="Q1055"/>
  <c r="R1055"/>
  <c r="S1055"/>
  <c r="T1055"/>
  <c r="U1055"/>
  <c r="V1055"/>
  <c r="W1055"/>
  <c r="L1058"/>
  <c r="M1058"/>
  <c r="N1058"/>
  <c r="O1058"/>
  <c r="P1058"/>
  <c r="Q1058"/>
  <c r="R1058"/>
  <c r="S1058"/>
  <c r="T1058"/>
  <c r="U1058"/>
  <c r="V1058"/>
  <c r="W1058"/>
  <c r="L1061"/>
  <c r="M1061"/>
  <c r="N1061"/>
  <c r="O1061"/>
  <c r="P1061"/>
  <c r="Q1061"/>
  <c r="R1061"/>
  <c r="S1061"/>
  <c r="T1061"/>
  <c r="U1061"/>
  <c r="V1061"/>
  <c r="W1061"/>
  <c r="L1063"/>
  <c r="M1063"/>
  <c r="N1063"/>
  <c r="O1063"/>
  <c r="P1063"/>
  <c r="Q1063"/>
  <c r="R1063"/>
  <c r="S1063"/>
  <c r="T1063"/>
  <c r="U1063"/>
  <c r="V1063"/>
  <c r="W1063"/>
  <c r="L1066"/>
  <c r="M1066"/>
  <c r="N1066"/>
  <c r="O1066"/>
  <c r="P1066"/>
  <c r="Q1066"/>
  <c r="R1066"/>
  <c r="S1066"/>
  <c r="T1066"/>
  <c r="U1066"/>
  <c r="V1066"/>
  <c r="W1066"/>
  <c r="L1068"/>
  <c r="M1068"/>
  <c r="N1068"/>
  <c r="O1068"/>
  <c r="P1068"/>
  <c r="Q1068"/>
  <c r="R1068"/>
  <c r="S1068"/>
  <c r="T1068"/>
  <c r="U1068"/>
  <c r="V1068"/>
  <c r="W1068"/>
  <c r="L1072"/>
  <c r="L1071" s="1"/>
  <c r="M1072"/>
  <c r="M1071" s="1"/>
  <c r="N1072"/>
  <c r="N1071" s="1"/>
  <c r="O1072"/>
  <c r="O1071" s="1"/>
  <c r="P1072"/>
  <c r="P1071" s="1"/>
  <c r="Q1072"/>
  <c r="Q1071" s="1"/>
  <c r="R1072"/>
  <c r="R1071" s="1"/>
  <c r="S1072"/>
  <c r="S1071" s="1"/>
  <c r="T1072"/>
  <c r="T1071" s="1"/>
  <c r="U1072"/>
  <c r="U1071" s="1"/>
  <c r="V1072"/>
  <c r="V1071" s="1"/>
  <c r="W1072"/>
  <c r="W1071" s="1"/>
  <c r="L1075"/>
  <c r="M1075"/>
  <c r="N1075"/>
  <c r="P1075"/>
  <c r="Q1075"/>
  <c r="S1075"/>
  <c r="T1075"/>
  <c r="V1075"/>
  <c r="W1075"/>
  <c r="O1076"/>
  <c r="R1076"/>
  <c r="U1076"/>
  <c r="O1077"/>
  <c r="R1077"/>
  <c r="U1077"/>
  <c r="L1078"/>
  <c r="M1078"/>
  <c r="N1078"/>
  <c r="O1078"/>
  <c r="P1078"/>
  <c r="Q1078"/>
  <c r="R1078"/>
  <c r="S1078"/>
  <c r="T1078"/>
  <c r="U1078"/>
  <c r="V1078"/>
  <c r="W1078"/>
  <c r="U25" i="4"/>
  <c r="R25"/>
  <c r="R23" s="1"/>
  <c r="R22" s="1"/>
  <c r="R21" s="1"/>
  <c r="R20" s="1"/>
  <c r="O25"/>
  <c r="U24"/>
  <c r="R24"/>
  <c r="O24"/>
  <c r="W23"/>
  <c r="V23"/>
  <c r="T23"/>
  <c r="S23"/>
  <c r="Q23"/>
  <c r="P23"/>
  <c r="N23"/>
  <c r="M23"/>
  <c r="L23"/>
  <c r="W22"/>
  <c r="V22"/>
  <c r="T22"/>
  <c r="S22"/>
  <c r="Q22"/>
  <c r="P22"/>
  <c r="N22"/>
  <c r="M22"/>
  <c r="L22"/>
  <c r="W21"/>
  <c r="V21"/>
  <c r="T21"/>
  <c r="S21"/>
  <c r="Q21"/>
  <c r="P21"/>
  <c r="N21"/>
  <c r="M21"/>
  <c r="L21"/>
  <c r="W20"/>
  <c r="V20"/>
  <c r="T20"/>
  <c r="S20"/>
  <c r="Q20"/>
  <c r="P20"/>
  <c r="N20"/>
  <c r="M20"/>
  <c r="L20"/>
  <c r="U758" i="1"/>
  <c r="U757" s="1"/>
  <c r="R758"/>
  <c r="R757" s="1"/>
  <c r="O758"/>
  <c r="O757" s="1"/>
  <c r="W757"/>
  <c r="V757"/>
  <c r="T757"/>
  <c r="S757"/>
  <c r="Q757"/>
  <c r="P757"/>
  <c r="N757"/>
  <c r="M757"/>
  <c r="L757"/>
  <c r="U756"/>
  <c r="U755" s="1"/>
  <c r="R756"/>
  <c r="O756"/>
  <c r="O755" s="1"/>
  <c r="W755"/>
  <c r="V755"/>
  <c r="T755"/>
  <c r="S755"/>
  <c r="R755"/>
  <c r="Q755"/>
  <c r="P755"/>
  <c r="N755"/>
  <c r="M755"/>
  <c r="L755"/>
  <c r="V753"/>
  <c r="U753" s="1"/>
  <c r="U752" s="1"/>
  <c r="S753"/>
  <c r="R753" s="1"/>
  <c r="R752" s="1"/>
  <c r="P753"/>
  <c r="O753" s="1"/>
  <c r="O752" s="1"/>
  <c r="W752"/>
  <c r="V752"/>
  <c r="T752"/>
  <c r="Q752"/>
  <c r="N752"/>
  <c r="M752"/>
  <c r="L752"/>
  <c r="U751"/>
  <c r="R751"/>
  <c r="O751"/>
  <c r="U750"/>
  <c r="R750"/>
  <c r="O750"/>
  <c r="W749"/>
  <c r="V749"/>
  <c r="T749"/>
  <c r="S749"/>
  <c r="Q749"/>
  <c r="P749"/>
  <c r="N749"/>
  <c r="M749"/>
  <c r="L749"/>
  <c r="O748"/>
  <c r="O739" s="1"/>
  <c r="O738" s="1"/>
  <c r="W739"/>
  <c r="W738" s="1"/>
  <c r="V739"/>
  <c r="U739"/>
  <c r="U738" s="1"/>
  <c r="T739"/>
  <c r="T738" s="1"/>
  <c r="S739"/>
  <c r="S738" s="1"/>
  <c r="R739"/>
  <c r="R738" s="1"/>
  <c r="Q739"/>
  <c r="Q738" s="1"/>
  <c r="P739"/>
  <c r="P738" s="1"/>
  <c r="N739"/>
  <c r="N738" s="1"/>
  <c r="M739"/>
  <c r="M738" s="1"/>
  <c r="L739"/>
  <c r="L738" s="1"/>
  <c r="V738"/>
  <c r="U737"/>
  <c r="R737"/>
  <c r="O737"/>
  <c r="U736"/>
  <c r="R736"/>
  <c r="O736"/>
  <c r="W735"/>
  <c r="V735"/>
  <c r="T735"/>
  <c r="S735"/>
  <c r="Q735"/>
  <c r="P735"/>
  <c r="N735"/>
  <c r="M735"/>
  <c r="L735"/>
  <c r="U734"/>
  <c r="R734"/>
  <c r="O734"/>
  <c r="U733"/>
  <c r="R733"/>
  <c r="O733"/>
  <c r="U732"/>
  <c r="R732"/>
  <c r="O732"/>
  <c r="W731"/>
  <c r="V731"/>
  <c r="T731"/>
  <c r="S731"/>
  <c r="Q731"/>
  <c r="P731"/>
  <c r="N731"/>
  <c r="M731"/>
  <c r="L731"/>
  <c r="U730"/>
  <c r="R730"/>
  <c r="O730"/>
  <c r="U729"/>
  <c r="R729"/>
  <c r="O729"/>
  <c r="U728"/>
  <c r="R728"/>
  <c r="O728"/>
  <c r="W727"/>
  <c r="V727"/>
  <c r="T727"/>
  <c r="S727"/>
  <c r="Q727"/>
  <c r="Q726" s="1"/>
  <c r="P727"/>
  <c r="N727"/>
  <c r="M727"/>
  <c r="L727"/>
  <c r="U725"/>
  <c r="R725"/>
  <c r="O725"/>
  <c r="U724"/>
  <c r="R724"/>
  <c r="O724"/>
  <c r="U723"/>
  <c r="R723"/>
  <c r="O723"/>
  <c r="W722"/>
  <c r="V722"/>
  <c r="T722"/>
  <c r="S722"/>
  <c r="Q722"/>
  <c r="P722"/>
  <c r="N722"/>
  <c r="M722"/>
  <c r="L722"/>
  <c r="U721"/>
  <c r="R721"/>
  <c r="O721"/>
  <c r="U720"/>
  <c r="R720"/>
  <c r="O720"/>
  <c r="U719"/>
  <c r="R719"/>
  <c r="O719"/>
  <c r="W718"/>
  <c r="W717" s="1"/>
  <c r="V718"/>
  <c r="T718"/>
  <c r="S718"/>
  <c r="Q718"/>
  <c r="Q717" s="1"/>
  <c r="P718"/>
  <c r="N718"/>
  <c r="M718"/>
  <c r="L718"/>
  <c r="M717"/>
  <c r="O715"/>
  <c r="U714"/>
  <c r="R714"/>
  <c r="O714"/>
  <c r="O713"/>
  <c r="O712"/>
  <c r="O711"/>
  <c r="V710"/>
  <c r="U710" s="1"/>
  <c r="U709" s="1"/>
  <c r="S710"/>
  <c r="R710" s="1"/>
  <c r="R709" s="1"/>
  <c r="P710"/>
  <c r="O710" s="1"/>
  <c r="O709" s="1"/>
  <c r="N710"/>
  <c r="N709" s="1"/>
  <c r="M710"/>
  <c r="M709" s="1"/>
  <c r="L710"/>
  <c r="L709" s="1"/>
  <c r="W709"/>
  <c r="T709"/>
  <c r="Q709"/>
  <c r="W707"/>
  <c r="V707"/>
  <c r="U707"/>
  <c r="T707"/>
  <c r="S707"/>
  <c r="R707"/>
  <c r="Q707"/>
  <c r="P707"/>
  <c r="O707"/>
  <c r="L707"/>
  <c r="W705"/>
  <c r="W702" s="1"/>
  <c r="V705"/>
  <c r="U705"/>
  <c r="T705"/>
  <c r="S705"/>
  <c r="R705"/>
  <c r="Q705"/>
  <c r="P705"/>
  <c r="O705"/>
  <c r="N705"/>
  <c r="N702" s="1"/>
  <c r="M705"/>
  <c r="M702" s="1"/>
  <c r="L705"/>
  <c r="U704"/>
  <c r="R704"/>
  <c r="R703" s="1"/>
  <c r="R702" s="1"/>
  <c r="O704"/>
  <c r="O703" s="1"/>
  <c r="O702" s="1"/>
  <c r="V703"/>
  <c r="V702" s="1"/>
  <c r="U703"/>
  <c r="U702" s="1"/>
  <c r="S703"/>
  <c r="Q703"/>
  <c r="P703"/>
  <c r="L703"/>
  <c r="T702"/>
  <c r="U700"/>
  <c r="R700"/>
  <c r="O700"/>
  <c r="U699"/>
  <c r="R699"/>
  <c r="O699"/>
  <c r="N699"/>
  <c r="N698" s="1"/>
  <c r="M699"/>
  <c r="M698" s="1"/>
  <c r="L699"/>
  <c r="L698" s="1"/>
  <c r="W698"/>
  <c r="V698"/>
  <c r="T698"/>
  <c r="S698"/>
  <c r="Q698"/>
  <c r="P698"/>
  <c r="P752" l="1"/>
  <c r="O1158"/>
  <c r="L28" i="4"/>
  <c r="N28"/>
  <c r="P28"/>
  <c r="T53"/>
  <c r="V53"/>
  <c r="T106"/>
  <c r="V106"/>
  <c r="U124"/>
  <c r="W124"/>
  <c r="U131"/>
  <c r="U735" i="1"/>
  <c r="O1100"/>
  <c r="O1099" s="1"/>
  <c r="Q716"/>
  <c r="R735"/>
  <c r="R1158"/>
  <c r="R1100" s="1"/>
  <c r="R1099" s="1"/>
  <c r="R731"/>
  <c r="O698"/>
  <c r="S709"/>
  <c r="O735"/>
  <c r="U1100"/>
  <c r="U1099" s="1"/>
  <c r="S726"/>
  <c r="L702"/>
  <c r="S717"/>
  <c r="S716" s="1"/>
  <c r="R722"/>
  <c r="U727"/>
  <c r="M726"/>
  <c r="M716" s="1"/>
  <c r="M697" s="1"/>
  <c r="M696" s="1"/>
  <c r="O749"/>
  <c r="U749"/>
  <c r="R749"/>
  <c r="P702"/>
  <c r="P709"/>
  <c r="V709"/>
  <c r="O718"/>
  <c r="U718"/>
  <c r="W726"/>
  <c r="W716" s="1"/>
  <c r="W697" s="1"/>
  <c r="W696" s="1"/>
  <c r="O727"/>
  <c r="O731"/>
  <c r="U731"/>
  <c r="Q702"/>
  <c r="Q697" s="1"/>
  <c r="Q696" s="1"/>
  <c r="R727"/>
  <c r="R726" s="1"/>
  <c r="U698"/>
  <c r="R718"/>
  <c r="R717" s="1"/>
  <c r="R716" s="1"/>
  <c r="S702"/>
  <c r="P717"/>
  <c r="T717"/>
  <c r="L726"/>
  <c r="N726"/>
  <c r="V726"/>
  <c r="R698"/>
  <c r="L717"/>
  <c r="N717"/>
  <c r="N716" s="1"/>
  <c r="N697" s="1"/>
  <c r="N696" s="1"/>
  <c r="V717"/>
  <c r="O722"/>
  <c r="O717" s="1"/>
  <c r="U722"/>
  <c r="P726"/>
  <c r="T726"/>
  <c r="S896"/>
  <c r="S895" s="1"/>
  <c r="S752"/>
  <c r="W895"/>
  <c r="T895"/>
  <c r="Q895"/>
  <c r="N895"/>
  <c r="L895"/>
  <c r="R1075"/>
  <c r="V985"/>
  <c r="V942" s="1"/>
  <c r="T985"/>
  <c r="T942" s="1"/>
  <c r="T894" s="1"/>
  <c r="R985"/>
  <c r="R942" s="1"/>
  <c r="P985"/>
  <c r="L985"/>
  <c r="L942" s="1"/>
  <c r="L894" s="1"/>
  <c r="V896"/>
  <c r="V895" s="1"/>
  <c r="P896"/>
  <c r="P895" s="1"/>
  <c r="M895"/>
  <c r="W877"/>
  <c r="U877"/>
  <c r="S877"/>
  <c r="Q877"/>
  <c r="O877"/>
  <c r="M877"/>
  <c r="W871"/>
  <c r="U871"/>
  <c r="S871"/>
  <c r="Q871"/>
  <c r="O871"/>
  <c r="M871"/>
  <c r="U1075"/>
  <c r="O1075"/>
  <c r="W985"/>
  <c r="W942" s="1"/>
  <c r="W894" s="1"/>
  <c r="W870" s="1"/>
  <c r="U985"/>
  <c r="U942" s="1"/>
  <c r="S985"/>
  <c r="S942" s="1"/>
  <c r="Q985"/>
  <c r="Q942" s="1"/>
  <c r="O985"/>
  <c r="O942" s="1"/>
  <c r="V877"/>
  <c r="T877"/>
  <c r="R877"/>
  <c r="P877"/>
  <c r="N877"/>
  <c r="L877"/>
  <c r="V871"/>
  <c r="T871"/>
  <c r="R871"/>
  <c r="P871"/>
  <c r="N871"/>
  <c r="L871"/>
  <c r="R29" i="4"/>
  <c r="R120"/>
  <c r="V124"/>
  <c r="R128"/>
  <c r="R131"/>
  <c r="O131"/>
  <c r="U134"/>
  <c r="O23"/>
  <c r="O22" s="1"/>
  <c r="O21" s="1"/>
  <c r="O20" s="1"/>
  <c r="U23"/>
  <c r="U22" s="1"/>
  <c r="U21" s="1"/>
  <c r="U20" s="1"/>
  <c r="M28"/>
  <c r="O28"/>
  <c r="Q28"/>
  <c r="T29"/>
  <c r="T28" s="1"/>
  <c r="V28"/>
  <c r="R37"/>
  <c r="R28" s="1"/>
  <c r="R44"/>
  <c r="R43" s="1"/>
  <c r="L51"/>
  <c r="L27" s="1"/>
  <c r="L26" s="1"/>
  <c r="N51"/>
  <c r="P51"/>
  <c r="P27" s="1"/>
  <c r="P26" s="1"/>
  <c r="R53"/>
  <c r="U60"/>
  <c r="W60"/>
  <c r="M64"/>
  <c r="M51" s="1"/>
  <c r="O64"/>
  <c r="O51" s="1"/>
  <c r="Q64"/>
  <c r="Q51" s="1"/>
  <c r="U65"/>
  <c r="W65"/>
  <c r="R106"/>
  <c r="T120"/>
  <c r="S29"/>
  <c r="S37"/>
  <c r="U37"/>
  <c r="U28" s="1"/>
  <c r="W37"/>
  <c r="W28" s="1"/>
  <c r="S44"/>
  <c r="S43" s="1"/>
  <c r="U44"/>
  <c r="U43" s="1"/>
  <c r="S53"/>
  <c r="U53"/>
  <c r="S60"/>
  <c r="R65"/>
  <c r="T65"/>
  <c r="V65"/>
  <c r="V64" s="1"/>
  <c r="S106"/>
  <c r="S64" s="1"/>
  <c r="U106"/>
  <c r="W106"/>
  <c r="S120"/>
  <c r="R125"/>
  <c r="R124" s="1"/>
  <c r="T125"/>
  <c r="T128"/>
  <c r="S128"/>
  <c r="S124" s="1"/>
  <c r="R134"/>
  <c r="T134"/>
  <c r="R60"/>
  <c r="T60"/>
  <c r="T52" s="1"/>
  <c r="V60"/>
  <c r="V52" s="1"/>
  <c r="W44"/>
  <c r="W43" s="1"/>
  <c r="W53"/>
  <c r="M985" i="1"/>
  <c r="M942" s="1"/>
  <c r="P942"/>
  <c r="N985"/>
  <c r="N942" s="1"/>
  <c r="U895"/>
  <c r="R895"/>
  <c r="O895"/>
  <c r="N27" i="4" l="1"/>
  <c r="N26" s="1"/>
  <c r="R697" i="1"/>
  <c r="R696" s="1"/>
  <c r="U52" i="4"/>
  <c r="W64"/>
  <c r="T64"/>
  <c r="T51" s="1"/>
  <c r="T27" s="1"/>
  <c r="T124"/>
  <c r="P894" i="1"/>
  <c r="U726"/>
  <c r="S697"/>
  <c r="N894"/>
  <c r="N870" s="1"/>
  <c r="M894"/>
  <c r="M870" s="1"/>
  <c r="R894"/>
  <c r="R870" s="1"/>
  <c r="V894"/>
  <c r="V870" s="1"/>
  <c r="Q894"/>
  <c r="Q870" s="1"/>
  <c r="U717"/>
  <c r="O726"/>
  <c r="O716" s="1"/>
  <c r="O697" s="1"/>
  <c r="O696" s="1"/>
  <c r="T716"/>
  <c r="T697" s="1"/>
  <c r="T696" s="1"/>
  <c r="P870"/>
  <c r="S894"/>
  <c r="S870" s="1"/>
  <c r="T870"/>
  <c r="L870"/>
  <c r="P716"/>
  <c r="P697" s="1"/>
  <c r="P696" s="1"/>
  <c r="U894"/>
  <c r="U870" s="1"/>
  <c r="S696"/>
  <c r="V716"/>
  <c r="V697" s="1"/>
  <c r="V696" s="1"/>
  <c r="L716"/>
  <c r="L697" s="1"/>
  <c r="L696" s="1"/>
  <c r="O894"/>
  <c r="O870" s="1"/>
  <c r="W52" i="4"/>
  <c r="U64"/>
  <c r="M27"/>
  <c r="M26" s="1"/>
  <c r="V51"/>
  <c r="V27" s="1"/>
  <c r="V26" s="1"/>
  <c r="R52"/>
  <c r="R64"/>
  <c r="O27"/>
  <c r="O26" s="1"/>
  <c r="Q27"/>
  <c r="Q26" s="1"/>
  <c r="S28"/>
  <c r="U51"/>
  <c r="U27" s="1"/>
  <c r="U26" s="1"/>
  <c r="W51"/>
  <c r="W27" s="1"/>
  <c r="W26" s="1"/>
  <c r="S52"/>
  <c r="S51" s="1"/>
  <c r="T26" l="1"/>
  <c r="U716" i="1"/>
  <c r="U697" s="1"/>
  <c r="U696" s="1"/>
  <c r="R51" i="4"/>
  <c r="R27" s="1"/>
  <c r="R26" s="1"/>
  <c r="S27"/>
  <c r="S26" s="1"/>
  <c r="U523" i="1" l="1"/>
  <c r="R523"/>
  <c r="O523"/>
  <c r="U522"/>
  <c r="R522"/>
  <c r="O522"/>
  <c r="U521"/>
  <c r="R521"/>
  <c r="O521"/>
  <c r="U520"/>
  <c r="R520"/>
  <c r="O520"/>
  <c r="U519"/>
  <c r="R519"/>
  <c r="O519"/>
  <c r="U518"/>
  <c r="R518"/>
  <c r="O518"/>
  <c r="U517"/>
  <c r="R517"/>
  <c r="O517"/>
  <c r="U516"/>
  <c r="R516"/>
  <c r="O516"/>
  <c r="U515"/>
  <c r="R515"/>
  <c r="O515"/>
  <c r="U514"/>
  <c r="R514"/>
  <c r="O514"/>
  <c r="U513"/>
  <c r="R513"/>
  <c r="O513"/>
  <c r="U512"/>
  <c r="R512"/>
  <c r="O512"/>
  <c r="U511"/>
  <c r="R511"/>
  <c r="O511"/>
  <c r="U510"/>
  <c r="R510"/>
  <c r="O510"/>
  <c r="U508"/>
  <c r="R508"/>
  <c r="O508"/>
  <c r="U507"/>
  <c r="R507"/>
  <c r="O507"/>
  <c r="U506"/>
  <c r="R506"/>
  <c r="O506"/>
  <c r="U505"/>
  <c r="R505"/>
  <c r="O505"/>
  <c r="U504"/>
  <c r="R504"/>
  <c r="O504"/>
  <c r="U503"/>
  <c r="R503"/>
  <c r="O503"/>
  <c r="U502"/>
  <c r="R502"/>
  <c r="O502"/>
  <c r="U501"/>
  <c r="R501"/>
  <c r="O501"/>
  <c r="U500"/>
  <c r="R500"/>
  <c r="O500"/>
  <c r="U499"/>
  <c r="R499"/>
  <c r="O499"/>
  <c r="U498"/>
  <c r="R498"/>
  <c r="O498"/>
  <c r="U497"/>
  <c r="R497"/>
  <c r="O497"/>
  <c r="U496"/>
  <c r="R496"/>
  <c r="O496"/>
  <c r="U495"/>
  <c r="R495"/>
  <c r="O495"/>
  <c r="U494"/>
  <c r="R494"/>
  <c r="O494"/>
  <c r="U493"/>
  <c r="R493"/>
  <c r="O493"/>
  <c r="U492"/>
  <c r="R492"/>
  <c r="O492"/>
  <c r="U491"/>
  <c r="R491"/>
  <c r="O491"/>
  <c r="U490"/>
  <c r="R490"/>
  <c r="O490"/>
  <c r="U489"/>
  <c r="R489"/>
  <c r="O489"/>
  <c r="U488"/>
  <c r="R488"/>
  <c r="O488"/>
  <c r="W487"/>
  <c r="V487"/>
  <c r="T487"/>
  <c r="S487"/>
  <c r="Q487"/>
  <c r="P487"/>
  <c r="N487"/>
  <c r="M487"/>
  <c r="L487"/>
  <c r="U472"/>
  <c r="R472"/>
  <c r="O472"/>
  <c r="U462"/>
  <c r="R462"/>
  <c r="O462"/>
  <c r="W460"/>
  <c r="V460"/>
  <c r="T460"/>
  <c r="S460"/>
  <c r="Q460"/>
  <c r="P460"/>
  <c r="N460"/>
  <c r="M460"/>
  <c r="L460"/>
  <c r="U458"/>
  <c r="R458"/>
  <c r="O458"/>
  <c r="U456"/>
  <c r="R456"/>
  <c r="O456"/>
  <c r="U455"/>
  <c r="R455"/>
  <c r="O455"/>
  <c r="U453"/>
  <c r="R453"/>
  <c r="O453"/>
  <c r="U451"/>
  <c r="R451"/>
  <c r="O451"/>
  <c r="R449"/>
  <c r="O449"/>
  <c r="U448"/>
  <c r="R448"/>
  <c r="O448"/>
  <c r="U447"/>
  <c r="R447"/>
  <c r="O447"/>
  <c r="W446"/>
  <c r="W445" s="1"/>
  <c r="W444" s="1"/>
  <c r="V446"/>
  <c r="T446"/>
  <c r="S446"/>
  <c r="Q446"/>
  <c r="P446"/>
  <c r="N446"/>
  <c r="M446"/>
  <c r="M445" s="1"/>
  <c r="M444" s="1"/>
  <c r="L446"/>
  <c r="S445"/>
  <c r="S444" s="1"/>
  <c r="U440"/>
  <c r="R440"/>
  <c r="O440"/>
  <c r="O439"/>
  <c r="U438"/>
  <c r="R438"/>
  <c r="O438"/>
  <c r="U437"/>
  <c r="R437"/>
  <c r="O437"/>
  <c r="U436"/>
  <c r="R436"/>
  <c r="O436"/>
  <c r="U435"/>
  <c r="R435"/>
  <c r="O435"/>
  <c r="W433"/>
  <c r="W432" s="1"/>
  <c r="V433"/>
  <c r="T433"/>
  <c r="T432" s="1"/>
  <c r="S433"/>
  <c r="S432" s="1"/>
  <c r="Q433"/>
  <c r="P433"/>
  <c r="P432" s="1"/>
  <c r="N433"/>
  <c r="N432" s="1"/>
  <c r="M433"/>
  <c r="M432" s="1"/>
  <c r="L433"/>
  <c r="L432" s="1"/>
  <c r="V432"/>
  <c r="Q432"/>
  <c r="U431"/>
  <c r="U430" s="1"/>
  <c r="R431"/>
  <c r="R430" s="1"/>
  <c r="O431"/>
  <c r="O430" s="1"/>
  <c r="W430"/>
  <c r="V430"/>
  <c r="T430"/>
  <c r="S430"/>
  <c r="Q430"/>
  <c r="P430"/>
  <c r="N430"/>
  <c r="M430"/>
  <c r="L430"/>
  <c r="O429"/>
  <c r="U428"/>
  <c r="U427" s="1"/>
  <c r="R428"/>
  <c r="R427" s="1"/>
  <c r="O428"/>
  <c r="O427" s="1"/>
  <c r="W427"/>
  <c r="V427"/>
  <c r="T427"/>
  <c r="S427"/>
  <c r="Q427"/>
  <c r="P427"/>
  <c r="N427"/>
  <c r="M427"/>
  <c r="L427"/>
  <c r="U426"/>
  <c r="R426"/>
  <c r="U425"/>
  <c r="R425"/>
  <c r="O425"/>
  <c r="W424"/>
  <c r="V424"/>
  <c r="T424"/>
  <c r="S424"/>
  <c r="Q424"/>
  <c r="P424"/>
  <c r="N424"/>
  <c r="M424"/>
  <c r="L424"/>
  <c r="U19" i="4"/>
  <c r="R19"/>
  <c r="R18" s="1"/>
  <c r="R17" s="1"/>
  <c r="O19"/>
  <c r="W18"/>
  <c r="W17" s="1"/>
  <c r="V18"/>
  <c r="U18"/>
  <c r="U17" s="1"/>
  <c r="T18"/>
  <c r="S18"/>
  <c r="S17" s="1"/>
  <c r="Q18"/>
  <c r="P18"/>
  <c r="P17" s="1"/>
  <c r="O18"/>
  <c r="N18"/>
  <c r="N17" s="1"/>
  <c r="M18"/>
  <c r="L18"/>
  <c r="L17" s="1"/>
  <c r="V17"/>
  <c r="T17"/>
  <c r="T13" s="1"/>
  <c r="T12" s="1"/>
  <c r="T10" s="1"/>
  <c r="Q17"/>
  <c r="O17"/>
  <c r="M17"/>
  <c r="U16"/>
  <c r="U15" s="1"/>
  <c r="U14" s="1"/>
  <c r="R16"/>
  <c r="O16"/>
  <c r="O15" s="1"/>
  <c r="O14" s="1"/>
  <c r="W15"/>
  <c r="V15"/>
  <c r="T15"/>
  <c r="S15"/>
  <c r="R15"/>
  <c r="Q15"/>
  <c r="P15"/>
  <c r="N15"/>
  <c r="M15"/>
  <c r="L15"/>
  <c r="W14"/>
  <c r="V14"/>
  <c r="V13" s="1"/>
  <c r="V12" s="1"/>
  <c r="V10" s="1"/>
  <c r="T14"/>
  <c r="S14"/>
  <c r="R14"/>
  <c r="Q14"/>
  <c r="Q13" s="1"/>
  <c r="Q12" s="1"/>
  <c r="Q10" s="1"/>
  <c r="P14"/>
  <c r="N14"/>
  <c r="M14"/>
  <c r="L14"/>
  <c r="P13" l="1"/>
  <c r="P12" s="1"/>
  <c r="P10" s="1"/>
  <c r="L13"/>
  <c r="L12" s="1"/>
  <c r="L10" s="1"/>
  <c r="S13"/>
  <c r="S12" s="1"/>
  <c r="S10" s="1"/>
  <c r="N13"/>
  <c r="N12" s="1"/>
  <c r="N10" s="1"/>
  <c r="T423" i="1"/>
  <c r="P423"/>
  <c r="L423"/>
  <c r="N423"/>
  <c r="Q423"/>
  <c r="R432"/>
  <c r="R433"/>
  <c r="U446"/>
  <c r="O460"/>
  <c r="U460"/>
  <c r="R460"/>
  <c r="R13" i="4"/>
  <c r="R12" s="1"/>
  <c r="R10" s="1"/>
  <c r="M13"/>
  <c r="M12" s="1"/>
  <c r="M10" s="1"/>
  <c r="W13"/>
  <c r="W12" s="1"/>
  <c r="W10" s="1"/>
  <c r="R446" i="1"/>
  <c r="R445" s="1"/>
  <c r="R444" s="1"/>
  <c r="O446"/>
  <c r="Q445"/>
  <c r="Q444" s="1"/>
  <c r="R487"/>
  <c r="V423"/>
  <c r="U432"/>
  <c r="O433"/>
  <c r="U433"/>
  <c r="S423"/>
  <c r="S422" s="1"/>
  <c r="W423"/>
  <c r="W422" s="1"/>
  <c r="W421" s="1"/>
  <c r="U424"/>
  <c r="M423"/>
  <c r="M422" s="1"/>
  <c r="M421" s="1"/>
  <c r="O432"/>
  <c r="L445"/>
  <c r="L444" s="1"/>
  <c r="N445"/>
  <c r="N444" s="1"/>
  <c r="V445"/>
  <c r="V444" s="1"/>
  <c r="P445"/>
  <c r="P444" s="1"/>
  <c r="T445"/>
  <c r="T444" s="1"/>
  <c r="O487"/>
  <c r="U487"/>
  <c r="O424"/>
  <c r="R424"/>
  <c r="O13" i="4"/>
  <c r="O12" s="1"/>
  <c r="O10" s="1"/>
  <c r="U13" l="1"/>
  <c r="U12" s="1"/>
  <c r="U10" s="1"/>
  <c r="P422" i="1"/>
  <c r="P421" s="1"/>
  <c r="T422"/>
  <c r="T421" s="1"/>
  <c r="T13" s="1"/>
  <c r="U445"/>
  <c r="N422"/>
  <c r="N421" s="1"/>
  <c r="N13" s="1"/>
  <c r="M13"/>
  <c r="M4"/>
  <c r="M6" s="1"/>
  <c r="W13"/>
  <c r="W4"/>
  <c r="W6" s="1"/>
  <c r="L422"/>
  <c r="L421" s="1"/>
  <c r="Q422"/>
  <c r="Q421" s="1"/>
  <c r="O423"/>
  <c r="O445"/>
  <c r="O444" s="1"/>
  <c r="V422"/>
  <c r="V421" s="1"/>
  <c r="U444"/>
  <c r="R423"/>
  <c r="U423"/>
  <c r="S421"/>
  <c r="T4" l="1"/>
  <c r="T6" s="1"/>
  <c r="U422"/>
  <c r="R422"/>
  <c r="N4"/>
  <c r="N6" s="1"/>
  <c r="S13"/>
  <c r="S4"/>
  <c r="S6" s="1"/>
  <c r="P13"/>
  <c r="P4"/>
  <c r="P6" s="1"/>
  <c r="V13"/>
  <c r="V4"/>
  <c r="V6" s="1"/>
  <c r="L13"/>
  <c r="L4"/>
  <c r="L6" s="1"/>
  <c r="Q13"/>
  <c r="Q4"/>
  <c r="Q6" s="1"/>
  <c r="O422"/>
  <c r="U421"/>
  <c r="U13" s="1"/>
  <c r="R421"/>
  <c r="O421"/>
  <c r="R13" l="1"/>
  <c r="R4"/>
  <c r="R6" s="1"/>
  <c r="O13"/>
  <c r="O4"/>
  <c r="O6" s="1"/>
  <c r="U4"/>
  <c r="U6" s="1"/>
  <c r="L14"/>
  <c r="N14" l="1"/>
  <c r="P14" l="1"/>
  <c r="T14"/>
  <c r="W14"/>
  <c r="Q14" l="1"/>
  <c r="S14"/>
  <c r="U14" l="1"/>
  <c r="O14"/>
  <c r="V14"/>
  <c r="M14" l="1"/>
  <c r="R14" l="1"/>
</calcChain>
</file>

<file path=xl/sharedStrings.xml><?xml version="1.0" encoding="utf-8"?>
<sst xmlns="http://schemas.openxmlformats.org/spreadsheetml/2006/main" count="6241" uniqueCount="1755">
  <si>
    <t>№</t>
  </si>
  <si>
    <t>Дата вступления в силу нормативного правового акта, договора, соглашения</t>
  </si>
  <si>
    <t>Объем средств на исполнение расходного обязательства 
(тыс. рублей)</t>
  </si>
  <si>
    <t>РЗ</t>
  </si>
  <si>
    <t>ПР</t>
  </si>
  <si>
    <t>ЦС</t>
  </si>
  <si>
    <t>ВР</t>
  </si>
  <si>
    <t>БДО</t>
  </si>
  <si>
    <t>БПО</t>
  </si>
  <si>
    <t>А</t>
  </si>
  <si>
    <t>1.1.</t>
  </si>
  <si>
    <t>1.2.</t>
  </si>
  <si>
    <t>2.1.</t>
  </si>
  <si>
    <t>2.2.</t>
  </si>
  <si>
    <t>6.1.</t>
  </si>
  <si>
    <t>Б</t>
  </si>
  <si>
    <t>Расходные обязательства по социальному обеспечению населения</t>
  </si>
  <si>
    <t>1.</t>
  </si>
  <si>
    <t>2.</t>
  </si>
  <si>
    <t>В</t>
  </si>
  <si>
    <t>Г</t>
  </si>
  <si>
    <t>1.3.</t>
  </si>
  <si>
    <t>3.1.</t>
  </si>
  <si>
    <t>4.</t>
  </si>
  <si>
    <t>Ж</t>
  </si>
  <si>
    <t>Коды классификации 
расходов бюджетов</t>
  </si>
  <si>
    <t>1</t>
  </si>
  <si>
    <t>8</t>
  </si>
  <si>
    <t>Содержание расходного обязательства</t>
  </si>
  <si>
    <t>Дата окончания действия нормативного правового акта, договора, соглашения</t>
  </si>
  <si>
    <t>Всего</t>
  </si>
  <si>
    <t>Реквизиты нормативного правового акта, договора, соглашения (тип, дата, номер, наименование), номер статьи, части, пункта, подпункта, абзаца</t>
  </si>
  <si>
    <t>Иные расходы</t>
  </si>
  <si>
    <t>Закупка товаров, работ, услуг в целях содержания казенных учреждений</t>
  </si>
  <si>
    <t>4.1.1.</t>
  </si>
  <si>
    <t>4.1.2.</t>
  </si>
  <si>
    <t>Субсидии бюджетным учреждениям на иные цели</t>
  </si>
  <si>
    <t>4.1. Предоставление субсидий бюджетным учреждениям</t>
  </si>
  <si>
    <t>4.2. Предоставление субсидий автономным учреждениям</t>
  </si>
  <si>
    <t>4.2.1.</t>
  </si>
  <si>
    <t>Субсидии автономным учреждениям на иные цели</t>
  </si>
  <si>
    <t>4.2.2.</t>
  </si>
  <si>
    <t>Публичные нормативные социальные выплаты гражданам</t>
  </si>
  <si>
    <t>3.1.1.</t>
  </si>
  <si>
    <t>4.1.1.1.</t>
  </si>
  <si>
    <t>4.1.2.1.</t>
  </si>
  <si>
    <t>4.2.1.1.</t>
  </si>
  <si>
    <t>4.2.2.1.</t>
  </si>
  <si>
    <t>Социальные выплаты гражданам, кроме публичных нормативных социальных выплат</t>
  </si>
  <si>
    <t>2.1.1.</t>
  </si>
  <si>
    <t>2.2.1.</t>
  </si>
  <si>
    <t>2..3.</t>
  </si>
  <si>
    <t>2.3.1.</t>
  </si>
  <si>
    <t>5</t>
  </si>
  <si>
    <t>6</t>
  </si>
  <si>
    <t>7</t>
  </si>
  <si>
    <t>9</t>
  </si>
  <si>
    <t>З</t>
  </si>
  <si>
    <t xml:space="preserve">1. Содержание органа государственной власти </t>
  </si>
  <si>
    <t>Выплаты персоналу казенных учреждений</t>
  </si>
  <si>
    <t>6.1.1.</t>
  </si>
  <si>
    <t>Осуществление бюджетных инвестиций</t>
  </si>
  <si>
    <t>3</t>
  </si>
  <si>
    <t>4</t>
  </si>
  <si>
    <t>Наименование муниципальной услуги (работы)</t>
  </si>
  <si>
    <t>Код муниципальной услуги (расходы)</t>
  </si>
  <si>
    <t>ВСЕГО (по ГРБС)</t>
  </si>
  <si>
    <t>4.2.1.2.</t>
  </si>
  <si>
    <t>4.2.1.3.</t>
  </si>
  <si>
    <t>2.1.2.</t>
  </si>
  <si>
    <t>2.1.3.</t>
  </si>
  <si>
    <t>Расходные обязательства по оказанию муниципальных услуг (выполнению работ), включая ассигнования на закупки товаров, работ, услуг для обеспечения муниципальных нужд</t>
  </si>
  <si>
    <t>Выплаты персоналу органа местного самоуправления</t>
  </si>
  <si>
    <t>Закупка товаров, работ, услуг в целях содержания органа местного самоуправления</t>
  </si>
  <si>
    <t>2.2.2.</t>
  </si>
  <si>
    <t>2.2.3.</t>
  </si>
  <si>
    <t>2.3.2.</t>
  </si>
  <si>
    <t xml:space="preserve">3. Закупка товаров, работ, услуг для муниципальных нужд (за исключением обеспечения выполнения функций казенного учреждения и бюджетных инвестиций в объекты муниципальной собственности казенных учреждений) </t>
  </si>
  <si>
    <t>3.1.2.</t>
  </si>
  <si>
    <t>4. Предоставление субсидий бюджетным и автономным учреждениям, включая субсидии на финансовое обеспечение выполнения ими муниципального задания (за исключением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</si>
  <si>
    <t>4.1.1.2.</t>
  </si>
  <si>
    <t>3.1.3.</t>
  </si>
  <si>
    <t>4.1.1.3.</t>
  </si>
  <si>
    <t>4.1.2.3.</t>
  </si>
  <si>
    <t>4.1.3.4</t>
  </si>
  <si>
    <t xml:space="preserve">Субсидии автономным учреждениям на финансовое обеспечение муниципального задания на оказание муниципальных услуг (выполнение работ)
</t>
  </si>
  <si>
    <t xml:space="preserve">6. Осуществление (предоставление) бюджетных инвестиций в муниципальную собственность (за исключением предоставления бюджетных инвестиций юридическим лицам, не являющимся муниципальными учреждениями и муниципальными унитарными предприятиями)
</t>
  </si>
  <si>
    <t>Расходные обязательства по предоставлению бюджетных инвестиций юридическим лицам, не являющимся муниципальными учреждениями и муниципальными унитарными предприятиями</t>
  </si>
  <si>
    <t>Расходные обязательства по исполнению судебных актов по искам к городскому округу г.Бор о возмещении вреда, причиненного гражданину или юридическому лицу в результате незаконных действий (бездействия) органов местного самоуправления либо должностных лиц этих органов</t>
  </si>
  <si>
    <t>10</t>
  </si>
  <si>
    <t>11</t>
  </si>
  <si>
    <t>12</t>
  </si>
  <si>
    <t>13</t>
  </si>
  <si>
    <t>14</t>
  </si>
  <si>
    <t>15</t>
  </si>
  <si>
    <t>16</t>
  </si>
  <si>
    <t>17</t>
  </si>
  <si>
    <t>2. Обеспечение выполнения функций казенных учреждений, в том числе по оказанию муниципальных услуг (выполнению работ) физическим и (или) юридическим лицам</t>
  </si>
  <si>
    <t>Иные закупки товаров, работ и услуг для муниципальных нужд</t>
  </si>
  <si>
    <t xml:space="preserve">Субсидии бюджетным учреждениям на финансовое обеспечение муниципального задания на оказание муниципальных услуг (выполнение
работ)
</t>
  </si>
  <si>
    <t>МП</t>
  </si>
  <si>
    <t>01</t>
  </si>
  <si>
    <t>04</t>
  </si>
  <si>
    <t>7770226000</t>
  </si>
  <si>
    <t>03</t>
  </si>
  <si>
    <t>2020100590</t>
  </si>
  <si>
    <t>Содержание объектов дорожного хозяйства</t>
  </si>
  <si>
    <t>09</t>
  </si>
  <si>
    <t>4.1.1.4</t>
  </si>
  <si>
    <t>4.1.1.5</t>
  </si>
  <si>
    <t>05</t>
  </si>
  <si>
    <t>1) 07.03.2007   2) 12.12.2005    3) 14.03.1995;   4) 30.12.2015;   5) 30.06.2007</t>
  </si>
  <si>
    <t>Организация и содержание мест захоронения</t>
  </si>
  <si>
    <t>0540100590</t>
  </si>
  <si>
    <t>4.1.1.6</t>
  </si>
  <si>
    <t>4.1.2.4</t>
  </si>
  <si>
    <t>004</t>
  </si>
  <si>
    <t>ИТОГО по городскому округа</t>
  </si>
  <si>
    <t>005</t>
  </si>
  <si>
    <t>Краснослободский территориальный отдел администрации городского округа г.Бор</t>
  </si>
  <si>
    <t>Обеспечение пожарной безопасности</t>
  </si>
  <si>
    <t xml:space="preserve">1)01.01.2006
2)21.12.1994
3)26.10.1995
4)01.01.2015
</t>
  </si>
  <si>
    <t>Реализация мероприятий направленных на содержание дорог общего пользования</t>
  </si>
  <si>
    <t>Реализация мероприятий направленных на ремонт дорог общего пользования, тротуаров и дворовых территорий</t>
  </si>
  <si>
    <t>0820124100</t>
  </si>
  <si>
    <t>Реализация мероприятий направленных на уличное освещение</t>
  </si>
  <si>
    <t>4.1.1.10</t>
  </si>
  <si>
    <t>Реализация мероприятий направленных на озеленение</t>
  </si>
  <si>
    <t>4.1.1.11</t>
  </si>
  <si>
    <t>Реализация мероприятий направленных на содержание кладбищ</t>
  </si>
  <si>
    <t>Прочие работы по благоустройству</t>
  </si>
  <si>
    <t>Расходы на обеспечение деятельности подведомственных учреждений</t>
  </si>
  <si>
    <t>4.1.2.2.</t>
  </si>
  <si>
    <t>7770100190</t>
  </si>
  <si>
    <t>006</t>
  </si>
  <si>
    <t xml:space="preserve">№131-ФЗ «Об общих принципах организации местного самоуправления в РФ» ст.34, п.9
№25-ФЗ «О муниципальной службе в РФ» ст.22, п.2
№ 99-з от 03.08.2007 г. " О муниципальной службе в Нижегородской области"
Решение совета Депутатов № 39 от  30.09.2010 </t>
  </si>
  <si>
    <t>Обеспечение  первичных мер пожарной безопасности</t>
  </si>
  <si>
    <t xml:space="preserve">№131-ФЗ «Об общих принципах организации местного самоуправления в РФ» ст.34, п.9
№100-ФЗ «О добровольной пожарной охране»
№69-ФЗ «О пожарной безопасности»
№68-ФЗ «О защите населения и территории от ЧС природного и техногенного характера»
</t>
  </si>
  <si>
    <t>Противопожарные мероприятия</t>
  </si>
  <si>
    <t>текущее содержание автомобильных дорог</t>
  </si>
  <si>
    <t xml:space="preserve">№131-ФЗ «Об общих принципах организации местного самоуправления в РФ» ст.34, п.9
№33-ФЗ «Об особо охраняемым природных территориях»
№89-ФЗ «Об отходах производства и потребления»
</t>
  </si>
  <si>
    <t>4.1.1.4.</t>
  </si>
  <si>
    <t>Организация освещения улиц</t>
  </si>
  <si>
    <t>4.1.1.5.</t>
  </si>
  <si>
    <t>4.1.1.6.</t>
  </si>
  <si>
    <t>Организация и содержание территории кладбищ</t>
  </si>
  <si>
    <t>0540125050</t>
  </si>
  <si>
    <t>4.1.1.7.</t>
  </si>
  <si>
    <t>Уборка территории и аналогичная деятельность</t>
  </si>
  <si>
    <t xml:space="preserve">05                </t>
  </si>
  <si>
    <t xml:space="preserve">03  </t>
  </si>
  <si>
    <t>прочие мероприятия по благоустройству</t>
  </si>
  <si>
    <t>007</t>
  </si>
  <si>
    <t xml:space="preserve">Уборка территории и аналогичная деятельность </t>
  </si>
  <si>
    <t xml:space="preserve">01   </t>
  </si>
  <si>
    <t>4.1.2.3</t>
  </si>
  <si>
    <t>08202S2600</t>
  </si>
  <si>
    <t>1710421050</t>
  </si>
  <si>
    <t>008</t>
  </si>
  <si>
    <t>1) Федеральный закон от 06.10.2003 № 131-ФЗ "Об общих принципах организации местного самоуправления в Российской Федерации"  ст.14 п.1 п.п.9             2) Федеральный закон от 21.12.1994 № 69-ФЗ "О пожарной безопасности"  ст.19  3) Закон Нижегородской области от 26.10.1995 № 16-З "О пожарной безопасности" (в ред. От 30.04.2009г. № 50-З) ст.6</t>
  </si>
  <si>
    <t>1) 01.01.2006             2) 21.12.1994                       3) 26.10.1995</t>
  </si>
  <si>
    <t>На обеспечение мероприятий в рамках МП "Содержание и развитие дорожного хозяйства городского округа город Бор"</t>
  </si>
  <si>
    <t>1) Федеральный закон от 06.10.2003 № 131-ФЗ "Об общих принципах организации местного самоуправления в Российской Федерации"  ст.14 п.1 п.п.5               2) Федеральный закон №196-ФЗ от 10.12.1995 "О безопасности дорожного движения"  3) Закон Нижегородской области от 04.12.2008 № 157-З "Об автомобильных дорогах и дорожной деятельности на территории Нижегородской области" ст.9 п.4</t>
  </si>
  <si>
    <t xml:space="preserve">1) 01.01.2006             2) 10.12.1995                       3) 04.12.2008                     </t>
  </si>
  <si>
    <t>0540125030</t>
  </si>
  <si>
    <t>009</t>
  </si>
  <si>
    <t>4.1.1.8.</t>
  </si>
  <si>
    <t>08</t>
  </si>
  <si>
    <t>010</t>
  </si>
  <si>
    <t xml:space="preserve">1) не установлена         2) не установлена                   </t>
  </si>
  <si>
    <t>Обеспечение первичных мер пожарной безопасности</t>
  </si>
  <si>
    <t>1) 26.10.1995;  2) 24.11..2015;   3) 06.10.2003. 4) 21.12.1994 5) 22.07.1998</t>
  </si>
  <si>
    <t xml:space="preserve">1) не установлена          2)31.12.2016              </t>
  </si>
  <si>
    <t>1) 04.12.2008 2)06.10.2003</t>
  </si>
  <si>
    <t xml:space="preserve">2) не установлена                   </t>
  </si>
  <si>
    <t>1) 07.03.2007         2) 30.12.2015;   3) 30.06.2007.</t>
  </si>
  <si>
    <t xml:space="preserve">1) не установлена                           </t>
  </si>
  <si>
    <t xml:space="preserve">1) Федеральный Закон " Об общих принципах организации местного самоуправления в Российской Федерации" 131-ФЗ ст.14 п.1 п.п.22 от 06.10.2003г; </t>
  </si>
  <si>
    <t>1) 07.09.2007;   2) 14.03.1995;   3) 06.10.2003 ;   4) 30.06.2007</t>
  </si>
  <si>
    <t>4.1.2.4.</t>
  </si>
  <si>
    <t>7770422000</t>
  </si>
  <si>
    <t>4.1.2.5.</t>
  </si>
  <si>
    <t>011</t>
  </si>
  <si>
    <t>Ямновский территориальный отдел администрации городского округа город Бор Нижегородской области</t>
  </si>
  <si>
    <t xml:space="preserve">1) 26.10.1995;  2) 01.01.2016;  3) 25.04.1997;  4) 31.09.1999;   5) 30.12.2015. </t>
  </si>
  <si>
    <t xml:space="preserve">1) не установлена          2)31.12.2016        3) не установлена      </t>
  </si>
  <si>
    <t>1) 07.03.2007   2) 12.12.2005    3) 14.03.1995;   4) 30.12.2015;   5) 30.06.2007.</t>
  </si>
  <si>
    <t>012</t>
  </si>
  <si>
    <t>Большепикинский территориальный отдел администрации городского округа г.Бор</t>
  </si>
  <si>
    <t>611</t>
  </si>
  <si>
    <t>013</t>
  </si>
  <si>
    <t>1) 10.10.2003;    2) 03.08.2007;   3) 02.03.2007;   4) 30.12.2015;   5)25.09.1997;    6)10.01.2002;    7)20.08.1992; 8) 30.09.2010</t>
  </si>
  <si>
    <t>Реализация мероприятий, направленных на озеленение</t>
  </si>
  <si>
    <t>Реализация мероприятий, направленных на прочие расходы по благоустройству</t>
  </si>
  <si>
    <t>Прочие выплаты по обязательствам городского округа</t>
  </si>
  <si>
    <t>014</t>
  </si>
  <si>
    <t>1.Федеральный закон  "Налоговый кодекс" от 05.08.2000 г. № 117-ФЗ    2.Федеральный закон  "Бюджетный кодекс РФ" от  31.07.1998 "№ 145-фз"</t>
  </si>
  <si>
    <t>02, 03</t>
  </si>
  <si>
    <t>330</t>
  </si>
  <si>
    <t>1) 06.10.2003г.  2) 03.08.2007г. 3)16.07.2010г.</t>
  </si>
  <si>
    <t xml:space="preserve">1) 06.10.2003г. 2) 25.01.2011г.  </t>
  </si>
  <si>
    <t>349</t>
  </si>
  <si>
    <t>Управление ЖКХ и благоустройства администрации городского округа город Бор</t>
  </si>
  <si>
    <t>1.1</t>
  </si>
  <si>
    <t>1.1.1.</t>
  </si>
  <si>
    <t>Выплаты персоналу Управления ЖКХ</t>
  </si>
  <si>
    <t>финансирование расходов на содержание органов местного самоуправления городских округов</t>
  </si>
  <si>
    <t>1.2.1.</t>
  </si>
  <si>
    <t>Закупка товаров, работ, услуг в целях содержания Управления ЖКХ</t>
  </si>
  <si>
    <t>200</t>
  </si>
  <si>
    <t>1) ст.17 п.1 ФЗ от 06.10.2003 № 131-ФЗ "Об общих принципах организации местного самоуправления в РФ";             2) Закон Нижегородской обл. от 03.08.2007 "99-3 "О муниципальной службе в Нижегородской области" ст.38                3) Положения об Управлении ЖКХ и благоустройства администрации г.о г.Бор Нижегородской области, от 10.12.2010 № 82</t>
  </si>
  <si>
    <t>1) с изм. и доп. вступает в силу с 19.05.2013;             2) 03.08.2007</t>
  </si>
  <si>
    <t>02</t>
  </si>
  <si>
    <t>0510103360</t>
  </si>
  <si>
    <t>1.3.1.</t>
  </si>
  <si>
    <t>Иные расходы Управления ЖКХ</t>
  </si>
  <si>
    <t>0820124110</t>
  </si>
  <si>
    <t>08203S2210</t>
  </si>
  <si>
    <t>06</t>
  </si>
  <si>
    <t>0510102360</t>
  </si>
  <si>
    <t>0520101220</t>
  </si>
  <si>
    <t>0520102220</t>
  </si>
  <si>
    <t>0520103220</t>
  </si>
  <si>
    <t>0520104220</t>
  </si>
  <si>
    <t>0520105220</t>
  </si>
  <si>
    <t>0520106220</t>
  </si>
  <si>
    <t>0520107220</t>
  </si>
  <si>
    <t>0530101370</t>
  </si>
  <si>
    <t>357</t>
  </si>
  <si>
    <t>МКУ "Бухгалтерия учреждений культуры"</t>
  </si>
  <si>
    <t>Мероприятия в сфере культуры и искусства</t>
  </si>
  <si>
    <t>0950325220</t>
  </si>
  <si>
    <t>Библиотеки</t>
  </si>
  <si>
    <t>Школы</t>
  </si>
  <si>
    <t>07</t>
  </si>
  <si>
    <t>ДК и СКК</t>
  </si>
  <si>
    <t>1230124920</t>
  </si>
  <si>
    <t>0320125280</t>
  </si>
  <si>
    <t>2210129600</t>
  </si>
  <si>
    <t>МАУК "Борский краеведческий музей"</t>
  </si>
  <si>
    <t>МАУК "Большепикинский ДК"</t>
  </si>
  <si>
    <t>4.2.1.4.</t>
  </si>
  <si>
    <t>0930425220</t>
  </si>
  <si>
    <t>4.2.1.5.</t>
  </si>
  <si>
    <t>МАУК "Линдовский СКК"</t>
  </si>
  <si>
    <t>4.2.1.6.</t>
  </si>
  <si>
    <t>4.2.1.7.</t>
  </si>
  <si>
    <t>4.2.1.8.</t>
  </si>
  <si>
    <t>МАУК "Стеклозаводский ДК"</t>
  </si>
  <si>
    <t>4.2.1.9.</t>
  </si>
  <si>
    <t>Постановление Правительства НО "Об утверждении базового перечня государственных услуг (работ), оказываемых (выполняемых) государственными учреждениями культуры, искусства и кинематографии НО" № 337 от 04.05.2011 г. в редакции Постановления № 1028 от 13.12.2011 г.</t>
  </si>
  <si>
    <t>4.2.2.2.</t>
  </si>
  <si>
    <t>0930240690</t>
  </si>
  <si>
    <t>4.2.2.3.</t>
  </si>
  <si>
    <t>4.2.2.4.</t>
  </si>
  <si>
    <t>4.2.2.5.</t>
  </si>
  <si>
    <t>4.2.2.6.</t>
  </si>
  <si>
    <t>МАУК "Неклюдовский ДК"</t>
  </si>
  <si>
    <t>4.2.2.7.</t>
  </si>
  <si>
    <t>4.2.2.8.</t>
  </si>
  <si>
    <t>4.2.2.9.</t>
  </si>
  <si>
    <t>366</t>
  </si>
  <si>
    <t>Департамент имущества администрации го г.Бор</t>
  </si>
  <si>
    <t>01.06.2015                   30.09.2010,                08.10.2003,         16.03.2011</t>
  </si>
  <si>
    <t>Учет и ведение Реестра мун.имущества го г.Бор</t>
  </si>
  <si>
    <t xml:space="preserve"> 08.10.2003,         16.03.2011</t>
  </si>
  <si>
    <t>Распоряжение муниц.имуществом го г.Бор</t>
  </si>
  <si>
    <t>Взнос на капремонт общего имущества многокв.жил.домов в части нежилых муниц.помещений</t>
  </si>
  <si>
    <t>05101S9601</t>
  </si>
  <si>
    <t xml:space="preserve"> 10.02.2010,         16.03.2011</t>
  </si>
  <si>
    <t>6.1.3.</t>
  </si>
  <si>
    <t>6.1.4.</t>
  </si>
  <si>
    <t>6.1.5.</t>
  </si>
  <si>
    <t>6.1.6.</t>
  </si>
  <si>
    <t>6.1.7.</t>
  </si>
  <si>
    <t>0430409502</t>
  </si>
  <si>
    <t>0430409602</t>
  </si>
  <si>
    <t>04304S9602</t>
  </si>
  <si>
    <t>Увелич.стоимости акций и иных форм участия в капитале</t>
  </si>
  <si>
    <t>Субсидия на поддержку СМИ</t>
  </si>
  <si>
    <t xml:space="preserve">12        12                  </t>
  </si>
  <si>
    <t>01    02</t>
  </si>
  <si>
    <t xml:space="preserve">1.Федеральный закон от 6.10.2003 №131-ФЗ «Об общих принципах организации местного самоуправления в Российской Федерации» 
Ст.17 п.1 пп.7
</t>
  </si>
  <si>
    <t>Субсидия на компенсацию части затрат по оказанию услуг населению по перевозкам пассажирским автомобильным транспортом на социально-значимых маршрутах</t>
  </si>
  <si>
    <t>Исполнение судебных решений</t>
  </si>
  <si>
    <t>7770321000</t>
  </si>
  <si>
    <t>0510173120</t>
  </si>
  <si>
    <t>Обеспечение детей-сирот жилыми помещениями</t>
  </si>
  <si>
    <t>1)01.01.2006      2)25.08.2007      3)30.10.2010</t>
  </si>
  <si>
    <t xml:space="preserve">Субсидии бюджетным учреждениям на финансовое обеспечение муниципального задания на оказание муниципальных услуг (выполнение работ)
</t>
  </si>
  <si>
    <t>МАУ "ФОК "Кварц"</t>
  </si>
  <si>
    <t>621</t>
  </si>
  <si>
    <t>МАУ "ФОК "Красная Горка"</t>
  </si>
  <si>
    <t>МАУ "Борский СОК "ВЫБОР"</t>
  </si>
  <si>
    <t>МАУ "СОК "Взлет"</t>
  </si>
  <si>
    <t>4.2.2.1.1.</t>
  </si>
  <si>
    <t>622</t>
  </si>
  <si>
    <t>4.2.2.1.2.</t>
  </si>
  <si>
    <t>Субсидии  на иные цели-расходы  на мероприятия по обеспечению несовершеннолетних временной трудовой занятостью</t>
  </si>
  <si>
    <t>4.2.2.1.3.</t>
  </si>
  <si>
    <t>Субсидии  на иные цели-расходы на мероприятия для детей и молодежи</t>
  </si>
  <si>
    <t>Субсидии  на иные цели -расходы на мероприятия  по организации отдыха и оздоровления  детей и молодежи</t>
  </si>
  <si>
    <t>4.2.2.1.5.</t>
  </si>
  <si>
    <t>2110100140</t>
  </si>
  <si>
    <t xml:space="preserve">Субсидия  на иные цели-расходы на проведение мероприятий в области физической культуры и спорта </t>
  </si>
  <si>
    <t>4.2.2.2.1.</t>
  </si>
  <si>
    <t>4.2.2.2.2.</t>
  </si>
  <si>
    <t>Субсидии  на иные цели- расходы на мероприятия по обеспечению несовершеннолетних временной трудовой занятостью</t>
  </si>
  <si>
    <t>4.2.2.2.3.</t>
  </si>
  <si>
    <t>Субсидии  на иные цели - расходы на мероприятия для детей и молодежи</t>
  </si>
  <si>
    <t>4.2.2.2.4.</t>
  </si>
  <si>
    <t>1230124910</t>
  </si>
  <si>
    <t>4.2.2.2.5.</t>
  </si>
  <si>
    <t>4.2.2.2.7.</t>
  </si>
  <si>
    <t>4.2.2.2.9.</t>
  </si>
  <si>
    <t>4.2.2.3.1.</t>
  </si>
  <si>
    <t>4.2.2.3.2.</t>
  </si>
  <si>
    <t>4.2.2.3.3.</t>
  </si>
  <si>
    <t>4.2.2.3.4.</t>
  </si>
  <si>
    <t>Субсидии  на иные цели - расходы на  реализацию мероприятий антинаркотической направленности</t>
  </si>
  <si>
    <t>4.2.2.3.7.</t>
  </si>
  <si>
    <t xml:space="preserve">Субсидии  на иные цели-расходы на проведение мероприятий в области физической культуры и спорта </t>
  </si>
  <si>
    <t>4.2.2.4.1.</t>
  </si>
  <si>
    <t>4.2.2.4.2.</t>
  </si>
  <si>
    <t>4.2.2.4.3.</t>
  </si>
  <si>
    <t xml:space="preserve">Субсидии  на иные цели -расходы на  реализацию мероприятий  антинаркотической направленности </t>
  </si>
  <si>
    <t>4.2.2.4.5.</t>
  </si>
  <si>
    <t xml:space="preserve">Расходы на организацию и проведение оплачиваемых общественных  работ на территории ГО г. Бор </t>
  </si>
  <si>
    <t>1)01.01.2006     2)19.04.1991</t>
  </si>
  <si>
    <t xml:space="preserve">1) Федеральный закон  от 06.10.2003  № 131-ФЗ  "Об общих принципах организации местного самоуправления в Российской Федерации", ст.16, п.1.     </t>
  </si>
  <si>
    <t>1)01.01.2006</t>
  </si>
  <si>
    <t>Расходы на мероприятия для детей и молодежи</t>
  </si>
  <si>
    <t>Расходы на мероприятия  по организации отдыха и оздоровления  детей и молодежи</t>
  </si>
  <si>
    <t>Расходы на  реализацию мероприятий антинаркотической направленности</t>
  </si>
  <si>
    <t>Расходы на  реализацию мероприятий в области здравоохранения</t>
  </si>
  <si>
    <t>Расходы на  реализацию мероприятий в области  физической культуры и спорта</t>
  </si>
  <si>
    <t>001</t>
  </si>
  <si>
    <t>Департамент финансов администрации городского округа город Бор Нижегородской области</t>
  </si>
  <si>
    <t>Осуществление информационной, технической и консультационной поддержки в сфере управления муниципальными финансами</t>
  </si>
  <si>
    <t>Обеспечение обязательств, принятых ранее в рамках софинансирования областной целевой программы "Молодой семье - доступное жилье" на 2004-2010 годы</t>
  </si>
  <si>
    <t>2.3.</t>
  </si>
  <si>
    <t>5.1.</t>
  </si>
  <si>
    <t>6.</t>
  </si>
  <si>
    <t>6.2.</t>
  </si>
  <si>
    <t>Е</t>
  </si>
  <si>
    <t>Расходные обязательства по обслуживанию муниципального долга городского округа г.Бор</t>
  </si>
  <si>
    <t>Своевременное исполнение долговых обязательств городского округа город Бор</t>
  </si>
  <si>
    <t>Резервный фонд администрации городского округа</t>
  </si>
  <si>
    <t>374</t>
  </si>
  <si>
    <t>Расходы на выплаты персоналу государственных (муниципальных) органов</t>
  </si>
  <si>
    <t xml:space="preserve">1)статья 50 Федерального Закона от 27.07.2004 № 79-ФЗ "О государственной гражданской службе Российской Федерации"       2)Закон Нижегородской области от 03.08.2007  №  99-З " О муниципальной службе в  Нижегородской области"                                                  </t>
  </si>
  <si>
    <t xml:space="preserve">  </t>
  </si>
  <si>
    <t>1) Федеральный закон от 05.04.2013 № 44-ФЗ "О контрактной системе в сфере закупок товаров, работ, услуг для обеспечения государственных и муниципальных нужд"</t>
  </si>
  <si>
    <t>1)Постановление администрации городского округа г.Бор "Об уплате труда работников муниципальных учреждений городского округа г.Бор"</t>
  </si>
  <si>
    <t>18.05.2015 № 2306</t>
  </si>
  <si>
    <t>ИМЦ</t>
  </si>
  <si>
    <t>Бухгалтерия образования</t>
  </si>
  <si>
    <t>2.3.2</t>
  </si>
  <si>
    <t xml:space="preserve">1)статья 7.2, 24 Закона Российской Федерации от 19.04.1991 № 1032-1 "О занятости населения в Российской Федерации"               </t>
  </si>
  <si>
    <t>0130323910</t>
  </si>
  <si>
    <t>22.05.2015 № 320</t>
  </si>
  <si>
    <t>24.11.2015 № 5940</t>
  </si>
  <si>
    <t>3.1.4.</t>
  </si>
  <si>
    <t>0140124010</t>
  </si>
  <si>
    <t>3.1.6.</t>
  </si>
  <si>
    <t>0140224010</t>
  </si>
  <si>
    <t>3.1.8.</t>
  </si>
  <si>
    <t>3.1.9.</t>
  </si>
  <si>
    <t xml:space="preserve">1)Постановление администрации городского округа г.Бор «Об утверждении порядка разработки, утверждения, реализации и оценки эффективности муниципальных программ городского округа город Бор и методических рекомендаций по разработке и реализации муниципальных программ городского округа г.Бор» </t>
  </si>
  <si>
    <t>3.1.10.</t>
  </si>
  <si>
    <t>3.1.11.</t>
  </si>
  <si>
    <t>0130324910</t>
  </si>
  <si>
    <t>30.12.2014 № 9714</t>
  </si>
  <si>
    <t>Дошкольные образовательные организации</t>
  </si>
  <si>
    <t xml:space="preserve">1)пункт 1,5 части 1, статьи 9 Федерального Закона от 29.12.2012 № 273-ФЗ "Об образовании в Российской Федерации"                                                 2) Федеральный закон от 06.10.2003 № 131-ФЗ "Об общих принципах организации местного самоуправления в Российской Федерации"                                   </t>
  </si>
  <si>
    <t>Учреждения дополнительного образования</t>
  </si>
  <si>
    <t xml:space="preserve">1) пункт2,5 части 1, статьи 9 ФЗ Федерального Закона от 29.12.2012 № 273-ФЗ "Об образовании в Российской Федерации"                         2)Федеральный закон от 06.10.2003 № 131-ФЗ "Об общих принципах организации местного самоуправления в Российской Федерации"  </t>
  </si>
  <si>
    <t>Общеобразовательные  организации  (начальная школа, основные школы, средние школы)</t>
  </si>
  <si>
    <t xml:space="preserve">1) пункт1,5 части 1, статьи 9 ФЗ Федерального Закона от 29.12.2012 № 273-ФЗ "Об образовании в Российской Федерации"                                2)Федеральный закон от 06.10.2003 № 131-ФЗ "Об общих принципах организации местного самоуправления в Российской Федерации"  </t>
  </si>
  <si>
    <t>Муниципальное бюджетное общеобразовательное учреждение  "Начальная школа  "</t>
  </si>
  <si>
    <t>Реализация основных общеобразовательных программ начального общего образования</t>
  </si>
  <si>
    <t>0120121590, 0120100590</t>
  </si>
  <si>
    <t xml:space="preserve">Муниципальные бюджетные общеобразовательные  учреждения   "Основная школа" </t>
  </si>
  <si>
    <t>Реализация основных общеобразовательных программ начального общего, основного общего образования</t>
  </si>
  <si>
    <t>Муниципальные бюджетные общеобразовательные  учреждения   "Средняя школа"</t>
  </si>
  <si>
    <t>Реализация основных общеобразовательных программ начального общего, основного общего, среднего общего образования</t>
  </si>
  <si>
    <t xml:space="preserve">2) Постановление Правительства Нижегородской области  "Об организации отдыха, оздоровления и занятости детей и молодежи Нижегородской области" </t>
  </si>
  <si>
    <t>25.03.2009 № 149</t>
  </si>
  <si>
    <t>4.1.2.6.</t>
  </si>
  <si>
    <t>Реализация дополнительных общеобразовательных программ</t>
  </si>
  <si>
    <t>612</t>
  </si>
  <si>
    <t>4.1.2.9.</t>
  </si>
  <si>
    <t>23.05.2016 № 2371</t>
  </si>
  <si>
    <t>4.1.2.11.</t>
  </si>
  <si>
    <t>Обл.доля. Субсидия на создание в общеобразовательных организациях, расположенных в сельской местности, условий для занятий физкультурой и спортом</t>
  </si>
  <si>
    <t xml:space="preserve">1)пункт 11 статьи 15 Федерального Закона  от 06.10.2003 № 131-ФЗ "Об общих принципах организации местного самоуправления в Российской Федерации"          </t>
  </si>
  <si>
    <t>30.06.2016 № 407</t>
  </si>
  <si>
    <t>4.1.2.12.</t>
  </si>
  <si>
    <t>4.1.2.18.</t>
  </si>
  <si>
    <t>4.1.2.13.</t>
  </si>
  <si>
    <t xml:space="preserve">1) Соглашения о порядке и условиях предоставления субсидий из бюджета городского округа город Бор муниципальному учреждению городского округа город Бор на иные цели </t>
  </si>
  <si>
    <t>4.1.2.14.</t>
  </si>
  <si>
    <t>4.1.2.15.</t>
  </si>
  <si>
    <t>4.1.2.16.</t>
  </si>
  <si>
    <t>Мероприятия в области социальной политики в рамках муниципальной подпрограммы  "Борская семья на 2015-2017 годы"</t>
  </si>
  <si>
    <t>4.1.2.17.</t>
  </si>
  <si>
    <t>МАДОУ детский сад "Мечта"</t>
  </si>
  <si>
    <t xml:space="preserve">1)пункт 1,5 части 1, статьи 9 Федерального Закона от 29.12.2012 № 273-ФЗ "Об образовании в Российской Федерации"                                                 2) Федеральный закон от 06.10.2003 № 131-ФЗ "Об общих принципах организации местного самоуправления в Российской Федерации" </t>
  </si>
  <si>
    <t>МАДОУ д/с № 1 Ласточка</t>
  </si>
  <si>
    <t>МАДОУ детский сад № 11 "Пересвет"</t>
  </si>
  <si>
    <t>МАДОУ детский сад № 13 "Дельфинчик"</t>
  </si>
  <si>
    <t>МАДОУ детский сад № 14 "Боровичок"</t>
  </si>
  <si>
    <t>МАОУ Кантауровская СШ</t>
  </si>
  <si>
    <t>МАОУ Редькинская ОШ</t>
  </si>
  <si>
    <t>МАОУ СШ № 1</t>
  </si>
  <si>
    <t>МАОУ СШ № 2</t>
  </si>
  <si>
    <t>4.2.1.10.</t>
  </si>
  <si>
    <t>МАОУ СШ № 4 г.Бор</t>
  </si>
  <si>
    <t>4.2.1.11.</t>
  </si>
  <si>
    <t>МАОУ СШ № 8</t>
  </si>
  <si>
    <t>4.2.1.12.</t>
  </si>
  <si>
    <t>МАОУ СШ №11</t>
  </si>
  <si>
    <t>4.2.1.13.</t>
  </si>
  <si>
    <t>МАОУ лицей г. Бор</t>
  </si>
  <si>
    <t>4.2.1.14.</t>
  </si>
  <si>
    <t>МАУ ДО ДООЦ "Орлёнок"</t>
  </si>
  <si>
    <t>Мероприятия по обеспечению несовершеннолетних временной трудовой занятостью</t>
  </si>
  <si>
    <t>МАОУ СШ № 4</t>
  </si>
  <si>
    <t>МАОУ СШ № 11</t>
  </si>
  <si>
    <t>0120174300</t>
  </si>
  <si>
    <t>МАДОУд/с Мечта</t>
  </si>
  <si>
    <t>0830100250</t>
  </si>
  <si>
    <t xml:space="preserve">5. Предоставление субсидий некоммерческим организациям, не являющимся муниципальными учреждениями, в том числе в соответствии с договорами (соглашениями) на оказание указанными организациями муниципальных услуг (выполнение работ) физическим и (или) юридическим лицам
</t>
  </si>
  <si>
    <t>Реализация основных общеобщеобразовательных программ  начального общего, основного общего  образования</t>
  </si>
  <si>
    <t>0120321700</t>
  </si>
  <si>
    <t>Управление народного образования Администрации городского округа г. Бор Нижегородской области</t>
  </si>
  <si>
    <t xml:space="preserve">Расходы  на осуществление полномочий по организационно-техническому и информационно- методическому сопровождению аттестации педагогических работников </t>
  </si>
  <si>
    <t xml:space="preserve">Расходы  на осуществление полномочий по организации и осуществлению деятельности по опеке и попечительству в отношении несовершеннолетних граждан  </t>
  </si>
  <si>
    <t>1,1111111111111111111111</t>
  </si>
  <si>
    <t>31.12.2013</t>
  </si>
  <si>
    <t xml:space="preserve">"Предоставление общедоступного бесплатного дошкольного образования по основным общеобразовательным программам "/"Реализация основных общеобразовательных программ дошкольного образования" </t>
  </si>
  <si>
    <t xml:space="preserve">"Реализация основных общеобразовательных программ  начального общего  образования" </t>
  </si>
  <si>
    <t>0120273070</t>
  </si>
  <si>
    <t xml:space="preserve">25.07.2014 ; </t>
  </si>
  <si>
    <t xml:space="preserve">31.12.2015; </t>
  </si>
  <si>
    <t xml:space="preserve"> 25.08.2015</t>
  </si>
  <si>
    <t xml:space="preserve"> 31.12.2016</t>
  </si>
  <si>
    <t xml:space="preserve">МАДОУ д/с " Мечта" </t>
  </si>
  <si>
    <t xml:space="preserve">МАДОУ д/с № 1   "Ласточка" </t>
  </si>
  <si>
    <t xml:space="preserve">МАДОУ д/с 11 " Пересвет" </t>
  </si>
  <si>
    <t xml:space="preserve">МАДОУ д/с  № 13 " Дельфинчик" </t>
  </si>
  <si>
    <t xml:space="preserve">МАДОУ д/с № 14 " Боровичок" </t>
  </si>
  <si>
    <t xml:space="preserve">МАОУ Кантауровская СШ </t>
  </si>
  <si>
    <t>МАОУ Лицей</t>
  </si>
  <si>
    <t>360</t>
  </si>
  <si>
    <t>382</t>
  </si>
  <si>
    <t>1010100110</t>
  </si>
  <si>
    <t>488</t>
  </si>
  <si>
    <t>Администрация городского округа город Бор Нижегородской области</t>
  </si>
  <si>
    <t>Выплаты персоналу органа местного самоуправления, в т.ч.:</t>
  </si>
  <si>
    <t>Решение вопросов местного значения, осуществление отдельных государственных полномочий, переданных органам местного самоуправления федеральными законами и законами Нижегородской области.</t>
  </si>
  <si>
    <t xml:space="preserve">1) Федеральный закон от 06.10.2003 № 131-ФЗ "Об общих принципах организации местного самоуправления в РФ" ст. 34 п. 9;                                                                                                                                     </t>
  </si>
  <si>
    <t>1) 01.01.2006</t>
  </si>
  <si>
    <t>Расходы на обеспечение функций муниципальных органов</t>
  </si>
  <si>
    <t>2)Федеральный закон от 02.03.2007 № 25-ФЗ "О муниципальной службе в РФ" ст. 22 п. 2</t>
  </si>
  <si>
    <t>2) 02.03.2007</t>
  </si>
  <si>
    <t xml:space="preserve">3) Закон Нижегородской области от 03.08.2007 № 99-З "О муниципальной службе в Нижегородской области" ст. 38 абз. 1                        </t>
  </si>
  <si>
    <t xml:space="preserve">3) 03.08.2007 </t>
  </si>
  <si>
    <t>4) Закон Нижегородской области93-З "О денежном содержании лиц, замещающих муниципальные должности в Нижегородской области" ст. 6</t>
  </si>
  <si>
    <t xml:space="preserve">4) 10.10.2003                                                                                                                                                       </t>
  </si>
  <si>
    <t>5) 16.07.2010                       6) 01.01.2016</t>
  </si>
  <si>
    <t>МКУ по АХО</t>
  </si>
  <si>
    <t xml:space="preserve">1) Федеральный закон от 06.10.2003 № 131-ФЗ "Об общих принципах организации местного самоуправления в РФ" ст. 17 п. 1 п.п.3; ст. 14 п. 1 п.п. 9, ст. 15 п. 1 п.п. 7                                                                                                                                     </t>
  </si>
  <si>
    <t>МКУ "Управление по делам ГО и ЧС"</t>
  </si>
  <si>
    <t>Решение задач в области гражданской обороны, защиты населения и территории муниципального образования от чрезвычайных ситуаций</t>
  </si>
  <si>
    <t>2) Федеральный закон от 25.09.1997 № 126-ФЗ "О финансовых основах местного самоуправления в Российской Федерации" ст. 5 п. 2</t>
  </si>
  <si>
    <t>2) 25.09.1997</t>
  </si>
  <si>
    <t>МКУ Борстройзаказчик</t>
  </si>
  <si>
    <t>3) Федеральный закон от 21.12.1994 № 68-ФЗ "О защите населения и территорий от чрезвычайных ситуаций природного и техногенного характера" ст. 11 п. 2 п.п. "г"</t>
  </si>
  <si>
    <t>3) 21.12.1994</t>
  </si>
  <si>
    <t>МКУ по АХО, в т. ч.:</t>
  </si>
  <si>
    <t>расходы на обеспечение деятельности МУ</t>
  </si>
  <si>
    <t>5) Федеральный закон от 21.12.1994 № 69-ФЗ "О пожарной безопасности" ст. 19</t>
  </si>
  <si>
    <t>5) 21.12.1994</t>
  </si>
  <si>
    <t>МКУ "Управление по делам ГО и ЧС", в т.ч.:</t>
  </si>
  <si>
    <t>6) Закон Нижегородской области от 04.01.1996 № 17-З "О защите населения и территорий Нижегородской области от чрезвычайных ситуаций природного и техногенного характера" ст. 24</t>
  </si>
  <si>
    <t>6) 04.01.1996</t>
  </si>
  <si>
    <t xml:space="preserve">мероприятия, направленные на защиту населения и территорий от чрезвычайных ситуаций </t>
  </si>
  <si>
    <t>целевой финансовый резерв для предупреждения и ликвидации последствий ЧС и стихийных бедствий природного и техногенного характера</t>
  </si>
  <si>
    <t>2010125040</t>
  </si>
  <si>
    <t>расходы на обеспечение функций подведомственных учреждений</t>
  </si>
  <si>
    <t>противопожарные мероприятия</t>
  </si>
  <si>
    <t>МКУ Борстройзаказчик, в т.ч.:</t>
  </si>
  <si>
    <t>Содержание, ремонт, ТО объектов кап. стр-ва, введенных в эксплуатацию до момента передачи в мун. казну</t>
  </si>
  <si>
    <t>2.3.3.</t>
  </si>
  <si>
    <t>1) Федеральный закон от 06.10.2003 № 131-ФЗ "Об общих принципах организации местного самоуправления в Российской Федерации" ст. 17 п. 1 п.п.3;</t>
  </si>
  <si>
    <t>2) Федеральный закон от 02.03.2007 № 25-ФЗ "О муниципальной службе в РФ" ст. 35;</t>
  </si>
  <si>
    <t>Расходы на проведение аттестации</t>
  </si>
  <si>
    <t>2410125090</t>
  </si>
  <si>
    <t>3)Федеральный закон от 25.09.1997 № 126-ФЗ "О финансовых основах местного самоуправления в Российской Федерации" ст. 5 п. 2;</t>
  </si>
  <si>
    <t>3) 25.09.1997</t>
  </si>
  <si>
    <t>3.1.5.</t>
  </si>
  <si>
    <t>3.1.7.</t>
  </si>
  <si>
    <t xml:space="preserve">1) Федеральный закон от 06.10.2003 № 131-ФЗ "Об общих принципах организации местного самоуправления в РФ" ст. 14 п. 1 п.п. 30, ст. 15 п. 1 п.п. 27;                                                                                   2) Закон Нижегородской области от 25.04.1997 № 70-З "О молодежной политике в Нижегородской области" ст. 8 п. 2 </t>
  </si>
  <si>
    <t>1) 01.01.2006                       2) 25.04.1997</t>
  </si>
  <si>
    <t>1) 01.01.2006                     2) 09.10.1992                    3) 31.12.1996</t>
  </si>
  <si>
    <t>3.1.12.</t>
  </si>
  <si>
    <t>1110100060</t>
  </si>
  <si>
    <t>Субсидии МБУ "Борское охотничье-рыболовное хозяйство" на финансовое обеспечение муниципального задания на оказание муниципальных услуг (выполнение работ)</t>
  </si>
  <si>
    <t xml:space="preserve">1) Федеральный закон от 14.03.1995 № 33-ФЗ Об особо охраняемых природных территориях" р. 9 ст. 33;                                     2) Федеральный закон от 24.04.1995 № 52-ФЗ О животном мире" гл. 1 ст. 8;                                 3)  Закон Нижегородской области от 30.03.2010 № 42-З "Об охоте и о сохранении охотничьих ресурсов в Нижегородской области" в целом;                                           4)   Пост. Администрации город. округа г. Бор НО от  13.02.2012 № 728 "Устав МБУ "Борское охотничье - рыболовное хозяйство" в целом;                                                               5) Пост. Администрации город. округа г. Бор НО от 31.12.2015 № 6855 "Об утв. ведомств. перечня мун. услуг и работ, оказываемых и выполняемых МУ, находящимися в ведении адм. город. округа г.Бор НО" перечень п. 3            </t>
  </si>
  <si>
    <t>1) 14.03.1995                            2)  24.04.1995                 3)  30.03.2010                  4) 13.02.2012              5) 01.01.2016</t>
  </si>
  <si>
    <t>1) Постановление Администрации городского округа г. Бор НО от 08.06.2015 № 2719 "Об утверждении порядка определения объема и условий предоставления из бюджета городского округа г. Бор субсидий на иные цели муниципальным бюджетным и автономным учреждениям городского округа г. Бор", порядок;             2) Постановление Администрации городского округа г. Бор НО от 30.12.2014 № 9714 "О порядке использования бюджетных ассигнований резервного фонда администрации городского округа г.Бор" п. 3.10.</t>
  </si>
  <si>
    <t>1) 08.06.2015                  2) 01.01.2015</t>
  </si>
  <si>
    <t>Субсидии МАУ "МФЦ г.Бор" на финансовое обеспечение муниципального задания на оказание муниципальных услуг (выполнение работ)</t>
  </si>
  <si>
    <t xml:space="preserve">1) Федеральный закон от 06.10.2003 № 131-ФЗ "Об общих принципах организации местного самоуправления в РФ" ст. 17 п. 1 п.п.3;                                              2) Федеральный закон от 27.07.2010 № 210-ФЗ "Об организации предоставления госуд. и мун. услуг", в целом;                                               3) Пост. Правительства РФ от 22.12.2012 № 1376 "Об утв. правил орг-ции деятельности многофункциональных центров предоставления госуд. и муниц. услуг", правила;                              4) Пост. Администрации город. округа г. Бор НО от 25.12.2012 № 7399 "О создании МАУ "МФЦ г. Бор" п. 1, 2;                       5) Пост. Администрации город. округа г. Бор НО от 31.12.2015 № 6855 "Об утв. ведомств. перечня мун. услуг и работ, оказываемых и выполняемых МУ, находящимися в ведении адм. город. округа г.Бор НО" перечень п. 1  </t>
  </si>
  <si>
    <t>1) 01.01.2006                        2) 27.07.2010                       3) 01.01.2013                       4) 25.12.2012                       5) 01.01.2016</t>
  </si>
  <si>
    <t>Субсидии МАУ "Борский бизнес - инкубатор" на финансовое обеспечение муниципального задания на оказание муниципальных услуг (выполнение работ)</t>
  </si>
  <si>
    <t xml:space="preserve">1) Федеральный закон от 06.10.2003 № 131-ФЗ «Об общих принципах организации местного самоуправления в РФ» ст. 14 п.п. 28, ст. 15 п.п. 25;         2) Федеральный закон от 24.07.2007 № 209-ФЗ "О развитии малого и среднего предпринимательства в РФ" ст. 10 п. 1 п.п.2;                                       3) Закон Нижегородской области от 05.12.2008 № 171-З "О развитии малого и среднего предпринимательства в Нижегородской области" ст. 4;  4) Пост. Администрации город. округа г. Бор НО от 06.03.2013 № 1241 "О создании МАУ город. округа г. Бор НО "Борский бизнес - инкубатор" и Устав МАУ, в целом;                                  5) Пост. Администрации город. округа г. Бор НО от 31.12.2015 № 6855 "Об утв. ведомств. перечня мун. услуг и работ, оказываемых и выполняемых МУ, находящимися в ведении адм. город. округа г.Бор НО" перечень п. 2                                              </t>
  </si>
  <si>
    <t>1) 01.01.2006                       2) 01.01.2008                        3) 05.12.2008                       4) 06.03.2013                      5) 01.01.2016</t>
  </si>
  <si>
    <t xml:space="preserve">Субсидии МАУ "Борский бизнес - инкубатор" на иные цели </t>
  </si>
  <si>
    <t>1) 01.01.2006                       2) 01.01.2008                        3) 05.12.2008                        4) 07.02.2001                        5) 08.06.2015</t>
  </si>
  <si>
    <t>1) 01.01.2006                        2) 27.07.2010                       3) 01.01.2013                        4) 08.06.2015</t>
  </si>
  <si>
    <t>Содействие отделу МВД городского округа г.Бор в профилактике правонарушений и преступности</t>
  </si>
  <si>
    <t>1) 31.07.1998                                           2) 12.01.1996                        3) 07.05.2009                        4) 19.07.2016</t>
  </si>
  <si>
    <t>5.2.</t>
  </si>
  <si>
    <t>а) Сохранение эффективного взаимодействия администрации городского округа г.Бор и территориальных органов соц. защиты населения городского округа г.Бор;                       б) организация и проведение мероприятий, посвященных социально - значимым событиям;                                        в) поддержка деятельности обществ. организаций.</t>
  </si>
  <si>
    <t>5.3.</t>
  </si>
  <si>
    <t>5.4.</t>
  </si>
  <si>
    <t>5.5.</t>
  </si>
  <si>
    <t>5.6.</t>
  </si>
  <si>
    <t>Организация мероприятий по охране окружающей среды в границах городского округа , в т. ч. расходы на строительство, реконструкцию, проектно - изыскательские работы по отрасли "Национальная экономика"</t>
  </si>
  <si>
    <t>1) Федеральный закон от 10.01.2002 № 7-ФЗ "Об охране окружающей среды" ст. 7 п. 3 абз. 2                                                2) Закон Нижегородской области от 10.09.1996 № 45-З "Об экологической безопасности" ст. 18</t>
  </si>
  <si>
    <t xml:space="preserve">1) 10.01.2002                     2) 10.09.1996 </t>
  </si>
  <si>
    <t>6.1.2.</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</si>
  <si>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 т.ч.:</t>
  </si>
  <si>
    <t>1) Федеральный закон от 06.10.2003 № 131-ФЗ "Об общих принципах организации местного самоуправления в РФ" ст. 15 п. 1 п.п.5;                                              2) ФЗ от 10.12.1995 №196-ФЗ "О безопасности дорожного движения"  ст. 5                                           3) Закон Нижегородской области от  04.12.2008 № 157-З "Об автомобильных дорогах и дорожной деятельности на территории Нижегородской области" ст. 9 п. 4                                          4) Пост. ПНО от 30.11.2011 № 978 "Об утверждении Порядка формирования и использования бюджетных ассигнований дорожного фонда НО" р. 2, 3</t>
  </si>
  <si>
    <t>1) 01.01.2006                        2) 10.12.1995                       3) 14.12.2008                                           4) 30.11.2011</t>
  </si>
  <si>
    <t>расходы на строительство, реконструкцию, проектно - изыскательские работы по отрасли "Национальная экономика"</t>
  </si>
  <si>
    <t>02102S2200</t>
  </si>
  <si>
    <t>Организация в границах городского округа электро-, тепло-, газо- и водоснабжения населения, водоотведения, снабжение населения топливом в пределах полномочий, уст. законодательством РФ, в т. ч.:</t>
  </si>
  <si>
    <t>04   05</t>
  </si>
  <si>
    <t>12  02</t>
  </si>
  <si>
    <t>1) Федеральный закон от 06.10.2003 № 131-ФЗ "Об общих принципах организации местного самоуправления в РФ" ст. 15 п. 1 п.п.4;                                              2) ФЗ от 31.03.1999 № 69-ФЗ"О газоснабжении в РФ" ст. 7;              3) ФЗ от 07.12.2011 № 416-ФЗ "О водоснабжении и водоотведении" гл. 4 ст. 23             4) ФЗ от 26.03.2003 № 69-ФЗ "Об электроэнергетике"  ст. 21 п. 4 абз. 14;                                             5)  Закон Нижегородской обл. от 17.12.1996 № 56-З "Об энергоснабжении" ст. 5 абз. 11</t>
  </si>
  <si>
    <t>1) 01.01.2006                        2) 31.03.1999                         3) 01.01.2012                        4) 26.03.2003                     5) 17.12.1996</t>
  </si>
  <si>
    <t>Расходы на строительство, реконструкцию, проектно - изыскательские работы по отрасли "Национальная экономика"</t>
  </si>
  <si>
    <t>Расходы на строительство, реконструкцию, проектно - изыскательские работы по отрасли "Жилищно - коммунальное хозяйство"</t>
  </si>
  <si>
    <t>1) Федеральный закон от 06.10.2003 № 131-ФЗ «Об общих принципах организации местного самоуправления в РФ» ст. 2 ч. 1, ст. 14 п. 6, ст. 16 ч. 1;                                                     2) Федеральный закон от 29.12.2004 № 188-ФЗ "Жилищный кодекс РФ" ст. 14 ч. 1, ст. 19 п. 3</t>
  </si>
  <si>
    <t>1) 01.01.2006                             2) 01.01.2005</t>
  </si>
  <si>
    <t>0210300010</t>
  </si>
  <si>
    <t>1) Федеральный закон от 06.10.2003 № 131-ФЗ «Об общих принципах организации местного самоуправления в РФ» ст. 14 п. 1 п.п. 19;                    2) Федеральный закон от 14.03.1995 № 33-ФЗ "Об особо охраняемых природных территориях ст. 2 п. 6;                   3) Постановление Правительства Нижегородской области от 12.12.2005 № 309 "Об утверждении типовых правил санитарного содержания территорий, организации уборки и обеспечения чистоты и порядка на территории Нижегородской области" п. 2</t>
  </si>
  <si>
    <t>1) 01.01.2006                        2) 14.03.1995                        3) 12.12.2005</t>
  </si>
  <si>
    <t>1) Федеральный закон от 06.10.2003 № 131-ФЗ "Об общих принципах организации местного самоуправления в РФ" ст. 15 п. 1 п.п.11;                                            2) Закон РФ от 10.07.1992 № 3266-1 "Об образовании" ст. 5; 3) Закон Нижегородской области от 30.12.2005 № 212-З "О социальной поддержке отдельных категорий граждан в целях реализации их прав на образование" ст. 11 п. 2</t>
  </si>
  <si>
    <t>1) 01.01.2006                       2) 10.07.1992                        3) 30.12.2005</t>
  </si>
  <si>
    <t>Расходы на строительство, реконструкцию, проектно - изыскательские работы по отрасли "Образование"</t>
  </si>
  <si>
    <t>02104S2510</t>
  </si>
  <si>
    <t>Расходы на предоставление ежемесячной денежной выплаты гражданам, имеющим звание Почетный гражданин"</t>
  </si>
  <si>
    <t>310</t>
  </si>
  <si>
    <t>1) 01.01.2006                          2) 02.02.2015</t>
  </si>
  <si>
    <t>Расходы на предоставление ежемесячной денежной выплаты вдовам Героев социалистического труда</t>
  </si>
  <si>
    <t>1.4.</t>
  </si>
  <si>
    <t>1) 01.01.2012                       2) 01.01.2017                     3) 13.12.2007                        4) 24.06.2003                        5) 01.01.2014                      6) 29.01.2014</t>
  </si>
  <si>
    <t>П/пр. "Обеспечение жильем молодых семей", в т. ч.:</t>
  </si>
  <si>
    <t>320</t>
  </si>
  <si>
    <t>1) 01.01.2006                        2) 01.01.2005                        3) 01.01.2015                          4) 27.02.1998                    5) 16.11.2005                                          6) 30.04.2014</t>
  </si>
  <si>
    <t>П/пр. "Прочие мероприятия в рамках МП "Обеспечение граждан городского округа г. Бор доступным и комфортным жильем"</t>
  </si>
  <si>
    <t>Компенсация части платежа по полученным гражданами - участниками социальной (льготной) ипотеки ипотечным жилищным кредитам (займам) в рамках ОЦП "Ипотечное жилищное кредитование населения НО" на 2009-2020 г.г.</t>
  </si>
  <si>
    <t>2.4.</t>
  </si>
  <si>
    <t>1) 01.01.2006                        2) 07.02.2011</t>
  </si>
  <si>
    <t>2.5.</t>
  </si>
  <si>
    <t>0310100120</t>
  </si>
  <si>
    <t xml:space="preserve">1) 01.01.2006                        2) 01.01.2015                                          </t>
  </si>
  <si>
    <t>2.6.</t>
  </si>
  <si>
    <t>2.7.</t>
  </si>
  <si>
    <t>2.8.</t>
  </si>
  <si>
    <t xml:space="preserve">3) 01.01.2015,                                  01.01.2016    </t>
  </si>
  <si>
    <t>3) 31.12.2015</t>
  </si>
  <si>
    <t>2.9.</t>
  </si>
  <si>
    <t xml:space="preserve">Постановление Администрации городского округа г. Бор НО от 30.12.2014 № 9714 "О порядке использования бюджетных ассигнований резервного фонда администрации городского округа г.Бор" п. 3.10.   </t>
  </si>
  <si>
    <t xml:space="preserve"> 01.01.2015</t>
  </si>
  <si>
    <t>1) Федеральный закон от 06.10.2003 № 131-ФЗ «Об общих принципах организации местного самоуправления в РФ» ст. 14 п.п. 28, ст. 15 п.п. 25;                                              2) Федеральный закон от 24.07.2007 № 209-ФЗ "О развитии малого и среднего предпринимательства в РФ" ст. 10 п. 1 п.п.2;                                     3) Пост. Правительства Нижегородской области от 10.12.2010 № 899 "О предоставлении субсидий из обл. бюджета бюджетам муниц. районов и городских округов на софинансирование утв. программ поддержки малого и среднего предпринимательства" положение о порядке формиров. и распред. средств;                         4) Закон НО от 05.12.2008 № 171-З "О развитии малого и среднего предпринимательства в НО" ст. 4</t>
  </si>
  <si>
    <t>1) 01.01.2006                      2) 01.01.2008                       3) 01.01.2011                      4) 05.12.2008</t>
  </si>
  <si>
    <t xml:space="preserve">Реализация мероприятий, направленных на развитие малого и среднего предпринимательства городского округа г.Бор </t>
  </si>
  <si>
    <t>1) Федеральный закон от 06.10.2003 № 131-ФЗ "Об общих принципах организации местного самоуправления в РФ" ст. 17 п. 1 п.п.3                                                2) Федеральный закон от 25.09.1997 № 126-ФЗ "О финансовых основах местного самоуправления в Российской Федерации" ст. 5 п. 2</t>
  </si>
  <si>
    <t>1) 01.01.2006                        2) 25.09.1997</t>
  </si>
  <si>
    <t>800</t>
  </si>
  <si>
    <t>0610129910</t>
  </si>
  <si>
    <t>3) Закон РФ от 19.04.1991 № 1032-1 "О занятости населения в РФ" п. 1 ст. 7.2 гл. 1</t>
  </si>
  <si>
    <t>3) 19.04.1991</t>
  </si>
  <si>
    <t>1) Постановление Правительства Российской Федерации от 20.08.2004 № 113-ФЗ "О присяжных заседателях федеральных судов общей юрисдикции в РФ" ст. 5 ч. 14</t>
  </si>
  <si>
    <t>1) 20.08.2004</t>
  </si>
  <si>
    <t xml:space="preserve">2) Постановление Правительства Российской Федерации от 23.05.2005 № 320 "Об утверждении правил финансового обеспечения переданных исполнительно- распорядительным органам муницип. образований госуд. полномочий по составлению списков кандидатов в присяжные заседатели федеральных судов общей юрисдикции в РФ", правила </t>
  </si>
  <si>
    <t>2) 31.05.2005</t>
  </si>
  <si>
    <t>3) 01.09.2010</t>
  </si>
  <si>
    <t xml:space="preserve">Субвенции на обеспечение детей - сирот, оставшихся без попечения родителей, лиц из числа детей - сирот  и детей, оставшихся без попечения родителей, жилыми помещениями   </t>
  </si>
  <si>
    <t>1) 01.01.1997                        2) 01.10.2008                        3) 01.01.2008                     4) 01.06.2010</t>
  </si>
  <si>
    <t>1) 16.01.1995                         2) 24.11.1995                                 3) 07.05.2008                         4) 07.07.2006                        5) 30.09.2008</t>
  </si>
  <si>
    <r>
      <rPr>
        <sz val="12"/>
        <color indexed="9"/>
        <rFont val="Times New Roman"/>
        <family val="1"/>
        <charset val="204"/>
      </rPr>
      <t>111111111111111111111111111111111111111111111111111111111111111111111111111111111111111</t>
    </r>
    <r>
      <rPr>
        <sz val="12"/>
        <rFont val="Times New Roman"/>
        <family val="1"/>
        <charset val="204"/>
      </rPr>
      <t>14.01.2015</t>
    </r>
  </si>
  <si>
    <r>
      <rPr>
        <sz val="12"/>
        <color indexed="9"/>
        <rFont val="Times New Roman"/>
        <family val="1"/>
        <charset val="204"/>
      </rPr>
      <t xml:space="preserve"> 111111111111111111111111111111111111111</t>
    </r>
    <r>
      <rPr>
        <sz val="12"/>
        <rFont val="Times New Roman"/>
        <family val="1"/>
        <charset val="204"/>
      </rPr>
      <t>28.01.2011</t>
    </r>
  </si>
  <si>
    <t xml:space="preserve">1.Федеральный закон от 6.10.2003 №131-ФЗ «Об общих принципах организации местного самоуправления в Российской Федерации» 
Ст.16 п.1 пп.7
2.МП»Развитие пассаж. транспорта на территории го г.Бор на 2015-2017гг»,утв.постан.адм-ции го г.Бор от 18.11.14г. №8174 с измен.от31.07.15г.№3848, раздел 3.1
</t>
  </si>
  <si>
    <t xml:space="preserve">Постановление Нижегородской области от 20.11.2013 № 862 Об утверждении положения о порядке и условиях использования субвенций из средств областного бюджета бюджетам муниципальных районов и городских округов Нижегородской области на осуществление отдельных государственных полномочий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отлова и содержания безнадзорных животных
</t>
  </si>
  <si>
    <t>2010325210</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</si>
  <si>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</si>
  <si>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 xml:space="preserve"> 0510100360</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</si>
  <si>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</si>
  <si>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Организация капитального ремонта, ремонта и содержания закрепленных автомобильных дорог общего пользования и искусственных дорожных сооружений в их составе</t>
  </si>
  <si>
    <t>Организация благоустройства и озеленения</t>
  </si>
  <si>
    <t>Уборка территорий и аналогичная деятельность</t>
  </si>
  <si>
    <t>Обеспечение деятельности подведомственного учреждения</t>
  </si>
  <si>
    <t>0510101360</t>
  </si>
  <si>
    <t>3.</t>
  </si>
  <si>
    <t>0520100220</t>
  </si>
  <si>
    <t>Исполнение обязательств администрации гороского округа город Бор по по финансированию мер социально-экономической поддержки молодым-специалистам - участникам областной целевой программы "Социально-экономическая поддержка молодых специалистов, работающих в учреждениях образования, здравоохранения, спорта и культуры Нижегородской области" на 2006-2020 годы", утвержденной Законом Нижегородской области от 03.06.2006года в части погашения процентной ставки по кредитам, оформленных молодыми специалистами на доплату стоимости жилых домов, сверх регламентированной областной программой.</t>
  </si>
  <si>
    <t>0540125060</t>
  </si>
  <si>
    <t xml:space="preserve">1) Федеральный закон от 06.10.2003 № 131-ФЗ "Об общих принципах организации местного самоуправления в Российской Федерации" ст. 14, п. 1, п.п. 5
2)Постановление Правительства Российской Федерации от 03.12.2002 № 858 "О федеральной целевой программе "Социальное развитие села до 2013 года" п. 4
3) Закон Нижегородской области от 04.12.2008 № 157-З "Об автомобильных дорогах и дорожной деятельности на территории Нижегородской области" ст. 9, п. 4
</t>
  </si>
  <si>
    <t xml:space="preserve">1) Закон Нижегородской области "Об охране озелененных территорий Нижегородской области" №110-з ст.7,п.3 от 07.03.2007;                        2) Постановление Правительства Нижегородской области "Об утверждении типовых праил санитарного содержания территорий, организации уборки и обеспечения чистоты и порядка на территории НО" №309 п.2 от 12.12.2005;               3) Федеральный Закон "Об особо охраняемых природных территориях" 33-ФЗ ст.2, п.6 от 14.03.1995;                          4) Федеральный Закон "Об общих принципах организации местного самоуправления в Российской Федерации" 131-ФЗ ст.14, п.1 п.п 19 от 06.10.2003г;                5) Постановления Правительства РФ "Об утверждении пожарной безопасности в лесах" №417 п.1 от 30.06.2007                              </t>
  </si>
  <si>
    <t>1).ФЗ №131 от 06.10.2003г. "Об общих принципах организации местного самоуправления в Российской Федерации" ст 17 ч1 п7                                          2) Устав муниципального образования городского округа город Бор, утвержденного Советом депутатов городского округа город Бор от 25.01.2011г. №1</t>
  </si>
  <si>
    <t>2. Социальные выплаты гражданам, кроме публичных нормативных социальных выплат</t>
  </si>
  <si>
    <t>0550225080</t>
  </si>
  <si>
    <t>0110374200</t>
  </si>
  <si>
    <t>03301L0270</t>
  </si>
  <si>
    <t>0130424010</t>
  </si>
  <si>
    <t>02102S2450</t>
  </si>
  <si>
    <t>5.7.</t>
  </si>
  <si>
    <t>5.8.</t>
  </si>
  <si>
    <t>0340125260</t>
  </si>
  <si>
    <t>1710725130</t>
  </si>
  <si>
    <t>0440100240</t>
  </si>
  <si>
    <t>0440128550</t>
  </si>
  <si>
    <t>1740227000</t>
  </si>
  <si>
    <t xml:space="preserve"> 0540125010</t>
  </si>
  <si>
    <t>2020125110</t>
  </si>
  <si>
    <t>0810124100</t>
  </si>
  <si>
    <t>0540125010</t>
  </si>
  <si>
    <t xml:space="preserve">0540125060    </t>
  </si>
  <si>
    <t xml:space="preserve"> 2020125110</t>
  </si>
  <si>
    <t xml:space="preserve"> 0540125050</t>
  </si>
  <si>
    <t>0550100190</t>
  </si>
  <si>
    <t xml:space="preserve"> 0820124100</t>
  </si>
  <si>
    <t xml:space="preserve"> 0540125060</t>
  </si>
  <si>
    <t>0330129850</t>
  </si>
  <si>
    <t xml:space="preserve"> 0330129850</t>
  </si>
  <si>
    <t>1810129120</t>
  </si>
  <si>
    <t>1240100190</t>
  </si>
  <si>
    <t>1210325270</t>
  </si>
  <si>
    <t>1220125200</t>
  </si>
  <si>
    <t xml:space="preserve">1210325270 </t>
  </si>
  <si>
    <t>0130424010,</t>
  </si>
  <si>
    <t>0130123590, 0130100590</t>
  </si>
  <si>
    <t>2030100590</t>
  </si>
  <si>
    <t>0220100590</t>
  </si>
  <si>
    <t>2010225110</t>
  </si>
  <si>
    <t>0210110010</t>
  </si>
  <si>
    <t>2420100590</t>
  </si>
  <si>
    <t>0310329940</t>
  </si>
  <si>
    <t>2310126100</t>
  </si>
  <si>
    <t xml:space="preserve"> 0310329940</t>
  </si>
  <si>
    <t>0210200010</t>
  </si>
  <si>
    <t>0310180930</t>
  </si>
  <si>
    <t>0310180940</t>
  </si>
  <si>
    <t xml:space="preserve"> 0310180960</t>
  </si>
  <si>
    <t>04401S2270</t>
  </si>
  <si>
    <t>0310200120</t>
  </si>
  <si>
    <t>0540173310</t>
  </si>
  <si>
    <t>0150273020</t>
  </si>
  <si>
    <t>0150273010</t>
  </si>
  <si>
    <t>0110273110</t>
  </si>
  <si>
    <t>0130273320</t>
  </si>
  <si>
    <t>0110273080</t>
  </si>
  <si>
    <t>7770173040</t>
  </si>
  <si>
    <t>0420251340</t>
  </si>
  <si>
    <t>2.3.1.1.</t>
  </si>
  <si>
    <t>7770322000</t>
  </si>
  <si>
    <t>МКУ "Краснослободский центр обеспечения и содержания территории"</t>
  </si>
  <si>
    <t>МКУ "Останкинский центр обеспечения и содержания территории"</t>
  </si>
  <si>
    <t>МКУ "Редькинский центр обеспечения и содержания территории"</t>
  </si>
  <si>
    <t>Резервный фонд администрации городского округа город Бор</t>
  </si>
  <si>
    <t>05402S2600</t>
  </si>
  <si>
    <t>МКУ "Большепикинский центр обеспечения и содержания территории"</t>
  </si>
  <si>
    <t>МКУ "Октябрьский центр обеспечения и содержания территории"</t>
  </si>
  <si>
    <t>1. 08.10.2003      2. 01.06.2007          3. 25.08.2007                                 4. 01.10.2003
5. 01.01.2011</t>
  </si>
  <si>
    <t>1. Федеральный закон "Об общих принципах организации местного самоуправления в Российской Федерации" 131-ФЗ от 06.10.2003 ст.34, п.9;                             2.Федеральный закон "О муниципальной службе в Российской Федерации" 25-ФЗ от 02.03.2007г.;                                   3.Закон Нижегородской области "О муниципальной службе в НО" №99-З от 03.08.2007г ст.38                       4.Закон Нижегородской области "О денежном содержании лиц замещающих муниципальные должности в НО" №93-З от 10.10.2003г. ст.6                                    5.Решение Совета депутатов городского округа г. Бор от 30.09.2010 № 39 "Об утверждении Положения о муниципальной службе в городском округе город Бор", ст. 26</t>
  </si>
  <si>
    <t xml:space="preserve">1.Федеральный закон " Об общих принципах организации местного самоуправления в Российской Федерации" от 16.09.2003 г. № 131-фз  ст. 34 п. 9;                                       2.Закон Нижегородской области " О муниципальной службе" от 03.08.2007 г. № 99-з, гл 9 ст. 38                                                  3.  Решение Совета депутатов городского округа г.Бор от 30.09.2010 № 39 "Об утверждении Положения о муниципальной службе в городском округе г.Бор", ст. 26                 </t>
  </si>
  <si>
    <t>1. 08.10.2003      2. 25.08.2007    3. 01.01.2011</t>
  </si>
  <si>
    <t>Соглашение № 1 от 2005 года "О долгосрочном кредитовании физических лиц в рамках программы "Молодой семье - доступное жилье" за счет средств Волго-Вятского банка СБ РФ и бюджетных средств в части компенсации процентов за кредит</t>
  </si>
  <si>
    <t>1. 08.09.2008            2. 09.06.2009</t>
  </si>
  <si>
    <t>Постановление администрации городского округа город Бор от 30.12.2014 № 9714 "Об утверждении порядка использования бюджетных ассигнований резервного фонда администрации городского округа город Бор"</t>
  </si>
  <si>
    <t>Положение о Департаменте финансов администрации городского округа город Бор Нижегородской области Утверждено Решением Совета депутатов городского округа город Бор Нижегородской области от 10.12.2010г. № 87</t>
  </si>
  <si>
    <t xml:space="preserve">1. Постановление администрации Борского района Нижегородской области от 08.09.2008 № 71 Об утверждении Положения о порядке и условиях предоставления социальной помощи на погашение процентной ставки по кредитным обязательствам молодых специалистов участвующих в программе "Социально-экономическая поддержка молодых специалистов, работающих в учреждениях образования, здравоохранения, спорта и культуры Нижегородской области"                      2. Соглашение от 09.06.2009 с ОАО "НБД-Банк" о предоставлении финансовой поддержки из средств городского округа в виде социальной помощи на возмещение затрат на уплату процентов по кредитам, предоставленной в соответствии и во исполнение Областной целевой программы "Социально-экономическая поддержка молодых специалистов, работающих в учреждениях образования, здравоохранения, спорта и культуры Нижегородской области" на 2006-2020гг., утвержденной Законом Нижегородской области № 38-З от 03.05.2006 и Постановления Администрации Борского района Нижегородской области от 08.09.2008 № 71 Об утверждении Положения о порядке и условиях предоставления социальной помощи на погашение процентной ставки по кредитным обязательствам молодых специалистов участвующих в программе "Социально-экономическая поддержка молодых специалистов, работающих в учреждениях образования, здравоохранения, спорта и культуры Нижегородской области"       </t>
  </si>
  <si>
    <t>Расходы за счет средств из фонда  поддержки территорий от правительства Нижегородской области</t>
  </si>
  <si>
    <t xml:space="preserve">1) Федеральный закон от 06.10.2003 № 131-ФЗ "Об общих принципах организации местного самоуправления в Российской Федерации" ст. 34, п. 9
2) Федеральный закон от 02.03.2007 № 25-ФЗ "О муниципальной службе в Российской Федерации"ст. 22, п. 2
3) Закон Нижегородской области от 03.08.2007 № 99-З "О муниципальной службе в Нижегородской области", Ст. 38, абз.1
4) Закон Нижегородской области от 10.10.2003 № 93-З "О денежном содержании лиц, замещающих муниципальные должности в Нижегородской области",Ст.6
5) Решение Совета депутатов городского округа г. Бор от 30.09.2010 № 39 "Об утверждении Положения о муниципальной службе в городском округе город Бор" </t>
  </si>
  <si>
    <t>1)01.01.2006,                         
2)02.03.2007, 3)03.08.2007.
4)10.10.2003
5)01.01.2011</t>
  </si>
  <si>
    <t xml:space="preserve">1) Федеральный закон от 10.01.02 № 7-ФЗ "Об охране окружающей среды", статья 16, подпункты 1, 3;
2)Постановление Правительства Российской Федерации от 28.08.92 №632 "Об утверждении Порядка определения платы и ее предельных размеров за загрязнение окружающей природной среды, размещение отходов, другие виды вредного воздействия" (полностью);
3)Постановление Правительства Российской Федерации от 12.06.03 №344 "О нормативах платы за выбросы в атмосферный воздух загрязняющих средств стационарными и передвижными источниками, сбросы загрязняющих веществ в поверхностные и подземные водные объекты, размещение отходов производства и потребления" (полностью)
</t>
  </si>
  <si>
    <t xml:space="preserve">1)12.01.02
2)29.09.92
3)29.06.03
</t>
  </si>
  <si>
    <t>1) Федеральный закон от 06.10.2003 № 131-ФЗ "Об общих принципах организации местного самоуправления в Российской Федерации" ст. 14, п. 1, п.п. 9
2) Федеральный закон от 21.12.1994 № 69-ФЗ "О пожарной безопасности" ст. 19
3) Закон Нижегородской области от 26.10.1995 № 16-З "О пожарной безопасности"
4) Федеральный закон от 06.05.2011 N 100-ФЗ (ред. от 22.02.2017) "О добровольной пожарной охране"                                                                                                                           5) постановление Администрации от 31.10.2016 № 5058 «О внесении изменения в Порядок формирования системы оплаты труда работников муниципальных учреждений городского округа г.Бор Нижегородской области, утвержденный постановлением администрации городского округа г.Бор от 18.05.2015 № 2306</t>
  </si>
  <si>
    <t xml:space="preserve">1)01.01.2006
2)21.12.1994
3)26.10.1995                                                                                                                                                                                                                                                         4)06.05.2011
5)01.01.2017
</t>
  </si>
  <si>
    <t xml:space="preserve">1) Федеральный закон от 06.10.2003 № 131-ФЗ "Об общих принципах организации местного самоуправления в Российской Федерации" ст. 14, п. 1, п.п. 22
2)  "О внесении изменений в Правила благоустройства, обеспечения чистоты и порядка на территории городского округа город Бор Нижегородской области, утвержденные решением Совета депутатов городского округа город Бор Нижегородской области от 13.12.2013 № 98"                                                                                                                       3) Федеральный закон  "Бюджетный кодекс РФ" от  31.07.1998 "№ 145-фз"                                                                                                                                                                    4) Постановление администрации городского округа г.Бор  "Об изменении типа и наименования МБУ "Краснослободский ЦО и СТ" 5591 от 25.11.16            </t>
  </si>
  <si>
    <t xml:space="preserve">1)01.01.2006
2)01.01.1996
3) 31.07.1998                                                     
4)25.11.2016
</t>
  </si>
  <si>
    <t xml:space="preserve">1) Федеральный закон от 06.10.2003 № 131-ФЗ "Об общих принципах организации местного самоуправления в Российской Федерации" ст. 14, п. 1, п.п. 22
2) Федеральный закон от 12.01.1996 № 8-ФЗ "О погребении и похоронном деле" 
ст. 26
3) Постановление Правительства Нижегородской области от 21.06.2005 № 146 "О реализации на территории Нижегородской области Федерального закона от 12 января 1996 года № 8-ФЗ "О погребении и похоронном деле"и приведении в соответствие с даннымФедеральным законом некоторых постановлений Администрации и Правительства Нижегородской области" п.4                                                                                                                                                                                                                                                                                                                                                                                                                         
</t>
  </si>
  <si>
    <t xml:space="preserve">1)01.01.2006
2)12.01.1996
3)21.06.2005
</t>
  </si>
  <si>
    <t>1)01.01.2006
2)01.01.1996
3) 31.07.1998                                                     
4)25.11.2016</t>
  </si>
  <si>
    <t>Распоряжение администраци №369 от 17.08.2017 О выделении денежных средств из резервного фонда администрации городского округа город Бор</t>
  </si>
  <si>
    <t xml:space="preserve">1) Федеральный закон от 06.10.2003 № 131-ФЗ "Об общих принципах организации местного самоуправления в Российской Федерации" ст. 14, п. 1, п.п. 9
2) Федеральный закон от 21.12.1994 № 69-ФЗ "О пожарной безопасности" ст. 19
3) Закон Нижегородской области от 26.10.1995 № 16-З "О пожарной безопасности"
</t>
  </si>
  <si>
    <t>1) 10.10.2003;    2) 03.08.2007;   3) 02.03.2007;   4) 30.12.2015;      5)10.01.2002;    6)20.08.1992       7)30.09.2010</t>
  </si>
  <si>
    <t xml:space="preserve">1) Закон Нижегородской области "О пожарной безопасности" 16-3 ст.6 от 26.10.1995;     2) "О газоснабжении в РФ " 69-ФЗ ст.19 от 31.03.1999г;                     3) "Об общих принципах организации местного самоуправления в Российской Федерации" Закон РФ № 131-ФЗ ст.14 п.1 п.п9 от 06.10.2003                                 </t>
  </si>
  <si>
    <t xml:space="preserve">1) 26.10.1995;     2) 31.09.1999;   3) 30.12.2015. </t>
  </si>
  <si>
    <t xml:space="preserve"> не установлена</t>
  </si>
  <si>
    <t xml:space="preserve">1) "Об автомобильных дорогах и дорожной деятельности на территории Нижегородской области" Закон Нижегородской области 108-з ст.24, п.4 от 31.05.2000г;                        2) Об втомобильных дорогах и дорожной деятельности на территории НО "Закон Нижегородской области 157-з ст.9, п.4 от 04.12.2008;                            3) Федеральный Закон "Об общих принципах организации местного самоуправления в Российской Федерации" 131ФЗ ст.14 п.1 п.п 1 от 06.10.2003;        </t>
  </si>
  <si>
    <t xml:space="preserve">1) 31.05.2000;  2) 04.12.2008;  3) 06.10.2003;    </t>
  </si>
  <si>
    <t>не установлена</t>
  </si>
  <si>
    <t xml:space="preserve">1) Закон Нижегородской области "Об охране озелененных территорий Нижегородской области" №110-з ст.7,п.3 от 07.03.2007;                        2) Постановление Правительства Нижегородской области "Об утверждении типовых праил санитарного содержания территорий, организации уборки и обеспечения чистоты и порядка на территории НО" №309 п.2 от 12.12.2005;               3) Федеральный Закон "Об особо охраняемых природных территориях" 33-ФЗ ст.2, п.6 от 14.03.1995;                          4) Федеральный Закон "Об общих принципах организации местного самоуправления в Российской Федерации" 131-ФЗ ст.14, п.1 п.п 19 от 06.10.2003г;                5) Постановления Правительства РФ "Об утверждении пожарной безопасности в лесах" №417 п.1 от 30.06.2007     </t>
  </si>
  <si>
    <t xml:space="preserve">1) Закон Нижегородской области "О денежном содержании лиц замещающих муниципальные должности в НО" №93-З ст.6 от 10.10.2003;                               2) Закон Нижегородской области "О муниципальной службе в НО" №99-З ст.38 абз.1 от 03.08.2007г                3) Федеральный закон "О муниципальной службе в Российской Федерации" 25-ФЗ ст.5,п.2 от 02.03.2007г.;                 4) Федеральный закон "Об общих принципах организации местного самоуправления в Российской Федерации" 131-ФЗ ст.34, п.9 от 06.10.2003;                                  56)Федеральный закон "Об охране окружающей среды"7-ФЗ ст.16, п.п.1.3 от 10.01.2002;   6)Поставление Правительства "Об утверждении порядка определения платы и ее предельных размеров за загрязнение окружающей природной среды, размещение отходов, другие виды вредного воздействия" №632 в целом от 20.08.1992      7) Решние Совета депутатов от 30.09.2010 г №39
Об утверждении Положения
о муниципальной службе 
в городском округе город Бор
                                  </t>
  </si>
  <si>
    <t xml:space="preserve"> не установлена                   </t>
  </si>
  <si>
    <t xml:space="preserve"> не установлена      </t>
  </si>
  <si>
    <t xml:space="preserve"> Распоряжение Правительства Нижегородской области от 12.05.2017 г № 668-р "О выделении денежных средств из фонда на поддержку территорий на приобретение и установку элементов детской площадки около д.122  по ул.Школьная, д.Плотинка ;Распоряжение Правительства Нижегородской области от 04.07.2017 г №1061-р о выделении денежных средств из фонда на поддержку территорий на приобретение и установку детского городска д.Плотинка около д.1,2,3</t>
  </si>
  <si>
    <t>12.05.2017;       04.07.2017</t>
  </si>
  <si>
    <t xml:space="preserve">1. Федеральный закон " Трудовой кодекс РФ" от 30.12.2001 г. № 197-ФЗ              2. Постановление Правительства Нижегородской области "Об отраслевой системе оплаты труда государственных бюджетных, автономных и казенных учреждений Нижегородской области" от 23.07.2008 г. № 296   3.Постановление администрации городского округа г.Бор Нижегородской области от 18.05.2015 г. № 2306 "Об оплате труда работников муниципальных учреждений городского округа г. Бор Нижегородской области"      </t>
  </si>
  <si>
    <t xml:space="preserve">1. 01.02.2002 г. (действующая редакция от 29.07.17г.)                          2. 23.07.2008 г. (действующая редакция от 05.04.17г.)                                          3. 18.05.2015 г. (действующая редакция 01.02.17 г.)                   </t>
  </si>
  <si>
    <t xml:space="preserve">1) Закон Нижегородской области "О денежном содержании лиц замещающих муниципальные должности в НО" №93-З ст.6 от 10.10.2003;                               2) Закон Нижегородской области "О муниципальной службе в НО" №99-З ст.38 абз.1 от 03.08.2007г                3) Федеральный закон "О муниципальной службе в Российской Федерации" 25-ФЗ ст.5,п.2 от 02.03.2007г.;                 4) Федеральный закон "Об общих принципах организации местного самоуправления в Российской Федерации" 131-ФЗ ст.34, п.9 от 06.10.2003;                            5) Федеральный закон "О финансовых основах местного самоуправления в Российской Федерации" 126-ФЗ ст.22, п.2 от 25.09.1997г;           6)Федеральный закон "Об охране окружающей среды"7-ФЗ ст.16, п.п.1.3 от 10.01.2002;    7)Постановление Правительства "Об утверждении порядка определения платы и ее предельных размеров за загрязнение окружающей природной среды, размещение отходов, другие виды вредного воздействия" №632 в целом от 20.08.1992  8) Решение совета депутатов № 39 от 30.09.2010 "Об утверждении Положения
о муниципальной службе 
в городском округе город Бор"
</t>
  </si>
  <si>
    <t xml:space="preserve">1) "Об автомобильных дорогах и дорожной деятельности на территории Нижегородской области" Закон Нижегородской области 108-з ст.24, п.4 от 31.05.2000г;                        2) Об автомобильных дорогах и дорожной деятельности на территории НО "Закон Нижегородской области 157-з ст.9, п.4 от 04.12.2008;                            3) Федеральный Закон "Об общих принципах организации местного самоуправления в Российской Федерации" 131ФЗ ст.14 п.1 п.п. 1 от 06.10.2003;     </t>
  </si>
  <si>
    <t xml:space="preserve">1) 31.05.2000;  2) 04.12.2008;  3) 06.10.2003;   </t>
  </si>
  <si>
    <t xml:space="preserve">1)Федеральный закон от 06.10.2003г.№131(ред. От 03.07.2016г.»Об общих принципах организации местного самоуправления в РФ»ст.17 п.1пп.3
2)Закон Нижегородской области от 03.08.2007г. «99-3 «О муниципальной службе в Нижегородской области»(ред. от 06.04.2016г.)
ст.38 абз.1                                      3) Решение от 16.07.2010г. №11 "Об утверждении положения о Совете депутатов городского округа город Бор Нижегородской области"
</t>
  </si>
  <si>
    <t>10.01.2002г.</t>
  </si>
  <si>
    <t xml:space="preserve"> 0550100190</t>
  </si>
  <si>
    <t xml:space="preserve"> 0550100590</t>
  </si>
  <si>
    <t>1.2.2</t>
  </si>
  <si>
    <t>1) ст.17 п.1 ФЗ от 06.10.2003 № 131-ФЗ "Об общих принципах организации местного самоуправления в РФ";             2) Закон Нижегородской обл. от 03.08.2007 "99-3 "О муниципальной службе в Нижегородской области" ст.38                                             3) Положения об Управлении ЖКХ и благоустройства администрации г.о г.Бор Нижегородской области, от 10.12.2010 № 82</t>
  </si>
  <si>
    <t>3.1.1</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</si>
  <si>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</si>
  <si>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2) в ред. с изменениями от 05.07.2017г., вступившими в силу 16.07.2017г.</t>
  </si>
  <si>
    <t>3.1.2</t>
  </si>
  <si>
    <t>3.1.3</t>
  </si>
  <si>
    <t xml:space="preserve"> 0530100370</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</si>
  <si>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</si>
  <si>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0550225070</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</si>
  <si>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</si>
  <si>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r>
      <rPr>
        <b/>
        <sz val="12"/>
        <color indexed="8"/>
        <rFont val="Times New Roman"/>
        <family val="1"/>
        <charset val="204"/>
      </rPr>
      <t>1)</t>
    </r>
    <r>
      <rPr>
        <sz val="12"/>
        <color indexed="8"/>
        <rFont val="Times New Roman"/>
        <family val="1"/>
        <charset val="204"/>
      </rPr>
      <t xml:space="preserve"> с изм.и доп. вступает в силу с 19.05.2013;       </t>
    </r>
    <r>
      <rPr>
        <b/>
        <sz val="12"/>
        <color indexed="8"/>
        <rFont val="Times New Roman"/>
        <family val="1"/>
        <charset val="204"/>
      </rPr>
      <t xml:space="preserve"> 2)</t>
    </r>
    <r>
      <rPr>
        <sz val="12"/>
        <color indexed="8"/>
        <rFont val="Times New Roman"/>
        <family val="1"/>
        <charset val="204"/>
      </rPr>
      <t xml:space="preserve"> ред. от 03.12.2012;                                  </t>
    </r>
    <r>
      <rPr>
        <b/>
        <sz val="12"/>
        <color indexed="8"/>
        <rFont val="Times New Roman"/>
        <family val="1"/>
        <charset val="204"/>
      </rPr>
      <t xml:space="preserve">3) </t>
    </r>
    <r>
      <rPr>
        <sz val="12"/>
        <color indexed="8"/>
        <rFont val="Times New Roman"/>
        <family val="1"/>
        <charset val="204"/>
      </rPr>
      <t xml:space="preserve">ред.от 20.03.2013 ;                                 </t>
    </r>
    <r>
      <rPr>
        <b/>
        <sz val="12"/>
        <color indexed="8"/>
        <rFont val="Times New Roman"/>
        <family val="1"/>
        <charset val="204"/>
      </rPr>
      <t xml:space="preserve"> 4)</t>
    </r>
    <r>
      <rPr>
        <sz val="12"/>
        <color indexed="8"/>
        <rFont val="Times New Roman"/>
        <family val="1"/>
        <charset val="204"/>
      </rPr>
      <t xml:space="preserve"> ред.  от 08.05.2013 ;                 28.11.13 ;                   29.12.04,            вступает в силу с 25.09.2010          6)  вступает в силу с 13.12.2013 </t>
    </r>
  </si>
  <si>
    <t xml:space="preserve"> 0810124110</t>
  </si>
  <si>
    <t xml:space="preserve"> 0540100590</t>
  </si>
  <si>
    <t>1) ст.16 п.23,25 ФЗ от 06.10.2003 № 131-ФЗ "Об общих принципах организации местного самоуправленияв РФ";                         2) ФЗ  от 08.11.2007           № 257-ФЗ "Об автомобильных дорогах и о дорожной деятельности в РФ и о внесении изменений в отдельные акты РФ" ст.13 п.1, ст.18 п.1;                                3) Постановление Прватильства Нижегородской области от 30.11.2011 № 978 " Об утверждении порядка формирования и использования бюджетных ассигнований дорожного фонда    Нижегор. области" п.3;                               4)  З-Н Нижегородской области от 28.11.2013 № 159-З,     ст.167 от 29.12.04 Жилищный кодекс РФ                            5) З-н Нижегородской области от 10.09.2010 №144-З "Об обеспечении чистоты и порядка на территории Нижегородской области                                             6) Решение Совета депутатов от 13.12.13г. № 98 "Об утверждении Правил благоустройства, обеспечения чистоты и порядка на территории г.о. г.Бор Нижег.обл.</t>
  </si>
  <si>
    <t xml:space="preserve">1) с изм.и доп. вступает в силу с 19.05.2013;                  2) ред. от 03.12.2012;                                  3) ред.от 20.03.2013 ;                                  4) ред.  от 08.05.2013 ;                 28.11.13 ;                   29.12.04,            вступает в силу с 25.09.2010                         5) ред. от 21.06.2016;                                        6)  вступает в силу с 13.12.2013 </t>
  </si>
  <si>
    <t>Организация и осуществление мероприятий по работе с детьми и молодежью в городском округе</t>
  </si>
  <si>
    <t xml:space="preserve">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t>
  </si>
  <si>
    <t xml:space="preserve"> 0820124110</t>
  </si>
  <si>
    <t xml:space="preserve"> 0830100250</t>
  </si>
  <si>
    <t xml:space="preserve"> 1710421050</t>
  </si>
  <si>
    <t>Мероприятия по благоустройству общественных пространств</t>
  </si>
  <si>
    <t>26101L5550</t>
  </si>
  <si>
    <t xml:space="preserve"> 0540125030</t>
  </si>
  <si>
    <t>Расходные обязательства по предоставлению субсидий юридическим лицам (за исключением субсидий муниципальным учреждениям), индивидульным предпринимателям, физическим лицам</t>
  </si>
  <si>
    <t xml:space="preserve">1) ФЗ от 21.07.2007 № 185-ФЗ "О фонде содействия реформированию жилищно-коммунального хозяйтсва" ст.17 п. 1,2 </t>
  </si>
  <si>
    <t xml:space="preserve">1) в ред. от 29.07.2017, вступившими в силу с 30.07.2017
</t>
  </si>
  <si>
    <t>1.3</t>
  </si>
  <si>
    <t>0530101390</t>
  </si>
  <si>
    <t>1.4</t>
  </si>
  <si>
    <t>1.5</t>
  </si>
  <si>
    <t>1.6</t>
  </si>
  <si>
    <t xml:space="preserve"> 0550225120</t>
  </si>
  <si>
    <t>0910242690</t>
  </si>
  <si>
    <t>0910243690</t>
  </si>
  <si>
    <t>Мероприятия по работе с несовершеннолетними</t>
  </si>
  <si>
    <t>Услуги по комплектованию фондов библиотек книжной продукцией и периодикой.Услуги по библиотечному,информационному и справочному обслуживанию. 1.Библиотечное,библиографическое и информационное обслуживание пользователей библиотеки. 2. Библиографическая обработка документов и создание каталогов. 3. Формирование,учет,изучение,обеспечение физического сохранения и безопасности фондов библиотек.</t>
  </si>
  <si>
    <t>Расходы на реализацию мероприятий антинаркотической направленности</t>
  </si>
  <si>
    <t>Сохранение и развитие материально-технической базы муниципальных библиотек</t>
  </si>
  <si>
    <t>Расходы на поддержку отрасли культуры</t>
  </si>
  <si>
    <t>09102L5190</t>
  </si>
  <si>
    <t>Мероприятия в области социальной политики</t>
  </si>
  <si>
    <t>Расходы на реализацию мероприятий, направленных на формирование доступной для инвалидов среды жизнедеятельности</t>
  </si>
  <si>
    <t>Услуги по предоставлению дополнительного образования художественно-эстетической направленности населению. 1. Реализация дополнительных предпрофессиональных общеобразовательных программ в области изобразительного искусства ("Живопись"). 2 Реализация дополнительных общеразвивающих программ. 3 Организация и проведение олимпиад, конкурсов,мероприятий, направленных на выявление и развитие у обучающихся интелектуальных и творческих способностей. 4 Реализация дополнительной общеобразовательной предпрофессиональной программы в области изобразительного искусства ("Фортепиано")5.Реализация дополнительной предпрофессиональных общеобразовательных программ в области изобразительного искусства("Струнные инструменты") 6.Реализация дополнительной предпрофессиональных общеобразовательных программ в области изобразительного искусства("Народные инструменты")7 Реализация дополнительной предпрофессиональных общеобразовательных программ в области изобразительного искусства("Хоровое пение")8 Реализация дополнительной предпрофессиональных общеобразовательных программ в области изобразительного искусства("Духовые инструменты")</t>
  </si>
  <si>
    <t>Сохранение и развитие материально-технической базы муниципальных учреждений культуры</t>
  </si>
  <si>
    <t>Расходы на обеспечение развития и укрепление материально-технической базы муниципальных домов культуры</t>
  </si>
  <si>
    <t>09302L5580</t>
  </si>
  <si>
    <t>Услуга по предоставлению доступа к культурному наследию,находящемуся в пользовании музея Формирование,учет,изучение,обеспечение физического сохранения и безопастности музейных предметов, музейных коллекций.</t>
  </si>
  <si>
    <t>0940241690</t>
  </si>
  <si>
    <t>0940325220</t>
  </si>
  <si>
    <t>МАУ ДО "Детская художественная школа"</t>
  </si>
  <si>
    <t>МАУ ДО "Линдовская школа искусств"</t>
  </si>
  <si>
    <t>МАУК "КЦ Теплоход"</t>
  </si>
  <si>
    <t>4.2.1.12</t>
  </si>
  <si>
    <t>МАУК "ЦК Октябрь"</t>
  </si>
  <si>
    <t>Расходы на реализацию мероприятий, направленных на духовно-нравственное воспитание в городском округе г.Бор</t>
  </si>
  <si>
    <t>04203R0820</t>
  </si>
  <si>
    <t xml:space="preserve">1.Федеральный закон от 6.10.2003 №131-ФЗ «Об общихпринципахорганизацииместного самоуправления в Российской Федерации» 
Ст.16 п.1 пп.3
2. Устав муниципального образования городского округа город Бор Нижегородской области(принят реш.Совета депутатов от 25.01.2011 №1)ст.10,п.2,
пп.3
</t>
  </si>
  <si>
    <t>Управление муниципальным имущ.го г.Бор</t>
  </si>
  <si>
    <t xml:space="preserve"> 08.10.2003,         25.01.2011</t>
  </si>
  <si>
    <t>Формирование муниц.имущественной казны</t>
  </si>
  <si>
    <t>1.«Положение о Департаменте имущественных и земельных отношений адмистрации го г.Бор Нижегородской области»,утв.решением Совета дутатов го г.Бор НО от 10.12.2010г. №86, п.3.3.4     2.Устав муниципального образования городского округа город Бор Нижегородской области(принят реш.Совета депутатов от 25.01.2011 №1)ст.11,п.2</t>
  </si>
  <si>
    <t>ГРАП "Переселение граждан из авар.жил.фонда на тер-рии НО на 2013-2017гг" ( 3 этап),ср-ва областного  бюджета</t>
  </si>
  <si>
    <t>ГРАП "Переселение граждан из авар.жил.фонда на тер-рии НО на 2013-2017гг" ( 3 этап)ср-ва Фонда сод.реформ.ЖКХ</t>
  </si>
  <si>
    <t>ГРАП "Переселение граждан из авар.жил.фонда на тер-рии НО на 2013-2017гг" (4 этап  )   ср-ва областного бюджета</t>
  </si>
  <si>
    <t>ГРАП "Переселение граждан из авар.жил.фонда на тер-рии НО на 2013-2017гг" ( 4 этап  )   ср-ва местного бюджета</t>
  </si>
  <si>
    <t>ГРАП "Переселение граждан из авар.жил.фонда на тер-рии НО на 2013-2017гг" ( 4 этап)ср-ва Фонда сод.реформ.ЖКХ</t>
  </si>
  <si>
    <t xml:space="preserve">10  </t>
  </si>
  <si>
    <t>1.Федеральный закон от 6.10.2003 №131-ФЗ «Об общихпринципахорганизацииместного самоуправления в Российской Федерации» 
Ст.16 п.1 пп.3
2. Устав муниципального образования городского округа город Бор Нижегородской области(принят реш.Совета депутатов от 25.01.2011 №1)ст.10,п.2,
пп.3</t>
  </si>
  <si>
    <t>Уплата иных платежей(госпошлина за рег.права мун.сосбтв.)</t>
  </si>
  <si>
    <t xml:space="preserve">1) Федеральный закон от 06.10.2003  № 131-ФЗ "Об общих принципах организации местного самоуправления в Российской Федерации", ст.34, п.9                                                                                                                                                2) Закон Нижегородской области  от 03.08.2007  № 99-З "О муниципальной службе в Нижегородской области", ст.38                                                                              3) Решение Совета депутатов  городского округа город Бор  Нижегородской области от 30.10.2010  №39  "Об утверждении Положения о муниципальной службе  в городском округе город Бор", полностью                  </t>
  </si>
  <si>
    <t>1) не ограничен           2) не ограничен               3) не ограничен</t>
  </si>
  <si>
    <t xml:space="preserve">1) Федеральный закон  от 06.10.2003  № 131-ФЗ  "Об общих принципах организации местного самоуправления в Российской Федерации", ст.34, п.9 </t>
  </si>
  <si>
    <t>1) не ограничен</t>
  </si>
  <si>
    <t>12101S2090</t>
  </si>
  <si>
    <t>Субсидии МБУ "СШОР по греко-римской борьбе" на финансовое обеспечение муниципального задания на оказание муниципальных услуг (выполнение работ)</t>
  </si>
  <si>
    <t>1210200590</t>
  </si>
  <si>
    <t>12102S2090</t>
  </si>
  <si>
    <t>1) 01.09.2013   2) 01.01.2006     3)30.12.2016    4)15.10.2015</t>
  </si>
  <si>
    <t>1) не ограничен           2) не ограничен        3) не ограничен       4) не ограничен</t>
  </si>
  <si>
    <t xml:space="preserve">1) Федеральный закон РФ  от 29.12.2012  № 273  "Об образовании в Российской Федерации", гл.10, ст.75                2) Федеральный закон  от 06.10.2003  № 131-ФЗ  "Об общих принципах организации местного самоуправления в Российской Федерации", ст.16, п.1,пп.19            3) Постановление администрации городского округа г. Бор от 30.12.2016 №6427 "Об утверждении Календарного плана физкультурных мероприятий и спортивных мероприятий ,проводимых на территории ГО г. Бор в 2017 году" полностью           4) Устав МБОУ ДО "СДЮСШОР по греко- римской борьбе" от  06.10.2015 №195,  п.2.4. 5)Распоряжение Правительства НО " О выделении денежных средств из фонда на поддержку территорий" от 17.08.2017 №1342-р </t>
  </si>
  <si>
    <t>1) 01.09.2013   2) 01.01.2006   3) 30.12.2016  4) 15.10.2015  5)17.08.2017</t>
  </si>
  <si>
    <t xml:space="preserve">1) не ограничен           2) не ограничен      3) не ограничен    4) не ограничен    5) не ограничен </t>
  </si>
  <si>
    <t>Реализация дополнительных общеразвивающих программ; реализация дополнительных предпрофессиональных программ в области физической культуры и спорта; проведение занятий физкультурно- спортивной направленности по месту проживания граждан; обеспечение доступа к объектам спорта</t>
  </si>
  <si>
    <t>1) Федеральный закон  от 06.10.2003  № 131-ФЗ  "Об общих принципах организации местного самоуправления в Российской Федерации", ст.16, п.1,пп.19                                  2) Федеральный закон  от 03.11.2006  № 174-ФЗ  "Об автономных учреждениях", ст.4            3) Постановление администрации городского округа г. Бор от 30.12.2016 № 6427 "Об утверждении Календарного плана физкультурных мероприятий и спортивных мероприятий ,проводимых на территории ГО г. Бор в 2017 году" полностью "       4) Устав МАУ "ФОК "Кварц" от 07.11.2016 №178,пункты 2.7; 2.8.</t>
  </si>
  <si>
    <t>1)01.01.2006              2)06.01.2007  3) 30.12.2016   4) 07.11.2016</t>
  </si>
  <si>
    <t>1) не ограничен              2) не ограничен           3) не ограничен  4) не ограничен</t>
  </si>
  <si>
    <t xml:space="preserve">Организация и проведение официальных спортивных мероприятий; организация и проведение официальных физкультурных (физкультурно- оздоровительных) мероприятий   </t>
  </si>
  <si>
    <t>Реализация дополнительных общеразвивающих программ; проведение занятий физкультурно- спортивной направленности по месту проживания граждан; обеспечение доступа к объектам спорта</t>
  </si>
  <si>
    <t>Субсидии  на иные цели -расходы на мероприятия по работе с несовершеннолетними</t>
  </si>
  <si>
    <t>1) Федеральный закон  от 03.11.2006  № 174-ФЗ  "Об автономных учреждениях", ст.4    2) Постановление администрации городского округа г. Бор от 30.12.2016 №6427 "Об утверждении Календарного плана физкультурных мероприятий и спортивных мероприятий ,проводимых на территории ГО г. Бор в 2017 году" полностью "        3) Устав МАУ "ФОК "Кварц" от 07.11.2016 №178,пункты 2.7; 2.8.</t>
  </si>
  <si>
    <t xml:space="preserve">1)06.01.2007   2) 30.12.2016  3)07.11.2016 </t>
  </si>
  <si>
    <t>1)не ограничен     2) не ограничен</t>
  </si>
  <si>
    <t>4.2.2.1.4.</t>
  </si>
  <si>
    <t>Субсиди на иные цели  -расходы  на реализацию мероприятий,направленных на духовно- нравственное воспитание в ГО г. Бор</t>
  </si>
  <si>
    <t>Субсиди на иные цели  -расходы  на мероприятия в области социальной политики</t>
  </si>
  <si>
    <t>4.2.2.1.6</t>
  </si>
  <si>
    <t xml:space="preserve">Субсидии на иные цели-средства фонда поддержки территорий Нижегородской области на приобретение  спортивного инвентаря, запчастей для кроссовой мототехники </t>
  </si>
  <si>
    <t xml:space="preserve">1)06.01.2007   </t>
  </si>
  <si>
    <t>1) не ограничен   2) не ограничен</t>
  </si>
  <si>
    <t xml:space="preserve">1) Федеральный закон  от 03.11.2006  № 174-ФЗ  "Об автономных учреждениях", ст.4   2) Постановление администрации городского округа г. Бор от 30.12.2016 №6427 "Об утверждении Календарного плана физкультурных мероприятий и спортивных мероприятий ,проводимых на территории ГО г. Бор в 2017 году" полностью "      3) Устав МАУ "ФОК "Красная Горка" от 07.11.2016  №179 ,пункты 2.7;2.8    4)Распоряжения Правительства НО " О выделении денежных средств из фонда на поддержку территорий" от 30.06.2016 №941-р,  от 06.07.2016 №1002-р </t>
  </si>
  <si>
    <t>1)06.01.2007  2) 30.12.2016  3) 12.08.2015</t>
  </si>
  <si>
    <t>1)не ограничен        2) не ограничен   3)не ограничен         4) не ограничен</t>
  </si>
  <si>
    <t xml:space="preserve">Субсиди на иные цели  -расходы   на мероприятия по организации отдыха и оздоровления детей и молодежи </t>
  </si>
  <si>
    <t xml:space="preserve">Субсиди на иные цели  -расходы  на реализацию мероприятий,направленных на духовно- нравственное воспитание в ГО г. Бор </t>
  </si>
  <si>
    <t>4.2.2.2.6.</t>
  </si>
  <si>
    <t>Субсидии  на иные цели- расходы  на реализацию мероприятий  на формирование доступной  для инвалидов среды жизнедеятельности</t>
  </si>
  <si>
    <t>4.2.2.2.8.</t>
  </si>
  <si>
    <t xml:space="preserve">Субсидии на иные цели-средства фонда поддержки территорий Нижегородской области на приобретение спортивной экипировки и  спортивного инвентаря </t>
  </si>
  <si>
    <t>1) Федеральный закон  от 03.11.2006  № 174-ФЗ  "Об автономных учреждениях", ст.4   2) Постановление администрации городского округа г. Бор от 30.12.2016 №6427 "Об утверждении Календарного плана физкультурных мероприятий и спортивных мероприятий ,проводимых на территории ГО г. Бор в 2017 году" полностью "  3) Устав МАУ "Борский СОК "ВЫБОР" от 03.08.2015  №151  пункты 2.7; 2.8.</t>
  </si>
  <si>
    <t>1) 06.01.2007   2)30.12.2016 3) 31.08.2015</t>
  </si>
  <si>
    <t>1)не ограничен      2) не ограничен         3) не ограничен</t>
  </si>
  <si>
    <t>4.2.2.3.5.</t>
  </si>
  <si>
    <t>4.2.2.3.6.</t>
  </si>
  <si>
    <t xml:space="preserve">Субсидии  на иные цели-расходы  за счет средств резервного фонда администрации ГО г. Бор на поездку  на  Первенство Европы по шахматам тренера и спортсменки   Якушенковой Г.Р. и Шубенковой В. </t>
  </si>
  <si>
    <t>1) Федеральный закон  от 03.11.2006  № 174-ФЗ  "Об автономных учреждениях", ст.4           2) Федеральный закон  от 06.10.2003  № 131-ФЗ  "Об общих принципах организации местного самоуправления в Российской Федерации", ст.16, п.1.</t>
  </si>
  <si>
    <t>1)06.01.2007       2)01.01.2006</t>
  </si>
  <si>
    <t>1) не ограничен 2) не ограничен</t>
  </si>
  <si>
    <t>4.2.2.3.8.</t>
  </si>
  <si>
    <t>Субсидии на иные цели-средства фонда поддержки территорий Нижегородской области на приобретение ограждения для стадиона "Спартак"</t>
  </si>
  <si>
    <t xml:space="preserve">1) Федеральный закон  от 03.11.2006  № 174-ФЗ  "Об автономных учреждениях", ст.4                     2)Распоряжение Правительства НО " О выделении денежных средств из фонда на поддержку территорий" от 17.08.2017 №1342-р </t>
  </si>
  <si>
    <t>1)06.01.2007</t>
  </si>
  <si>
    <t>1) не ограничен     2) не ограничен</t>
  </si>
  <si>
    <t>1) Федеральный закон  от 03.11.2006  № 174-ФЗ  "Об автономных учреждениях", ст.4           2) Постановление администрации городского округа г. Бор от 30.12.2016 №6427 "Об утверждении Календарного плана физкультурных мероприятий и спортивных мероприятий ,проводимых на территории ГО г. Бор в 2017 году" полностью "      3) Устав МАУ " СОК "Взлет" от 03.08.2015  №152, пункты 2,7; 2,8</t>
  </si>
  <si>
    <t>1)06.01.2007  2) 30.12.2016    3)12.08.2015</t>
  </si>
  <si>
    <t>1)не ограничен          2) не ограничен         3) не ограничен</t>
  </si>
  <si>
    <t>4.2.2.4.4.</t>
  </si>
  <si>
    <t>880</t>
  </si>
  <si>
    <t xml:space="preserve">1) Федеральный закон  от 06.10.2003  № 131-ФЗ  "Об общих принципах организации местного самоуправления в Российской Федерации", ст.16, п.1.                                        2)Закон РФ от 19.04.1991 №1032-1 "О занятости населения в РФ" ст7_2 </t>
  </si>
  <si>
    <t>1) не ограничен  2) не ограничен</t>
  </si>
  <si>
    <t>244</t>
  </si>
  <si>
    <t>1)не ограничен</t>
  </si>
  <si>
    <t>5.</t>
  </si>
  <si>
    <t>и т.д.</t>
  </si>
  <si>
    <t xml:space="preserve">Расходы на осуществление выплаты компенсации части родительской платы за присмотр и уход за ребенком в муниципальных дошкольных образовательных организациях,в том числе обеспечение организации выплаты компенсации части родительской платы за счет средств субвенции из областного бюджета </t>
  </si>
  <si>
    <t xml:space="preserve">1) п.6, ст .65 Федерального Закона от 29.12.2012 № 273-ФЗ " Об образовании в Российской Федерации";                                                                                                     </t>
  </si>
  <si>
    <t xml:space="preserve">2) Постановление Правительства Нижегородской области № 1033 " О компенсации части родительской платы за присмотр и уход заребенком в образовательных организациях ,реализующих образовательную программу дошкольного образования" </t>
  </si>
  <si>
    <t>Расходы за счет субвенции на  осуществление выплат на возмещение части расходов по приобретению путевок в детские санатории,санаторно-оздоровительные лагеря круглогодичного действия , расположенные на территории РФ</t>
  </si>
  <si>
    <t>Постановление Правительства Нижегородской области от 25 марта 2009 года № 149 "Об организации отдыха,оздоровления и занятости детей и молодежи Нижегородской области.</t>
  </si>
  <si>
    <t xml:space="preserve">Присмотр и уход за детьми -инвалидами ,детьми сиротами,оставшимися без попечения родителей,а также за детьми с туберкулезной интоксикацией ,обучающимися в  муниципальных образовательных организациях,реализующих образовательные программы дошкольного образования </t>
  </si>
  <si>
    <t>0110273170</t>
  </si>
  <si>
    <t xml:space="preserve">"Реализация основных общеобразовательных программ  начального общего,основного общего  образования" </t>
  </si>
  <si>
    <t>Обеспечение двухразовым бесплатным  питанием обучающихся с ограниченными возможностями здоровья,не проживающих в муниципальных организациях,осущесталяющих образовательную деятельность по адаптированным общеобразовательным программам</t>
  </si>
  <si>
    <t>0120273180</t>
  </si>
  <si>
    <t xml:space="preserve">"Реализация основных общеобразовательных программ  начального общего,основного общего, среднего общего  образования" </t>
  </si>
  <si>
    <t>Закон Нижегородской области  о  внесении изменений в статьи 1 и 5 Закона Нижегородской области " О наделении органов местного самоуправления отдельными государственными полномочиями в области образования" от 26.09.2017</t>
  </si>
  <si>
    <t>"Предоставление общедоступного и бесплатного начального общего,основного общего,среднего общего образования по основным и дополнительным образовательным программам "/"Реализация основных общеобразовательных программ  начального общего,основного общего, среднего общего  образования "</t>
  </si>
  <si>
    <t>1.п.п."а", п.1, ч.13, ст.108  Федерального Закона от 29.12.2012 № 273-ФЗ " Об образовании в Российской Федерации";                                                                                                                                       2.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3.  Закон Нижегородской области о внесении изменений в Закон Нижегородской области " от 03.12.2014 № 179-З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4. Решение Совета депутатов городского округа г.Бор Нижегородской области  от 10.04.2015 № 25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                                                                                                                                                                        5. Закон Нижегородской области от 22.12.2015 № 196-З. " Об областном бюджете на 2016 год"; 6. Закон Нижегородской области от 23.12.2016 № 178-З "Об областном бюджете на 2017 год и на плановый период 2018 и 2019 годов"; 7. Постановление администрации городского округа г.Бор Нижегородской области от 08.06.2017 № 3084 "Об утверждении Порядка распределения объема субвенции на техническое обеспечение проведения государственной итоговой аттестации муниципальными общеобразовательными организациями городского округа г.Бор"; 8.Постановление администрации городского округа г.Бор Нижегородской области от 08.06.2017 № 3083 "Об утверждении Порядка распределения лбъема субвенции на обеспечение коэффициентов выравнивания в  муниципальнымх общеобразовательных и дошкольных образлвательных  организациях  городского округа г.Бор"; 9. Постановление правительства Нижегородской области от 05 августа 2016 года № 1227-р "Об утверждении перечня малокомплектных образовательных организаций, реализующих основные общеобразовательные программы , финансирование которых в 2017 году производится по отдельному нормативу, не зависящему от числа учащихся".</t>
  </si>
  <si>
    <t xml:space="preserve"> Ст. 79 Федерального  Закона от 29.12.2012 № 273-ФЗ " Об образовании в Российской Федерации" ;Закон Нижегородской области от 26.09.017 о  внесении изменений в статьи 1 и 5 Закона Нижегородской области "О наделении органов местного самоуправления отдельными государственными полномочиями в области образования"</t>
  </si>
  <si>
    <t xml:space="preserve">"Предоставление общедоступного и бесплатного начального общего,основного общего,среднего общего образования по основным и дополнительным образовательным программам" /"Реализация основных общеобразовательных программ  начального общего,основного общего, среднего общего  образования" </t>
  </si>
  <si>
    <t>"Предоставление общедоступного и бесплатного начального общего,основного общего,среднего общего образования по основным и дополнительным образовательным программам" /"Реализация основных общеобразовательных программ  начального общего,основного общего, среднего общего образования "</t>
  </si>
  <si>
    <t>"Предоставление общедоступного и бесплатного начального общего,основного общего,среднего общего образования по основным и дополнительным образовательным программам "/"Реализация основных общеобразовательных программ  начального общего,основного общего, среднего общего образования"</t>
  </si>
  <si>
    <t>"Предоставление общедоступного и бесплатного начального общего,основного общего,среднего общего образования по основным и дополнительным образовательным программам" /"Реализация основных общеобразовательных программ  начального общего,основного общего, среднего общего образования"</t>
  </si>
  <si>
    <t>"Предоставление общедоступного и бесплатного начального общего,основного общего,среднего общего образования по основным и дополнительным образовательным программам" /"Реализация основных общеобразовательных программ  начального общего,основного общего, среднего  общего образования"</t>
  </si>
  <si>
    <t>"Предоставление общедоступного и бесплатного начального общего,основного общего,среднего общего образования по основным и дополнительным образовательным программам" /"Реализация основных общеобразовательных программ  начального общего,основного общего, среднего общегообразования</t>
  </si>
  <si>
    <t xml:space="preserve"> Решение Совета депутатов городского округа г.Бор Нижегородской области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 25 .</t>
  </si>
  <si>
    <t>Соглашение "О  предоставылении субсидии частным общеобразовательным организациям,осуществляющим образовательную деятельность по имеющим государственную аккредитацию основным общеобразовательным программам,субсидий на финансовое обеспечение получения начального общего,основного общего, среднего общегообразования за счет средств субвенций, предоставляемых из областного бюджета городскому округу город Бор Нижегородской области на исполнение полномочий в сфере общего образования  от 11 января  2016 года.</t>
  </si>
  <si>
    <t>Соглашение "О  предоставылении субсидии частным общеобразовательным организациям,осуществляющим образовательную деятельность по имеющим государственную аккредитацию основным общеобразовательным программам,субсидий на финансовое обеспечение получения начального общего,основного общего, среднего общегообразования за счет средств субвенций, предоставляемых из областного бюджета городскому округу город Бор Нижегородской области на исполнение полномочий в сфере общего образования   от  09 января 2017 года.</t>
  </si>
  <si>
    <t xml:space="preserve">1) п.6 ст .65 Федерального Закона от 29.12.2012 № 273-ФЗ " Об образовании в Российской Федерации";                                                                                                     </t>
  </si>
  <si>
    <t>2) Постановление Правительства Нижегородской области от 31.12.2013 № 1033 " О компенсации части родительской платы за присмотр и уход заребенком в образовательных организациях ,реализующих образовательную программу дошкольного образования"                                                                        3).Постановление администрации городского округа г.БорНижегородской области "Об утверждении Положения о порядке  взимания и использования родительской платы за присмлотр и уход за детьми в муниципальных организациях,осуществляющих образовательную деятельность по реализации образовательных программ дошкрльного образования городского округа г.Бор Нижегородской области" от 06.11.2015 № 5593</t>
  </si>
  <si>
    <t>06.11.2015</t>
  </si>
  <si>
    <t>3.2.</t>
  </si>
  <si>
    <r>
      <rPr>
        <b/>
        <sz val="12"/>
        <color indexed="8"/>
        <rFont val="Times New Roman"/>
        <family val="1"/>
        <charset val="204"/>
      </rPr>
      <t xml:space="preserve">1. </t>
    </r>
    <r>
      <rPr>
        <sz val="12"/>
        <color indexed="8"/>
        <rFont val="Times New Roman"/>
        <family val="1"/>
        <charset val="204"/>
      </rPr>
      <t xml:space="preserve">п.п."а", п.1 ,ч. 13 , ст. 108 Федерального  Закона от 29.12.2012 № 273-ФЗ; " Об образовании в Российской Федерации" ;                                                                                                                                                             </t>
    </r>
    <r>
      <rPr>
        <b/>
        <sz val="12"/>
        <color indexed="8"/>
        <rFont val="Times New Roman"/>
        <family val="1"/>
        <charset val="204"/>
      </rPr>
      <t>2</t>
    </r>
    <r>
      <rPr>
        <sz val="12"/>
        <color indexed="8"/>
        <rFont val="Times New Roman"/>
        <family val="1"/>
        <charset val="204"/>
      </rPr>
      <t xml:space="preserve">.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t>
    </r>
    <r>
      <rPr>
        <b/>
        <sz val="12"/>
        <color indexed="8"/>
        <rFont val="Times New Roman"/>
        <family val="1"/>
        <charset val="204"/>
      </rPr>
      <t>3</t>
    </r>
    <r>
      <rPr>
        <sz val="12"/>
        <color indexed="8"/>
        <rFont val="Times New Roman"/>
        <family val="1"/>
        <charset val="204"/>
      </rPr>
      <t xml:space="preserve">.  Закон Нижегородской области о внесении изменений в Закон Нижегородской области от 03.12.2014 № 179-З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                                                                                                                                               </t>
    </r>
    <r>
      <rPr>
        <b/>
        <sz val="12"/>
        <color indexed="8"/>
        <rFont val="Times New Roman"/>
        <family val="1"/>
        <charset val="204"/>
      </rPr>
      <t>4.</t>
    </r>
    <r>
      <rPr>
        <sz val="12"/>
        <color indexed="8"/>
        <rFont val="Times New Roman"/>
        <family val="1"/>
        <charset val="204"/>
      </rPr>
      <t xml:space="preserve"> Решение Совета депутатов городского округа г.Бор Нижегородской области " от 10.04.2015 № 25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                                                                                                                                                          </t>
    </r>
    <r>
      <rPr>
        <b/>
        <sz val="12"/>
        <color indexed="8"/>
        <rFont val="Times New Roman"/>
        <family val="1"/>
        <charset val="204"/>
      </rPr>
      <t>5</t>
    </r>
    <r>
      <rPr>
        <sz val="12"/>
        <color indexed="8"/>
        <rFont val="Times New Roman"/>
        <family val="1"/>
        <charset val="204"/>
      </rPr>
      <t xml:space="preserve">. Закон Нижегородской области от 23.12.2016 № 178-З "Об областном бюджете на 2017 год и на плановый период 2018 и 2019 годов";                                                                                                                      </t>
    </r>
    <r>
      <rPr>
        <b/>
        <sz val="12"/>
        <color indexed="8"/>
        <rFont val="Times New Roman"/>
        <family val="1"/>
        <charset val="204"/>
      </rPr>
      <t>6.</t>
    </r>
    <r>
      <rPr>
        <sz val="12"/>
        <color indexed="8"/>
        <rFont val="Times New Roman"/>
        <family val="1"/>
        <charset val="204"/>
      </rPr>
      <t xml:space="preserve"> Закон Нижегородской областиот 22.12.2015 № 196-З " Об областном бюджете на 2016 год".</t>
    </r>
  </si>
  <si>
    <r>
      <rPr>
        <b/>
        <sz val="12"/>
        <color indexed="8"/>
        <rFont val="Times New Roman"/>
        <family val="1"/>
        <charset val="204"/>
      </rPr>
      <t xml:space="preserve">1. </t>
    </r>
    <r>
      <rPr>
        <sz val="12"/>
        <color indexed="8"/>
        <rFont val="Times New Roman"/>
        <family val="1"/>
        <charset val="204"/>
      </rPr>
      <t xml:space="preserve">п.п."а", п.1 ,ч. 13 , ст. 108 Федерального  Закона от 29.12.2012 № 273-ФЗ; " Об образовании в Российской Федерации" ;                                                                                                                                            </t>
    </r>
    <r>
      <rPr>
        <b/>
        <sz val="12"/>
        <color indexed="8"/>
        <rFont val="Times New Roman"/>
        <family val="1"/>
        <charset val="204"/>
      </rPr>
      <t>2</t>
    </r>
    <r>
      <rPr>
        <sz val="12"/>
        <color indexed="8"/>
        <rFont val="Times New Roman"/>
        <family val="1"/>
        <charset val="204"/>
      </rPr>
      <t xml:space="preserve">.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t>
    </r>
    <r>
      <rPr>
        <b/>
        <sz val="12"/>
        <color indexed="8"/>
        <rFont val="Times New Roman"/>
        <family val="1"/>
        <charset val="204"/>
      </rPr>
      <t>3</t>
    </r>
    <r>
      <rPr>
        <sz val="12"/>
        <color indexed="8"/>
        <rFont val="Times New Roman"/>
        <family val="1"/>
        <charset val="204"/>
      </rPr>
      <t xml:space="preserve">.  Закон Нижегородской области о внесении изменений в Закон Нижегородской области от 03.12.2014 № 179-З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                                                                                                                                          </t>
    </r>
    <r>
      <rPr>
        <b/>
        <sz val="12"/>
        <color indexed="8"/>
        <rFont val="Times New Roman"/>
        <family val="1"/>
        <charset val="204"/>
      </rPr>
      <t>4.</t>
    </r>
    <r>
      <rPr>
        <sz val="12"/>
        <color indexed="8"/>
        <rFont val="Times New Roman"/>
        <family val="1"/>
        <charset val="204"/>
      </rPr>
      <t xml:space="preserve"> Решение Совета депутатов городского округа г.Бор Нижегородской области " от 10.04.2015 № 25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                                                                                                                                                                                                                                                                                 Закон Нижегородской области от 22.12.2015 № 196-З " Об областном бюджете на 2016 год".6. Закон Нижегородской области от 23.12.2016 № 178-З "Об областном бюджете на 2017 год и на плановый период 2018 и 2019 годов";</t>
    </r>
  </si>
  <si>
    <r>
      <rPr>
        <b/>
        <sz val="12"/>
        <color indexed="8"/>
        <rFont val="Times New Roman"/>
        <family val="1"/>
        <charset val="204"/>
      </rPr>
      <t xml:space="preserve">1. </t>
    </r>
    <r>
      <rPr>
        <sz val="12"/>
        <color indexed="8"/>
        <rFont val="Times New Roman"/>
        <family val="1"/>
        <charset val="204"/>
      </rPr>
      <t xml:space="preserve">п.п."а", п.1 ,ч. 13 , ст. 108 Федерального  Закона от 29.12.2012 № 273-ФЗ; " Об образовании в Российской Федерации" ;                                                                                                                                                       </t>
    </r>
    <r>
      <rPr>
        <b/>
        <sz val="12"/>
        <color indexed="8"/>
        <rFont val="Times New Roman"/>
        <family val="1"/>
        <charset val="204"/>
      </rPr>
      <t>2</t>
    </r>
    <r>
      <rPr>
        <sz val="12"/>
        <color indexed="8"/>
        <rFont val="Times New Roman"/>
        <family val="1"/>
        <charset val="204"/>
      </rPr>
      <t xml:space="preserve">.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t>
    </r>
    <r>
      <rPr>
        <b/>
        <sz val="12"/>
        <color indexed="8"/>
        <rFont val="Times New Roman"/>
        <family val="1"/>
        <charset val="204"/>
      </rPr>
      <t>3</t>
    </r>
    <r>
      <rPr>
        <sz val="12"/>
        <color indexed="8"/>
        <rFont val="Times New Roman"/>
        <family val="1"/>
        <charset val="204"/>
      </rPr>
      <t xml:space="preserve">.  Закон Нижегородской области о внесении изменений в Закон Нижегородской области от 03.12.2014 № 179-З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                                                                                                                                             </t>
    </r>
    <r>
      <rPr>
        <b/>
        <sz val="12"/>
        <color indexed="8"/>
        <rFont val="Times New Roman"/>
        <family val="1"/>
        <charset val="204"/>
      </rPr>
      <t>4.</t>
    </r>
    <r>
      <rPr>
        <sz val="12"/>
        <color indexed="8"/>
        <rFont val="Times New Roman"/>
        <family val="1"/>
        <charset val="204"/>
      </rPr>
      <t xml:space="preserve"> Решение Совета депутатов городского округа г.Бор Нижегородской области " от 10.04.2015 № 25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                                                                                                                                                                                                                                                                 5.Закон Нижегородской области от 22.12.2015 № 196-З " Об областном бюджете на 2016 год"  6. Закон Нижегородской области от 23.12.2016 № 178-З "Об областном бюджете на 2017 год и на плановый период 2018 и 2019 годов";</t>
    </r>
  </si>
  <si>
    <r>
      <rPr>
        <b/>
        <sz val="12"/>
        <color indexed="8"/>
        <rFont val="Times New Roman"/>
        <family val="1"/>
        <charset val="204"/>
      </rPr>
      <t xml:space="preserve">1. </t>
    </r>
    <r>
      <rPr>
        <sz val="12"/>
        <color indexed="8"/>
        <rFont val="Times New Roman"/>
        <family val="1"/>
        <charset val="204"/>
      </rPr>
      <t xml:space="preserve">п.п."а", п.1 ,ч. 13 , ст. 108 Федерального  Закона от 29.12.2012 № 273-ФЗ; " Об образовании в Российской Федерации" ;                                                                                                                                                          </t>
    </r>
    <r>
      <rPr>
        <b/>
        <sz val="12"/>
        <color indexed="8"/>
        <rFont val="Times New Roman"/>
        <family val="1"/>
        <charset val="204"/>
      </rPr>
      <t>2</t>
    </r>
    <r>
      <rPr>
        <sz val="12"/>
        <color indexed="8"/>
        <rFont val="Times New Roman"/>
        <family val="1"/>
        <charset val="204"/>
      </rPr>
      <t xml:space="preserve">.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t>
    </r>
    <r>
      <rPr>
        <b/>
        <sz val="12"/>
        <color indexed="8"/>
        <rFont val="Times New Roman"/>
        <family val="1"/>
        <charset val="204"/>
      </rPr>
      <t>3</t>
    </r>
    <r>
      <rPr>
        <sz val="12"/>
        <color indexed="8"/>
        <rFont val="Times New Roman"/>
        <family val="1"/>
        <charset val="204"/>
      </rPr>
      <t xml:space="preserve">.  Закон Нижегородской области о внесении изменений в Закон Нижегородской области от 03.12.2014 № 179-З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                                                                                                                                         </t>
    </r>
    <r>
      <rPr>
        <b/>
        <sz val="12"/>
        <color indexed="8"/>
        <rFont val="Times New Roman"/>
        <family val="1"/>
        <charset val="204"/>
      </rPr>
      <t>4.</t>
    </r>
    <r>
      <rPr>
        <sz val="12"/>
        <color indexed="8"/>
        <rFont val="Times New Roman"/>
        <family val="1"/>
        <charset val="204"/>
      </rPr>
      <t xml:space="preserve"> Решение Совета депутатов городского округа г.Бор Нижегородской области " от 10.04.2015 № 25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                                                                                                                                                       5. Закон Нижегородской области от 23.12.2016 № 178-З "Об областном бюджете на 2017 год и на плановый период 2018 и 2019 годов";                                                                                                                          </t>
    </r>
    <r>
      <rPr>
        <b/>
        <sz val="12"/>
        <color indexed="8"/>
        <rFont val="Times New Roman"/>
        <family val="1"/>
        <charset val="204"/>
      </rPr>
      <t>6.</t>
    </r>
    <r>
      <rPr>
        <sz val="12"/>
        <color indexed="8"/>
        <rFont val="Times New Roman"/>
        <family val="1"/>
        <charset val="204"/>
      </rPr>
      <t xml:space="preserve"> Закон Нижегородской областиот 22.12.2015 № 196-З " Об областном бюджете на 2016 год".</t>
    </r>
  </si>
  <si>
    <r>
      <rPr>
        <b/>
        <sz val="12"/>
        <color indexed="8"/>
        <rFont val="Times New Roman"/>
        <family val="1"/>
        <charset val="204"/>
      </rPr>
      <t xml:space="preserve">1. </t>
    </r>
    <r>
      <rPr>
        <sz val="12"/>
        <color indexed="8"/>
        <rFont val="Times New Roman"/>
        <family val="1"/>
        <charset val="204"/>
      </rPr>
      <t xml:space="preserve">п.п."а", п.1 ,ч. 13 , ст. 108 Федерального  Закона от 29.12. 2012 № 273-ФЗ; " Об образовании в Российской Федерации" ;                                                                                                                                                      </t>
    </r>
    <r>
      <rPr>
        <b/>
        <sz val="12"/>
        <color indexed="8"/>
        <rFont val="Times New Roman"/>
        <family val="1"/>
        <charset val="204"/>
      </rPr>
      <t>2</t>
    </r>
    <r>
      <rPr>
        <sz val="12"/>
        <color indexed="8"/>
        <rFont val="Times New Roman"/>
        <family val="1"/>
        <charset val="204"/>
      </rPr>
      <t xml:space="preserve">.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t>
    </r>
    <r>
      <rPr>
        <b/>
        <sz val="12"/>
        <color indexed="8"/>
        <rFont val="Times New Roman"/>
        <family val="1"/>
        <charset val="204"/>
      </rPr>
      <t>3</t>
    </r>
    <r>
      <rPr>
        <sz val="12"/>
        <color indexed="8"/>
        <rFont val="Times New Roman"/>
        <family val="1"/>
        <charset val="204"/>
      </rPr>
      <t xml:space="preserve">.  Закон Нижегородской области о внесении изменений в Закон Нижегородской области от 03.12.2014 № 179-З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                                                                                                                                       </t>
    </r>
    <r>
      <rPr>
        <b/>
        <sz val="12"/>
        <color indexed="8"/>
        <rFont val="Times New Roman"/>
        <family val="1"/>
        <charset val="204"/>
      </rPr>
      <t>4.</t>
    </r>
    <r>
      <rPr>
        <sz val="12"/>
        <color indexed="8"/>
        <rFont val="Times New Roman"/>
        <family val="1"/>
        <charset val="204"/>
      </rPr>
      <t xml:space="preserve"> Решение Совета депутатов городского округа г.Бор Нижегородской области " от 10.04.2015 № 25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                                                                                                                                                          5. Закон Нижегородской области от 23.12.2016 № 178-З "Об областном бюджете на 2017 год и на плановый период 2018 и 2019 годов";                                                                                                                     </t>
    </r>
    <r>
      <rPr>
        <b/>
        <sz val="12"/>
        <color indexed="8"/>
        <rFont val="Times New Roman"/>
        <family val="1"/>
        <charset val="204"/>
      </rPr>
      <t>6.</t>
    </r>
    <r>
      <rPr>
        <sz val="12"/>
        <color indexed="8"/>
        <rFont val="Times New Roman"/>
        <family val="1"/>
        <charset val="204"/>
      </rPr>
      <t xml:space="preserve"> Закон Нижегородской области от 22.12.2015 № 196-З " Об областном бюджете на 2016 год".</t>
    </r>
  </si>
  <si>
    <r>
      <rPr>
        <b/>
        <sz val="12"/>
        <color indexed="8"/>
        <rFont val="Times New Roman"/>
        <family val="1"/>
        <charset val="204"/>
      </rPr>
      <t xml:space="preserve">1. </t>
    </r>
    <r>
      <rPr>
        <sz val="12"/>
        <color indexed="8"/>
        <rFont val="Times New Roman"/>
        <family val="1"/>
        <charset val="204"/>
      </rPr>
      <t xml:space="preserve">п.п."а", п.1 ,ч. 13 , ст. 108 Федерального  Закона от 29.12.2012 № 273-ФЗ; " Об образовании в Российской Федерации" ;                                                                                                                                                      </t>
    </r>
    <r>
      <rPr>
        <b/>
        <sz val="12"/>
        <color indexed="8"/>
        <rFont val="Times New Roman"/>
        <family val="1"/>
        <charset val="204"/>
      </rPr>
      <t>2</t>
    </r>
    <r>
      <rPr>
        <sz val="12"/>
        <color indexed="8"/>
        <rFont val="Times New Roman"/>
        <family val="1"/>
        <charset val="204"/>
      </rPr>
      <t xml:space="preserve">.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t>
    </r>
    <r>
      <rPr>
        <b/>
        <sz val="12"/>
        <color indexed="8"/>
        <rFont val="Times New Roman"/>
        <family val="1"/>
        <charset val="204"/>
      </rPr>
      <t>3</t>
    </r>
    <r>
      <rPr>
        <sz val="12"/>
        <color indexed="8"/>
        <rFont val="Times New Roman"/>
        <family val="1"/>
        <charset val="204"/>
      </rPr>
      <t xml:space="preserve">.  Закон Нижегородской области о внесении изменений в Закон Нижегородской области от 03.12.2014 № 179-З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                                                                                                                                                </t>
    </r>
    <r>
      <rPr>
        <b/>
        <sz val="12"/>
        <color indexed="8"/>
        <rFont val="Times New Roman"/>
        <family val="1"/>
        <charset val="204"/>
      </rPr>
      <t>4.</t>
    </r>
    <r>
      <rPr>
        <sz val="12"/>
        <color indexed="8"/>
        <rFont val="Times New Roman"/>
        <family val="1"/>
        <charset val="204"/>
      </rPr>
      <t xml:space="preserve"> Решение Совета депутатов городского округа г.Бор Нижегородской области " от 10.04.2015 № 25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                                                                                                                                                                                                                                                                       </t>
    </r>
    <r>
      <rPr>
        <b/>
        <sz val="12"/>
        <color indexed="8"/>
        <rFont val="Times New Roman"/>
        <family val="1"/>
        <charset val="204"/>
      </rPr>
      <t>5.</t>
    </r>
    <r>
      <rPr>
        <sz val="12"/>
        <color indexed="8"/>
        <rFont val="Times New Roman"/>
        <family val="1"/>
        <charset val="204"/>
      </rPr>
      <t xml:space="preserve"> Закон Нижегородской области от 22.12.2015 № 196-З " Об областном бюджете на 2016 год".6. Закон Нижегородской области от 23.12.2016 № 178-З "Об областном бюджете на 2017 год и на плановый период 2018 и 2019 годов";</t>
    </r>
  </si>
  <si>
    <t xml:space="preserve">0150100190 </t>
  </si>
  <si>
    <t xml:space="preserve">3) часть 1 статьи 26 Положения "О муниипальной  службе в городском округе г.Бор" </t>
  </si>
  <si>
    <t>Иные закупки товаров, работ и усслуг для обеспечения государственных (муниципальных) нужд</t>
  </si>
  <si>
    <t xml:space="preserve">0150152590, 0150100590 </t>
  </si>
  <si>
    <t>Расходы за счет средств местного бюджета на  осуществление выплат на возмещение части расходов по приобретению путевок в загородные детские оздоровительно-образовательные лагеря,  Нижегородской областив в рамках подпрограммы "Развитие дополнительного образования"</t>
  </si>
  <si>
    <t xml:space="preserve">1) подпункт 11 части 1 статьи 15 Федерального закона от 06.10.2003 № 131-ФЗ "Об общих принципах организации местного самоуправления в Российской Федерации"            2) статья 8.2 Закона Нижегородской области от 24.11.2004 № 130-З "О мерах социальной поддержки граждан, имеющих детей"                               
</t>
  </si>
  <si>
    <t xml:space="preserve">3) Постановление правительства Нижегородской области "Об организации отдыха, оздоровления и занятости детей 
и молодежи Нижегородской области"     </t>
  </si>
  <si>
    <t xml:space="preserve">25.03.2009 № 149       </t>
  </si>
  <si>
    <t>4) Постановление Администрации городского округа г.Бор "Об утверждении положения о порядке использования средств бюджета городского округа г.Бор"</t>
  </si>
  <si>
    <t>24.12.2014 № 9498</t>
  </si>
  <si>
    <t>Мероприятия в области образования по муниципальной программе "Развития образования в городском округе город Бор на 2017 год"</t>
  </si>
  <si>
    <t xml:space="preserve">0140224010 </t>
  </si>
  <si>
    <t>Расходы за счет средст местного бюджета на мероприятия отдыха и оздоровления детей в рамках подпрограммы "Развитие дополнительного образования"</t>
  </si>
  <si>
    <t>Мероприятия отдыха и оздоровления детей в рамках подпрограммы "Развитие дополнительного образования"</t>
  </si>
  <si>
    <t>Реализация основных общеобразовательных программ дошкольного образования</t>
  </si>
  <si>
    <t>0110120590,    0110100590</t>
  </si>
  <si>
    <t>Организация отдыха детей и молодежи в каникулярное время с дневным пребыванием</t>
  </si>
  <si>
    <t xml:space="preserve">1)статья 5, 28 Федарального закона " Об образовании  в Российской Федерации" № 273- ФЗ от 29..12..2012,                                                                 2) Постановление Правительства Нижегородской области о " Об организации отдыха, оздоровления и занятости детей и молодежи Нижегородской области" ; </t>
  </si>
  <si>
    <t xml:space="preserve">0120121590, 0120100590 </t>
  </si>
  <si>
    <t>Мероприятия по организации отдыха и оздоровления детей в рамках муниципальной программы "Развитие образования в городском округе город Бор на 2017год"</t>
  </si>
  <si>
    <t xml:space="preserve">1)статья 5, 28 Федарального закона " Об образовании  в Российской Федерации" № 273- ФЗ от 29..12..2012                                                                 </t>
  </si>
  <si>
    <t xml:space="preserve">1)статья 5, 28 Федарального закона " Об образовании  в Российской Федерации" № 273- ФЗ от 29.12.2012                                                                 </t>
  </si>
  <si>
    <t>Мероприятия в области образования в рамках муниципальной программы "Развитие образования в городском округе город Бор на 2017 год"</t>
  </si>
  <si>
    <t>4.1.2.7.</t>
  </si>
  <si>
    <t>Реализация основных общеобразовательных программ начального общего, основного общего образования/Реализация дополнительных общеобразовательных программ</t>
  </si>
  <si>
    <t>1230124920.</t>
  </si>
  <si>
    <t>2) Постановление "Об организации временной трудовой занятости несоверщеннолетних граждан городского округа г.Бор"</t>
  </si>
  <si>
    <t>4.1.2.8.</t>
  </si>
  <si>
    <t>01201R0970,  01204L0970</t>
  </si>
  <si>
    <t>4.1.2.10.</t>
  </si>
  <si>
    <t>Реализация основных общеобразовательных программ начального общего, основного общего, среднего общего образования/</t>
  </si>
  <si>
    <t>Реализация основных общеобразовательных программ начального общего, основного общего, среднего общего образования//Реализация дополнительных общеобразовательных программ</t>
  </si>
  <si>
    <t>Мероприятия  в рамках подпрограммы "Патриотической и духовно-нравственное воспитание граждан в городском округе г.Бор"</t>
  </si>
  <si>
    <t>Реализация основных общеобразовательных программ начального общего, основного общего, среднего общего образования/Реализация дополнительных общеобразовательных программ</t>
  </si>
  <si>
    <t xml:space="preserve">Мероприятия в области социальной политики в рамках муниципальной подпрограммы </t>
  </si>
  <si>
    <t>Реализация основных общеобразовательных программ дошкольного образования/</t>
  </si>
  <si>
    <t>Управление средствами резервного фонда администарции городского округа город Бор</t>
  </si>
  <si>
    <t>1) Постановление Администрации городского округа г.Бор "Об утверждении Порядка использования бюджетных ассигнований    резервного фонда администрации городского округа город Бор"</t>
  </si>
  <si>
    <t>Реализация основных общеобразовательных программ начального общего, основного общего образования/</t>
  </si>
  <si>
    <t>Расходы на реализацию мероприятий антинаркотической направленности в рамках подпрограммы "Комплексные меры противодействия злоупотреблению наркотиками и их незаконному обороту в городском округе г.Бор"</t>
  </si>
  <si>
    <t xml:space="preserve">2210129600 </t>
  </si>
  <si>
    <t xml:space="preserve">1) Постановление Правительства Нижегородской области "Об утвержении государственной программы "Комплексные
меры противодействия злоупотреблению наркотиками
и их незаконному обороту на территории
Нижегородской области" </t>
  </si>
  <si>
    <t>2)Постановление Администрации городского округа г.Бор Нижегоросдкой области "Об утверждении муниципальной программы"</t>
  </si>
  <si>
    <t xml:space="preserve">0110120590,  0110100590 </t>
  </si>
  <si>
    <t>4.1.2.19.</t>
  </si>
  <si>
    <t xml:space="preserve">Внедрение инновационных образовательных программ, полученных в иде грантов Губернатора </t>
  </si>
  <si>
    <t>4.1.2.20.</t>
  </si>
  <si>
    <t>4.1.2.21.</t>
  </si>
  <si>
    <t>4.1.2.22.</t>
  </si>
  <si>
    <t>Мероприятия в рамках муниципальной программы «Противодействие коррупции на территории городского округа г. Бор»  на 2017 – 2019 годы</t>
  </si>
  <si>
    <t>2610100600,  1910100600</t>
  </si>
  <si>
    <t>1)статьи 5, 14 Закона Нижегородской области от 7.03.2008  N 20-З "О противодействии коррупции в Нижегородской области"</t>
  </si>
  <si>
    <t>0110120590, 0110100590</t>
  </si>
  <si>
    <t xml:space="preserve">1)статья 5, 28 Федарального закона " Об образовании  в Российской Федерации" № 273- ФЗ от 29.12.2012                                      </t>
  </si>
  <si>
    <t xml:space="preserve">1)статья 5, 28 Федарального закона " Об образовании  в Российской Федерации" № 273- ФЗ от 29..12..2012                                      </t>
  </si>
  <si>
    <t>Организация отдыха детей и молодежи в каникулярное время</t>
  </si>
  <si>
    <t>0130100590</t>
  </si>
  <si>
    <t>1) пункт1,5 части 1, статьи 9 Федерального Закона от 29.12.2012 № 273-ФЗ "Об образовании в Российской Федерации"                                2)Федеральный закон от 06.10.2003 № 131-ФЗ "Об общих принципах организации местного самоуправления в Российской Федерации"                                                               3) Постановление Администрации городского округа г.Бор "Об утверждении Порядка использования бюджетных ассигнований    резервного фонда администрации городского округа город Бор"                                       4)Постановление Правительтсва Нижегородской области "Об утверждении Порядка использования бюджетных
ассигнований фонда на поддержку территорий"</t>
  </si>
  <si>
    <t>Организация летнего отдыха детей  и молодежи в кникулярное время</t>
  </si>
  <si>
    <t xml:space="preserve">1)пункт 1,5 части 1, статьи 9 Федерального Закона от 29.12.2012 № 273-ФЗ "Об образовании в Российской Федерации"                                                 2) Федеральный закон от 06.10.2003 № 131-ФЗ "Об общих принципах организации местного самоуправления в Российской Федерации"                                                                 3) Постановление Администрации городского округа г.Бор "Об утверждении Порядка использования бюджетных ассигнований    резервного фонда администрации городского округа город Бор"                                           4)Постановление Правительтсва Нижегородской области "Об утверждении Порядка использования бюджетных
ассигнований фонда на поддержку территорий"        </t>
  </si>
  <si>
    <t xml:space="preserve">МАДОУ детский сад № 11 "Пересвет"    </t>
  </si>
  <si>
    <t xml:space="preserve">МАДОУ детский сад № 1 "Ласточка"      </t>
  </si>
  <si>
    <t>630, 634</t>
  </si>
  <si>
    <t>1)Федеральный  Закон" Об образовании в Российской Федерации" от 29.12.2012 № 273-ФЗ;                                                    2)Договор о предоставлении субсидии от 09.01.2017</t>
  </si>
  <si>
    <t xml:space="preserve">1)статья 5, 28 Федарального закона " Об образовании  в Российской Федерации" № 273- ФЗ от 29.12.2012                                           2) Постановление Правительства Нижегородской области  "Об организации отдыха, оздоровления и занятости детей и молодежи Нижегородской области"    </t>
  </si>
  <si>
    <t>Управление народного образования администрации городского округа город Бор</t>
  </si>
  <si>
    <t>0720173400</t>
  </si>
  <si>
    <t>13101R5430</t>
  </si>
  <si>
    <t>13102R5420</t>
  </si>
  <si>
    <t>13101R5410</t>
  </si>
  <si>
    <t>13103R5430</t>
  </si>
  <si>
    <t>1310600130</t>
  </si>
  <si>
    <t>3.1.5</t>
  </si>
  <si>
    <t>Реализация мероприятий, направленных на развитие производства продукции растениеводства (субсидия на финансовое обеспечение затрат сельхозтоваропроизводителей на приобретение минеральных удобрений)</t>
  </si>
  <si>
    <t>1310100130</t>
  </si>
  <si>
    <t>Выплаты персоналу органа местного самоуправления, в.т.ч.:</t>
  </si>
  <si>
    <t xml:space="preserve">Осуществление полномочий по созданию и организации деятельности муниципаль-ных комиссий по делам несовершеннолетних и защите их прав </t>
  </si>
  <si>
    <t xml:space="preserve">1) Федеральный закон от 24.06.1999 № 120-ФЗ "Об основах системы профилактики безнадзорности и правонарушений несовершеннолетних" ст. 25 п. 2 2) Закон НО от 26.10.2006 № 121-З "О комиссиях по делам несовершеннолетних и защите их прав в Нижегородской области" ст. 7 п. 2;                         3) Постановление ПНО от 29.01.2007 № 29 "О порядке предоставления местным бюджетам субвенций из обл. фонда компенсаций на осу-ществление госуд. полномочий по исполнению функций КДН и защите их прав, порядке расходования и предс-тавления органами мест. самоуправления отчетности об исползовании субвенций" ст. 1, ст. 5;                                                    4) Распор.администр. город. округа г. Бор НО  от 28.02.2011 № 115-р "Положение о секторе по обеспечению деятельности комиссии несовершеннолетних и защите их прав при админист-рации город. округа г. Бор НО"  </t>
  </si>
  <si>
    <t>1) 24.06.1999                       2) 26.10.2006                      3) 07.09.2007</t>
  </si>
  <si>
    <t xml:space="preserve">Осуществление полномочий по  организации и осуществлению деятельности по опеке и попечи-тельству в отноше-нии совершеннолет-них граждан </t>
  </si>
  <si>
    <t>7770173060</t>
  </si>
  <si>
    <t>1) ФЗ от 24.04.2008 № 48-ФЗ  (в ред. от 28.11.2015) "Об опеке и попечительстве" гл. 1 ст. 3,4,5  гл. 2;                                                  2) Пост. Правительства РФ от 17.11.2010 № 927 "Об отдельных вопросах осуществления опеки и попечительства в отношении совершеннолетних недееспособных или не полностью недееспособных граждан", правила;                          3) Пост. ПНО от 29.07.2011 № 572 " Об опеке и попечительст-ве совершеннолетних граждан" положение раздел 3, 4.</t>
  </si>
  <si>
    <t>1) 24.04.2008;                        2) 17.11.2010;                        3) 29.07.2011</t>
  </si>
  <si>
    <r>
      <rPr>
        <b/>
        <sz val="14"/>
        <rFont val="Times New Roman"/>
        <family val="1"/>
        <charset val="204"/>
      </rPr>
      <t xml:space="preserve">Непрограммное напрвление деятельности, в т.ч. </t>
    </r>
    <r>
      <rPr>
        <sz val="14"/>
        <rFont val="Times New Roman"/>
        <family val="1"/>
        <charset val="204"/>
      </rPr>
      <t>составление (изменение, дополнение) списков кандидатов в присяжные заседатели федеральных судов общей юрисдикции в Российской Федерации</t>
    </r>
  </si>
  <si>
    <t>3) Закон Нижегородской области от 04.08.2010 № 120-З "Об утверждении методики распределения субвенций бюджетам муниц. районов и городжских округов НО на реализацию переданных испонительно - распоряд. органам   муниц. образований НО гос.полномочий по составлению (изменению, дополнению)списков кандидатов в присяжные заседатели федер. судов общей юрисдикции в РФ" ст. 1, 2</t>
  </si>
  <si>
    <t>1) Федеральный закон  от 21.12.1996 № 159-ФЗ "О дополнительных гарантиях по социальной поддержке детей-сирот и детей, оставшихся без попечения родителей" ст. 8;      2) Закон Нижегородской области от 30.09.2008 № 116-з "О наделении органов местного самоуправления муниц. районов и городских округов НО отдельными госуд. полномочиями в области жилищных отношений" прилож. 1 к закону;                                        3) Закон Нижегородской области от 07.09.2007 № 123-З "О жилищной политике в Нижегородской области" ст. 15;                                4) Постановление Правильства Нижегородской области от 28.05.2010 № 315 "Об обеспечении детей-сирот и детей, оставшихся без попечения родителей, а также лиц из числа детей - сирот и детей, оставшихся без попечения родителей жилыми помещениями" положение.</t>
  </si>
  <si>
    <r>
      <rPr>
        <b/>
        <sz val="10"/>
        <rFont val="Times New Roman"/>
        <family val="1"/>
        <charset val="204"/>
      </rPr>
      <t>П/пр. "Обеспечение жильем отдельных категорий граждан городского округа г.Бор"</t>
    </r>
    <r>
      <rPr>
        <sz val="10"/>
        <rFont val="Times New Roman"/>
        <family val="1"/>
        <charset val="204"/>
      </rPr>
      <t>, в т. ч.</t>
    </r>
    <r>
      <rPr>
        <b/>
        <sz val="10"/>
        <rFont val="Times New Roman"/>
        <family val="1"/>
        <charset val="204"/>
      </rPr>
      <t xml:space="preserve">  </t>
    </r>
    <r>
      <rPr>
        <sz val="10"/>
        <rFont val="Times New Roman"/>
        <family val="1"/>
        <charset val="204"/>
      </rPr>
      <t xml:space="preserve">субвенции на обеспечение жильем отдельных категорий граждан, установленных федеральными законами от 12 января 1995 года №5-ФЗ «О ветеранах» и от 24 ноября 1995 года №181-ФЗ «О социальной защите инвалидов в Российской Федерации» </t>
    </r>
  </si>
  <si>
    <t>1) Федеральный закон от 12.01.1995 №5-ФЗ «О ветеранах» гл. II ст 23.2. п. 3 п.п. 2, 3;                                            2) Федеральный закон  от 24.11.1995 №181-ФЗ «О социальной защите инвалидов в Российской Федерации» гл. IV ст. 28.2 абз. 5;                               3) Указ Президента Российской Федерации от 07.05.2008 №714 "Об обеспечении жильем ветеранов Великой Отечественной войны 1941-1945 годов" п. 1;                                         4) Закон Правительства Нижегородской области от 07.07.2006 № 68-З "О формах и порядке предоставления мер социальной поддержки по обеспечению жильем отд. категорий граждан в НО" полностью;                                         5) Закон Правительства Нижегородской области от 30.09.2008 № 116-З "О наделении органов местного самоуправления муниц. районов и городских округов НО отд. госуд. полномочиями в области жилищных отношений" ст. 6</t>
  </si>
  <si>
    <r>
      <rPr>
        <b/>
        <sz val="10"/>
        <rFont val="Times New Roman"/>
        <family val="1"/>
        <charset val="204"/>
      </rPr>
      <t>П/пр. "Обеспечение жильем отдельных категорий граждан городского округа г.Бор"</t>
    </r>
    <r>
      <rPr>
        <sz val="10"/>
        <rFont val="Times New Roman"/>
        <family val="1"/>
        <charset val="204"/>
      </rPr>
      <t>, в т. ч. субвенции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r>
  </si>
  <si>
    <t>Глава местной администрации (испонительно - распорядительного органа местного самоуправления)</t>
  </si>
  <si>
    <t>5) Решение Совета депутатов город. округа г.Бор НО от 16.07.2010 № 13 "Об утверждении положения 
об администрации городского округа город Бор НО" в целом;
6) Расп. Администрации город. округа г. Бор от 14.01.2016 № 23-р "Об установлении компенсации стоимости служебных переговоров с личных сотовых телефонов п. 1</t>
  </si>
  <si>
    <t>Качественное выполнение работ по материально- технич. обеспечению деятельности администрации</t>
  </si>
  <si>
    <t xml:space="preserve">Выполнение функций Заказчика и, осуществ-ление контроля, технического надзора на объектах стр-ва, реконструкции, кап. и текущего ремонтов на территории муниципального образования городского округа г.Бор </t>
  </si>
  <si>
    <t xml:space="preserve">средства резервного фонда администрации городского округа г.Бор </t>
  </si>
  <si>
    <t>мероприятия, направленные на реконструкцию региональной автоматизированной системы централизованного оповещения населения (РАСЦО)</t>
  </si>
  <si>
    <t xml:space="preserve">13  </t>
  </si>
  <si>
    <t>Мероприятия в рамках п/пр. "Совершенствование муниципального управления", в т. ч.:</t>
  </si>
  <si>
    <t>2410125070</t>
  </si>
  <si>
    <t>Расходы, связанные с рассмотрениями обращений граждан (подписка, приобретение почтовых средст, оргтехники, расходных материалов к оргтехники)</t>
  </si>
  <si>
    <t>2410225100</t>
  </si>
  <si>
    <t>1) Федеральный закон от 06.10.2003 № 131-ФЗ "Об общих принципах организации местного самоуправления в РФ" ст. 14 п. 1 п.п. 12;                                            2) Основы законодательства РФ "О культуре" от 09.10.1992 № 3612-1 ст. 40 абз. 1;                        3) Постановление Администрации Нижегородской области от 31.12.1996 № 333 "Об утверждени положения об основах хозяйственной деятельности и финансирования организаций культуры и искусства Нижегородской области" п. 2</t>
  </si>
  <si>
    <t>Сбор, обработка и хранение информации об объектах живот. мира и среды их обитания, включая редких и находящихся под угрозой исчезновения объектов живот. мира, охотничьих ресурсов; создание эксперимент. и мотодологической основы сохранения объектов животного мира, включая редких и находящихся под угрозой исчезновения, охотничьих ресурсов в естественной среде обитания с целью поддержания их видового разнообразия и сохранения их численности в пределах, необходимых для расширенного воспроизводства на территории охотничьего хозяйства</t>
  </si>
  <si>
    <t>Сбор, обработка и хранение информации об объектах живот. мира и среды их обитания, включая редких и находящихся под угрозой исчезновения объектов живот. мира, охотничьих ресурсов; создание эксперимент. и мотодологической основы сохранения объектов животного мира, включая редких и находящихся под угрозой исчезновения, охотничьих ресурсов в естественной среде обитания с целью поддержания их видового разнообразия и сохранения их числен-ности в пределах, необ-ходимых для расширен-ного воспроизводства на территории охотничьего хозяйства</t>
  </si>
  <si>
    <t>Организация предоставления государствееных и муниципальных услуг в многофункциональных центрах предоставления государмственных и муниципальных услуг</t>
  </si>
  <si>
    <t>Предоставление информационной и консультационной поддержки субъектам малого и среднего предприниматель-ства</t>
  </si>
  <si>
    <t xml:space="preserve">1) Федеральный закон от 06.10.2003 № 131-ФЗ «Об общих принципах организации местного самоуправления в РФ» ст. 14 п.п. 28, ст. 15 п.п. 25;         2) Федеральный закон от 24.07.2007 № 209-ФЗ "О развитии малого и среднего предпринимательства в РФ" ст. 10 п. 1 п.п.2;                                       3) Закон Нижегородской области от 05.12.2008 № 171-З "О развитии малого и среднего предпринимательства в Нижегородской области" ст. 4; 4) Постановление Правительства Нижегородской области от 07.02.2001 № 57 "Об утв. Порядка использования бюджетных ассигнований фонда на поддержку терриоорий НО" п. 3;                                                        5) Постановление Администрации городского округа г. Бор НО от 08.06.2015 № 2719 "Об утверждении порядка определения объема и условий предоставления из бюджета городского округа г. Бор субсидий на иные цели муниципальным бюджетным и автономным учреждениям городского округа г. Бор", порядок; </t>
  </si>
  <si>
    <t>э</t>
  </si>
  <si>
    <t>На материально - техническое обеспечение за счет средств местного бюджета</t>
  </si>
  <si>
    <t>15102S2100, 1510200590</t>
  </si>
  <si>
    <t>1510300590</t>
  </si>
  <si>
    <t xml:space="preserve">1) Федеральный закон от 06.10.2003 № 131-ФЗ "Об общих принципах организации местного самоуправления в РФ" ст. 17 п. 1 п.п.3;                                              2) Федеральный закон от 27.07.2010 № 210-ФЗ "Об организации предоставления государственных и муниципальных услуг", в целом 3) Пост.Правительства РФ от 22.12.2012 № 1376 "Об утверждении правил орг-ции деятельности многофункцио-нальных центров предоставле-ния госуд. и муниц. услуг", правила;                                       4) Пост. Администрации городского округа г. Бор НО от 08.06.2015 № 2719 "Об утверж-дении порядка определения объема и условий предостав-ления из бюджета городского округа г. Бор субсидий на иные цели муницип. бюджетным и автономным учреждениям городского округа г. Бор", порядок </t>
  </si>
  <si>
    <t>1) Федеральный закон от 31.07.1998 № 145-ФЗ "Бюджетный кодекс РФ" ст. 78.1;                                                                                        2) Федеральный закон от 12.01.1996 № 7-ФЗ "О некоммерческих организациях" ст. 2;                                                   3) Закон НО от 07.05.2009 № 52-З "О государственной поддержке социально ориентированных некоммерческих организаций в НО" ст. 4, 5, 6, 10 п. 2, 3;                              4) Пост. Администрации город. округа г. Бор НО от 19.07.2016 № 3389 "Об утв. Положений, регламентирующих предоставление за счет средств бюджета город. округа г. Бор субсидий социально ориентированным некоммерческим организациям, на являющимся госуд. (муниципальными) учреждениями" положение о порядке предоставления за счет ср-в бюджета город. округа г. Бор субсидии социально ориентир. некоммер.орг-ям, не являющимся госуд. (муниц.) учреждениями.</t>
  </si>
  <si>
    <t>мероприятия в рамках п/пр. "Доп. меры адресной поддержки населения и общественных орг-ций город. округа г.Бор"</t>
  </si>
  <si>
    <t>мероприятия в рамках МП "Профилактика правонарушений и противодействие проявлениям терриризма и экстремизма на территории город. округа г.Бор"</t>
  </si>
  <si>
    <t>мероприятия в рамках п/пр. "Безбарьерная среда жизнидеятельности д/инвалидов и др. маломобильных граждан город. округа г.Бор"</t>
  </si>
  <si>
    <t xml:space="preserve"> 0330129850 </t>
  </si>
  <si>
    <t>мероприятия в рамках п/пр. "Профилактика социально-значимых мероприятий в  город. округе г.Бор"</t>
  </si>
  <si>
    <t>5.9.</t>
  </si>
  <si>
    <t>5.10.</t>
  </si>
  <si>
    <t xml:space="preserve"> 0210200010</t>
  </si>
  <si>
    <t xml:space="preserve">02103L0180 </t>
  </si>
  <si>
    <t>02103S2450</t>
  </si>
  <si>
    <t xml:space="preserve">Организация предоставления общедоступного и бесплатного дошкольного, начального общего, основного общего, среднего общего образованияпо основным общеобразовательным программам в муниц. образовательных организациях, в т. ч.:  </t>
  </si>
  <si>
    <t>0210400010</t>
  </si>
  <si>
    <t>Строительство зданий общеоразовательных организаций</t>
  </si>
  <si>
    <t>Расходы на строительство, реконструкцию, проектно - изыскательские работы по отрасли "Культура"</t>
  </si>
  <si>
    <t>0210500010</t>
  </si>
  <si>
    <t>1) Федеральный закон от 06.10.2003 № 131-ФЗ "Об общих принципах организации местного самоуправления в РФ" ст. 14 п. 1 п.п. 12;                                            2) Основы законодательства РФ "О культуре" от 09.10.1992 № 3612-1 ст. 40 абз. 1;                        3) Постановление Администрации Нижегородской области от 31.12.1996 № 333 "Об утверждени положения об основах хозяйственной деятельности и финансирования организаций культуры и искусства НО" п. 2</t>
  </si>
  <si>
    <t>10   10</t>
  </si>
  <si>
    <t xml:space="preserve">1) Федеральный закон от 06.10.2003 № 131-ФЗ "Об общих принципах организации местного самоуправления в РФ" ст. 16.1;                                            2) Пост. Администрации город. округа г.Бор от 02.02.2015 № 441 (с изм. от 08.04.2015 № 1661) "Об утв. порядка предос-тавления мер соц. поддержки населения и обществ. орг-ций город. округа г. Бор" р. 1 п. 1.1.       </t>
  </si>
  <si>
    <t>Расходы на предоставление ежемесячной денежной выплаты гражданам, имеющим неорганизованных детей - инвалидов в возрасте до 7 лет</t>
  </si>
  <si>
    <t xml:space="preserve"> 0310180950</t>
  </si>
  <si>
    <t>Расходы на предоставление ежемесячной денежной выплаты гражданам, проходящим заместительную терапию программным гемодиализом</t>
  </si>
  <si>
    <t>1) ФЗ РФ от 15.12.2001 № 166-ФЗ "О госуд. пенсионном обеспечении" ст. 22 гл. 5;                                                  2)  ФЗ РФ от 23.05.2016 № 143-ФЗ  "О внесении изм. в отд. законод. акты РФ в части увеличения пенсион. возраста отдельным категориям граждан" ст. 2п. 5, ст. 3;                                                               3) Пост. ПНО от 13.12.2007 N 475 "Об утв. Положения о порядке назначения, перерасчета, индексации и выплаты пенсии за выслугу лет лицам, замещавшим госуд. должности и должности госуд. гражд. службы НО, мун. должности и должности мун. службы в НО" положение;                                              4) Закон НО от 24 июня 2003 № 48-З "О пенсии за выслугу лет лицам, замещавшим госуд. должности НО и должности госуд. гражд. службы НО" гл. 2, 3, 4;                                                              5) Решение Совета депутатов город. округа г.Бор НО от 12.11.2013 № 84 " Об утв. Положения о пенсии за выслугу лет лицам, замещавшим мун. должности и должности мун. службы в город. окр.е г. Бор НО" п. 9.2;                                                    6) Пост. Администрации город. округа г. Бор НО от 29.01.2014 № 485 "Об утв. Порядка обращения за пенсией за выслугу лет лиц, замещавших мун. должности и должности мун. службы в органах местного самоуправления город. округа г. Бор (Борского р-на) НО" порядок.</t>
  </si>
  <si>
    <t>1) Федеральный закон от 06.10.2003 № 131-ФЗ "Об общих принципах организации местного самоуправления в РФ" ст. 2 ч. 1, ст. 14 п. 6, ст. 16 ч. 1;                                                                              2) Федеральный закон  от 29.12.2004 № 188-ФЗ "Жилищный кодекс РФ" ст. 14 ч. 1, ст. 19 п. 3;                                                       3) Постановление Правительства Нижегородской области от 30.04.2014 № 302 "Об утверждении госуд. программы "Развитие жилищного строительства и
государственная поддержка граждан по обеспечению жильем на территории Нижегородской области" в целом;                                                4) Пост. Администрации НО от 27.02.1998 № 47 "О льготном жилищном кредитовании граждан" положение о порядке и условиях предоставления льготного целевого кредита гражданам на стр-во или приобретение жилья на основе ипотеки;                                                5)  Закон НО от 16.11.2005 № 179-З "О порядке ведения органами мест. самоуправления городских округов и поселений НО учета граждан в качестве нуждающихся в жилых помещениях, предоставляемых по договорам соц. займа" ст. 3;                                               6) Пост. администрации город.о округа г. Бор от 15.08.2013 № 5004 (с изм. от 15.02.2016 № 1074) "Предоставление жилого помещения по договору социального найма гражданам, состоящим на учёте в качестве нуждающихся в жилых помещениях, в городском округе г.Бор НО» приложение</t>
  </si>
  <si>
    <t xml:space="preserve">Осуществление соц.выплат молодым семьям на приобретение жилья или строительство индивидуального жилого дома </t>
  </si>
  <si>
    <t>Субсидии на предоставление соц.выплат на возмещение части процентной ставки по кредитам, полученным гражданами на газификацию жилья в российских кредитных организациях</t>
  </si>
  <si>
    <t>04402S2070</t>
  </si>
  <si>
    <t>1) Федеральный закон от 06.10.2003 № 131-ФЗ "Об общих принципах организации местного самоуправления в Российской Федерации" ст. 16.1;                                                                    2) Постановление Правительства Нижегородской области от 07.02.2001 № 57 "Об утверждении Порядка использования бюджетных ассигнований фонда на поддержку терриоорий НО" п. 3</t>
  </si>
  <si>
    <t>Расходы на оказание единовременных выплат отдельным категориям граждан в связи с проведением социально- значимого мероприятия, посвященного соответствующей памятной дате</t>
  </si>
  <si>
    <t xml:space="preserve">1) ФЗ от 06.10.2003 № 131-ФЗ "Об общих принципах организации мест. самоуправления в РФ" ст. 16.1; 2) Пост. Администрации город. округа г.Бор от 02.02.2015 № 441 (с изм. от 08.04.2015 № 1661) "Об утв. порядка предос-тавления мер соц. поддержки населения и обществ. орг-ций город. округа г. Бор" р. 1 п. 1.2.; 3) Пост. Администрации город. округа г.Бор от 23.01.2015 № 192 и от 11.02.2016 № 527 "Об утв. порядка назначения единовременной выплаты на рождение ребенка женщинам, работающим в муниц. учреждениях образования, культуры и спорта" р.1 п. 1.2     </t>
  </si>
  <si>
    <t>Расходы на оказание адресной поддержки гражданам, оказавшимся в трудной жизненой ситуации</t>
  </si>
  <si>
    <t>Расходы на выплаты активистам социально ориентированных некоммерческих организаций</t>
  </si>
  <si>
    <t>0310329930</t>
  </si>
  <si>
    <t>1510400170 1510300170</t>
  </si>
  <si>
    <t>Софинансирование МП "Развитие малого и среднего предпринимательства городского округа г. Бор" за счет субсидии федерального бюджета</t>
  </si>
  <si>
    <t>1510350640, 1510450640</t>
  </si>
  <si>
    <t>Софинансирование МП "Развитие малого и среднего предпринимательства городского округа г. Бор" за счет субсидии областного бюджета</t>
  </si>
  <si>
    <t>15103R0640</t>
  </si>
  <si>
    <t>0950200590</t>
  </si>
  <si>
    <t>0950100590</t>
  </si>
  <si>
    <t xml:space="preserve">1) Закон Нижегородской области "О пожарной безопасности" 16-3 ст.6 от 26.10.1995;     2)Постановление  администрации городского окурга город Бор Нижегородской области "Об утверждении МП "Защита населения и территорий от чрезвычайных ситуаций, обеспечения пожарной безопасности и безопасности людей на водных объектах городского округа г. Бор Нижегородской области" 5930от 24.11.2015. в целом.;                                                  3) "Об общих принципах организации местного самоуправления в Российской Федерации" Закон РФ № 131-ФЗ ст.14 п.1 п.п9 от 06.10.2003                                 </t>
  </si>
  <si>
    <t xml:space="preserve">1) 26.10.1995;  2) 01.01.2016;    3) 30.12.2015. </t>
  </si>
  <si>
    <t xml:space="preserve">1) 31.05.2000;  2) 04.12.2008;  3) 06.10.2003;     </t>
  </si>
  <si>
    <t xml:space="preserve">1) Закон Нижегородской области "О пожарной безопасности" 16-3 ст.6 от 26.10.1995;     2)Постановление  администрации городского окурга город Бор Нижегородской области "Об утверждении МП "Защита населения и территорий от чрезвычайных ситуаций, обеспечения пожарной безопасности и безопасности людей на водных объектах городского округа г. Бор Нижегородской области" 5930от 24.11.2015. в целом.;                                                3) "Об общих принципах организации местного самоуправления в Российской Федерации" Закон РФ № 131-ФЗ ст.14 п.1 п.п9 от 06.10.2003   </t>
  </si>
  <si>
    <t xml:space="preserve">1) 26.10.1995;   2) 01.01.2016;       3) 30.12.2015. </t>
  </si>
  <si>
    <t xml:space="preserve">1) Закон Нижегородской области "О пожарной безопасности" 16-3 ст.6 от 26.10.1995;     2)Постановление  администрации городского округа город Бор Нижегородской области "Об утверждении МП "Защита населения и территорий от чрезвычайных ситуаций, обеспечения пожарной безопасности и безопасности людей на водных объектах городского округа г. Бор Нижегородской области" 5930от 24.11.2015. в целом.;                              3) "Об общих принципах организации местного самоуправления в Российской Федерации" Закон РФ № 131-ФЗ ст.14 п.1 п.п9 от 06.10.2003 4) Федеральный з-он  от 21.12.1994 года  №69-ФЗ " О пожарной безопасности"       5) ФЗ от 22.07.1998 №123-ФЗ "Технический регламент о требованиях пожарной безопасности"                     </t>
  </si>
  <si>
    <t>1) Закон Нижегородской области "О денежном содержании лиц замещающих муниципальные должности в НО" №93-З ст.6 от 10.10.2003;                               2) Закон Нижегородской области "О муниципальной службе в НО" №99-З ст.38 абз.1 от 03.08.2007г                3) Федеральный закон "О муниципальной службе в Российской Федерации" 25-ФЗ ст.5,п.2 от 02.03.2007г.;                 4) Федеральный закон "Об общих принципах организации местного самоуправления в Российской Федерации" 131-ФЗ ст.34, п.9 от 06.10.2003;                            5) Федеральный закон "О финансовых основах местного самоуправления в Российской Федерации" 126-ФЗ ст.22, п.2 от 25.09.1997г;           6)Федеральный закон "Об охране окружающей среды"7-ФЗ ст.16, п.п.1.3 от 10.01.2002;    7)Постановление Правительства "Об утверждении порядка определения платы и ее предельных размеров за загрязнение окружающей природной среды, размещение отходов, другие виды вредного воздействия" №632 в целом от 20.08.1992; 8) Решение Совета депутатов городского округа г. Бор Нижегородской области от 30.09.2010 года №39 "Об утверждении положения о муниципальной службе в городском округе город Бор" ( в ред. от 27.10.2015 №24)</t>
  </si>
  <si>
    <t>1) 10.10.2003;    2) 03.08.2007;   3) 02.03.2007;   4) 30.12.2015;   5)25.09.1997;    6)10.01.2002;    7)20.08.1992
8) 30.09.2010</t>
  </si>
  <si>
    <t xml:space="preserve">1) Об автомобильных дорогах и дорожной деятельности на территории НО "Закон Нижегородской области 157-з ст.9, п.4 от 04.12.2008;                            2) Федеральный Закон "Об общих принципах организации местного самоуправления в Российской Федерации" 131ФЗ ст.14 п.1 п.п. 1 от 06.10.2003;        </t>
  </si>
  <si>
    <t xml:space="preserve">1) Закон Нижегородской области "Об охране озелененных территорий Нижегородской области" №110-з ст.7,п.3 от 07.09.2007;                             2) Федеральный Закон "Об общих принципах организации местного самоуправления в Российской Федерации" 131-ФЗ ст.14, п.1 п.п. 19 от 06.10.2003г;                3) Постановления Правительства РФ "Об утверждении пожарной безопасности в лесах" №417 п.1 от 30.06.2007                              </t>
  </si>
  <si>
    <t xml:space="preserve">1) Закон Нижегородской области "Об охране озелененных территорий Нижегородской области" №110-з ст.7,п.3 от 07.09.2007;                                                      2) Федеральный Закон "Об особо охраняемых природных территориях" 33-ФЗ ст.2, п.8 п. 9 от 14.03.1995;                          3) Федеральный Закон "Об общих принципах организации местного самоуправления в Российской Федерации" 131-ФЗ ст.14, п.1 п.п. 19 от 06.10.2003г;                4) Постановления Правительства РФ "Об утверждении пожарной безопасности в лесах" №417 п.1 от 30.06.2007                         </t>
  </si>
  <si>
    <t>2.3.1.3.</t>
  </si>
  <si>
    <t>Директор департамента финансов администрации</t>
  </si>
  <si>
    <t>городского округа г.Бор</t>
  </si>
  <si>
    <t>Г.Д.Симакова</t>
  </si>
  <si>
    <t xml:space="preserve">Приложение 1  к  Приказу Департамента финансов администрации городского округа г.Бор № 62н от 24.09.2018г           </t>
  </si>
  <si>
    <t>отчетный финансовый год 2017г</t>
  </si>
  <si>
    <t>очередной финансовый год 2019г</t>
  </si>
  <si>
    <t>1-ый год планового периода 2020г</t>
  </si>
  <si>
    <t>2-ой год планового периода 2021г</t>
  </si>
  <si>
    <t xml:space="preserve">Приложение 2  к  Приказу Департамента финансов администрации городского округа г.Бор     № 62 н от  24.09.2018г           </t>
  </si>
  <si>
    <t>текущий финансовый год (факт по состоянию на 01.09.2018т)</t>
  </si>
  <si>
    <t>текущий финансовый год (уточненный план на 01.09.2018г)</t>
  </si>
  <si>
    <t>1.1.2.</t>
  </si>
  <si>
    <t xml:space="preserve">с изменениями, внесенными постановлением Правительства Нижегородской области от 05.04.2016 N 190, вступили в силу с 5 апреля 2016 года.
</t>
  </si>
  <si>
    <t>Проведение ремонта жилых помещений, собственниками которых являются дети-сироты и дети, оставшиеся без попечения родителей жилыми помещениями</t>
  </si>
  <si>
    <t xml:space="preserve">1.Закон Нижегородской области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 от 30.09.2008 №116-З
 ст.2п.1 пп.6
2.Федеральный закон от 21.12.1996 №159-ФЗ «О дополнительных гарантиях по социальной поддержке детей-сирот и детей, оставшихся без попечения родителей» ст.8
</t>
  </si>
  <si>
    <t xml:space="preserve">1. 30.09.2008                   2. 27.12.1996                      </t>
  </si>
  <si>
    <t xml:space="preserve">1. </t>
  </si>
  <si>
    <t>Предоставление субсидий бюджетным и автономным учреждениям, включая субсидии на финансовое обеспечение выполнения ими муниципального задания (за исключением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</si>
  <si>
    <t xml:space="preserve">1.1. </t>
  </si>
  <si>
    <t>Предоставление субсидий бюджетным учреждениям</t>
  </si>
  <si>
    <t>ИТОГО по городскому округу</t>
  </si>
  <si>
    <t xml:space="preserve"> Содержание органа государственной власти </t>
  </si>
  <si>
    <r>
      <rPr>
        <b/>
        <sz val="10"/>
        <rFont val="Times New Roman"/>
        <family val="1"/>
        <charset val="204"/>
      </rPr>
      <t xml:space="preserve">1) </t>
    </r>
    <r>
      <rPr>
        <sz val="10"/>
        <rFont val="Times New Roman"/>
        <family val="1"/>
        <charset val="204"/>
      </rPr>
      <t xml:space="preserve">ст.17 п.1 ФЗ от 06.10.2003 № 131-ФЗ "Об общих принципах организации местного самоуправления в РФ";            </t>
    </r>
    <r>
      <rPr>
        <b/>
        <sz val="10"/>
        <rFont val="Times New Roman"/>
        <family val="1"/>
        <charset val="204"/>
      </rPr>
      <t xml:space="preserve"> 2) </t>
    </r>
    <r>
      <rPr>
        <sz val="10"/>
        <rFont val="Times New Roman"/>
        <family val="1"/>
        <charset val="204"/>
      </rPr>
      <t>Закон Нижегородской обл. от 03.08.2007 "99-3 "О муниципальной службе в Нижегородской области" ст.38                                                 3) Положения об Управлении ЖКХ и благоустройства администрации г.о г.Бор Нижегородской области, от 10.12.2010 № 82</t>
    </r>
  </si>
  <si>
    <r>
      <rPr>
        <b/>
        <sz val="11"/>
        <rFont val="Times New Roman"/>
        <family val="1"/>
        <charset val="204"/>
      </rPr>
      <t>1)</t>
    </r>
    <r>
      <rPr>
        <sz val="11"/>
        <rFont val="Times New Roman"/>
        <family val="1"/>
        <charset val="204"/>
      </rPr>
      <t xml:space="preserve"> с изм. и доп. вступает в силу с 19.05.2013;            </t>
    </r>
    <r>
      <rPr>
        <b/>
        <sz val="11"/>
        <rFont val="Times New Roman"/>
        <family val="1"/>
        <charset val="204"/>
      </rPr>
      <t xml:space="preserve"> 2)</t>
    </r>
    <r>
      <rPr>
        <sz val="11"/>
        <rFont val="Times New Roman"/>
        <family val="1"/>
        <charset val="204"/>
      </rPr>
      <t xml:space="preserve"> 03.08.2007</t>
    </r>
  </si>
  <si>
    <t>240</t>
  </si>
  <si>
    <t>Закупка товаров, работ, услуг в целях содержания подведомственного учреждения Управления ЖКХ</t>
  </si>
  <si>
    <t xml:space="preserve">3. </t>
  </si>
  <si>
    <t xml:space="preserve">Закупка товаров, работ, услуг для муниципальных нужд (за исключением обеспечения выполнения функций казенного учреждения и бюджетных инвестиций в объекты муниципальной собственности казенных учреждений) </t>
  </si>
  <si>
    <t xml:space="preserve">4. </t>
  </si>
  <si>
    <t xml:space="preserve">4.1. </t>
  </si>
  <si>
    <r>
      <rPr>
        <b/>
        <sz val="11"/>
        <color indexed="8"/>
        <rFont val="Times New Roman"/>
        <family val="1"/>
        <charset val="204"/>
      </rPr>
      <t>1)</t>
    </r>
    <r>
      <rPr>
        <sz val="11"/>
        <color indexed="8"/>
        <rFont val="Times New Roman"/>
        <family val="1"/>
        <charset val="204"/>
      </rPr>
      <t xml:space="preserve"> ст.16 п.23,25 ФЗ от 06.10.2003 № 131-ФЗ "Об общих принципах организации местного самоуправленияв РФ";                        </t>
    </r>
    <r>
      <rPr>
        <b/>
        <sz val="11"/>
        <color indexed="8"/>
        <rFont val="Times New Roman"/>
        <family val="1"/>
        <charset val="204"/>
      </rPr>
      <t xml:space="preserve"> 2) </t>
    </r>
    <r>
      <rPr>
        <sz val="11"/>
        <color indexed="8"/>
        <rFont val="Times New Roman"/>
        <family val="1"/>
        <charset val="204"/>
      </rPr>
      <t xml:space="preserve">ФЗ  от 08.11.2007 № 257-ФЗ "Об автомобильных дорогах и о дорожной деятельности в РФ и о внесении изменений в отдельные акты РФ" ст.13 п.1, ст.18 п.1;                                </t>
    </r>
    <r>
      <rPr>
        <b/>
        <sz val="11"/>
        <color indexed="8"/>
        <rFont val="Times New Roman"/>
        <family val="1"/>
        <charset val="204"/>
      </rPr>
      <t>3)</t>
    </r>
    <r>
      <rPr>
        <sz val="11"/>
        <color indexed="8"/>
        <rFont val="Times New Roman"/>
        <family val="1"/>
        <charset val="204"/>
      </rPr>
      <t xml:space="preserve"> Постановление Прватильства Нижегородской области от 30.11.2011 № 978 " Об утверждении порядка формирования и использования бюджетных ассигнований дорожного фонда    Нижегор. области" п.3;                               </t>
    </r>
    <r>
      <rPr>
        <b/>
        <sz val="11"/>
        <color indexed="8"/>
        <rFont val="Times New Roman"/>
        <family val="1"/>
        <charset val="204"/>
      </rPr>
      <t>4)</t>
    </r>
    <r>
      <rPr>
        <sz val="11"/>
        <color indexed="8"/>
        <rFont val="Times New Roman"/>
        <family val="1"/>
        <charset val="204"/>
      </rPr>
      <t xml:space="preserve">  З-Н Нижегородской области от 28.11.2013 № 159-З,     ст.167 от 29.12.04 Жилищный кодекс РФ                              </t>
    </r>
    <r>
      <rPr>
        <b/>
        <sz val="11"/>
        <color indexed="8"/>
        <rFont val="Times New Roman"/>
        <family val="1"/>
        <charset val="204"/>
      </rPr>
      <t>5)</t>
    </r>
    <r>
      <rPr>
        <sz val="11"/>
        <color indexed="8"/>
        <rFont val="Times New Roman"/>
        <family val="1"/>
        <charset val="204"/>
      </rPr>
      <t xml:space="preserve"> З-н Нижегородской области от 10.09.2010 №144-З "Об обеспечении чистоты и порядка на территории Нижегородской области                                     6) Решение Совета депутатов от 13.12.13г. № 98 "Об утверждении Правил благоустройства, обеспечения чистоты и порядка на территории г.о. г.Бор Нижег.обл.</t>
    </r>
  </si>
  <si>
    <t>0540125020</t>
  </si>
  <si>
    <t>0540125040</t>
  </si>
  <si>
    <t>0540125080</t>
  </si>
  <si>
    <t>05401S2190</t>
  </si>
  <si>
    <t>0820525100</t>
  </si>
  <si>
    <t>0820525110</t>
  </si>
  <si>
    <t>Мероприятия по благоустройству дворовых территорий</t>
  </si>
  <si>
    <t>26101S2570</t>
  </si>
  <si>
    <t>0510200135</t>
  </si>
  <si>
    <t>26102L5550</t>
  </si>
  <si>
    <t>4.1.</t>
  </si>
  <si>
    <t>4.2.</t>
  </si>
  <si>
    <t>0510104360</t>
  </si>
  <si>
    <t>0520109220</t>
  </si>
  <si>
    <t>1620100190     7770100190</t>
  </si>
  <si>
    <t xml:space="preserve">1.«Положение об оплате труда муниципальных служащих Департамента имущественных и земельных отношений адм-ции го г.Бор Нижегородской области», «Положение об оплате труда работников не замещающих должности муниципальной службы работников рабочих профессий Департамента имущественных и земельных отношений адм-ции го г.Бор»,утв.распоряж.Департамента имущества от 10.06.2015г. № 131
2.Положение о муниципальной службе в городском округе город Бор, утвержденное решением Совета депутатов городского округа город Бор от 30.09.2010 N 39 "Об утверждении Положения о муниципальной службе в городском округе город Бор" (в редакции решений от 27.12.2011 N 119, от 29.05.2012 N 32, от 26.11.2012 N 104, от 28.05.2013 N 46, от 29.10.2013 N 78, от 13.12.2013 N 100, от 25.03.2014 N 17
3.Федеральный закон от 06.10.2003 N 131-ФЗ "Об общих принципах организации местного самоуправления в Российской Федерации"  ст.16
4. Устав муниципального образования городского округа город Бор Нижегородской области(принят реш.Совета депутатов от 25.01.2011 №1)ст.10, ст.69 часть 3
</t>
  </si>
  <si>
    <t xml:space="preserve">1.Федеральный закон от 6.10.2003 №131-ФЗ «Об общихпринципахорганизацииместного самоуправления в Российской Федерации» 
Ст.16
</t>
  </si>
  <si>
    <t>Инспекция муниципального контроля</t>
  </si>
  <si>
    <t xml:space="preserve">1.« Положение об оплате труда работников не замещающих должности муниципальной службы работников рабочих профессий Департамента имущественных и земельных отношений адм-ции го г.Бор», ,утв.распоряж.Департамента имущества от 10.06.2015г. №131
2 "Трудовой кодекс Российской Федерации" от 30.12.2001 №197-ФЗ
</t>
  </si>
  <si>
    <t>01.06.2015    01.02.2002</t>
  </si>
  <si>
    <t>1.Федеральный закон от 6.10.2003 №131-ФЗ «Об общихпринципахорганизацииместного самоуправления в Российской Федерации» 
Ст.16</t>
  </si>
  <si>
    <t>1610226000                 1710421050</t>
  </si>
  <si>
    <t xml:space="preserve">1 ".Жилищный кодекс РФ" от 29.12.2004 №188-ФЗ,ст.167
2.Закон НО от 28.11.13г. №159-з
3.Постан.НО от 29.09.14г.№662
4..Постан.НО от30.09.15г.№617 5..Постан.НО от 29.09.16г.№667 </t>
  </si>
  <si>
    <t xml:space="preserve"> 01.03.2005,         15.12.2013          29.09.2014             30.09.2015                  29.09.2016</t>
  </si>
  <si>
    <t>МАУ 1</t>
  </si>
  <si>
    <t>МАУ 2</t>
  </si>
  <si>
    <t>ГРАП "Переселение граждан из авар.жил.фонда на тер-рии НО на 2013-2017гг" ( 3 этап),ср-ва местного бюджета</t>
  </si>
  <si>
    <t xml:space="preserve"> 04303S9602</t>
  </si>
  <si>
    <t xml:space="preserve">1.Федеральный закон от 6.10.2003 №131-ФЗ «Об общихпринципахорганизацииместного самоуправления в Российской Федерации» 
Ст.16 п.1 пп.6
2. Устав муниципального образования городского округа город Бор Нижегородской области(принят реш.Совета депутатов от 25.01.2011 №1)ст.10,п.2,
пп.6
3. Федеральный закон от21.07.2007 №185-ФЗ «О Фонде содействия реформированию жилищно-коммунального хозяйства»
4.ГРАП «Переселение граждан из авариного жил.фонда на тер-рии НО на 2013-2017гг»,ут.впостан.прав-ва НО от 19.06.13г.№383,Приложение 1
5.1 ".Жилищный кодекс РФ" от 29.12.2004 №188-ФЗ,ст.85,86,89                                                                               
                                                                             </t>
  </si>
  <si>
    <t>08.10.2003                   16..03..2011,                07.08.2007,         19.06.2013         01.03.2005</t>
  </si>
  <si>
    <t>0430309602</t>
  </si>
  <si>
    <t>0430309502</t>
  </si>
  <si>
    <t>6.1.8.</t>
  </si>
  <si>
    <t>6.1.9.</t>
  </si>
  <si>
    <t>МП "Обеспечение граждан го г.Бор доступным икомфортным жильем на территории городского округа г.Бор" Подпронрамма 3 "Переселение граждан из аварийного жилищного фонда", Основное мероприятие 1 - обеспечение мероприятий по переселению граждан из аварийного жилищного фонда</t>
  </si>
  <si>
    <t>16105S2050</t>
  </si>
  <si>
    <t>0420373150</t>
  </si>
  <si>
    <t xml:space="preserve">1.Закон Нижегородской области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 от 30.09.2008 №116-З
 ст.2п.1 пп.6
2.Федеральный закон от 21.12.1996 №159-ФЗ «О дополнительных гарантиях по социальной поддержке детей-сирот и детей,оставшихся без попечения родителей» 
Ст.8
3.Закон НО от 18.12.14г. №184-З»Об обл.бюджете на 2015ги на плановый 2016 и 2017гг», Приложение 23,табл.33,34
</t>
  </si>
  <si>
    <t xml:space="preserve">27.10.2008                   27.12.1996,                01.01.2015,         </t>
  </si>
  <si>
    <t xml:space="preserve"> Осуществление (предоставление) бюджетных инвестиций в муниципальную собственность (за исключением предоставления бюджетных инвестиций юридическим лицам, не являющимся муниципальными учреждениями и муниципальными унитарными предприятиями)
</t>
  </si>
  <si>
    <t>30.09.2010 №39</t>
  </si>
  <si>
    <t>Мероприятия в области образования</t>
  </si>
  <si>
    <t>Расходы на повышение минимального размера оплаты труда с 1 мая 2018 года работникам муниципальных учреждений и органов местного самоуправления</t>
  </si>
  <si>
    <t>01101S2190</t>
  </si>
  <si>
    <t>Дополнительные образовательные организации</t>
  </si>
  <si>
    <t>01301S2190</t>
  </si>
  <si>
    <t>Приобретение путевок, возмещение части расходов по приобретению путевок в загородные детские оздоровительно-образовательные центры (лагеря) Нижегородской области, оплата стоимости набора продуктов питания в лагерях с дневным пребыванием детей, организованных на базе образовательных учреждений округа (пришкольные лагеря) и проведение культурно-массовых мероприятий в пришкольных лагерях</t>
  </si>
  <si>
    <t>25.03.2009 №149</t>
  </si>
  <si>
    <t>Расходы на обеспечение деятельности муниципальных дошкольных образовательных учреждений</t>
  </si>
  <si>
    <t>Мероприятия по обеспечению несовершеннолетних временной трудовой занятостью в рамках муниципальной программы "Развитие физической культуры, спорта и молодежной политики городского округа город Бор"</t>
  </si>
  <si>
    <t>2) Постановление Правительства Нижегородской области "О порядке предоставления, распределения и расходования
субсидий из областного бюджета бюджетам муниципальных
районов и городских округов Нижегородской области на
создание в общеобразовательных организациях, расположенных
в сельской местности, условий для занятий физической
культурой и спортом в 2017 году"</t>
  </si>
  <si>
    <t>Расходы на капитальный ремонт образовательных организаций, реализующих общеобразовательные программы Нижегородской области</t>
  </si>
  <si>
    <t>01202S2180</t>
  </si>
  <si>
    <t>Мероприятия по безопасности дорожного движения в рамках муниципальной программы "Безопасность дорожного движения в городском округе г.Бор на 2017 г"</t>
  </si>
  <si>
    <t>16.10.2014 №7124</t>
  </si>
  <si>
    <t>Расходы на реализацию мероприятий по созданию в дошкольных образовательнызх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 -инвалидами качественного образования</t>
  </si>
  <si>
    <t>Расходы за счет средств местного бюджета на мероприятия отдыха и оздоровления детей в рамках подпрограммы "Развитие дополнительного образования"</t>
  </si>
  <si>
    <t>Реализация мероприятий, направленных на противодействие коррупции</t>
  </si>
  <si>
    <t>4.1.2.23</t>
  </si>
  <si>
    <t xml:space="preserve">Муниципальные бюджетные общеобразовательные  учреждения </t>
  </si>
  <si>
    <t>Расходы на исполнение полномочий по финансовому обеспечению двухразовым бесплатным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по адаптированным основным общеобразовательным программам за счет средств местного бюджета</t>
  </si>
  <si>
    <t>0120223180</t>
  </si>
  <si>
    <t>4.1.2.24</t>
  </si>
  <si>
    <t xml:space="preserve"> </t>
  </si>
  <si>
    <t>4.1.2.25</t>
  </si>
  <si>
    <t>Муниципальные учреждения дополнительного образования</t>
  </si>
  <si>
    <t>Расходы на обеспечение деятельности муниципальных учреждений допонительного образования</t>
  </si>
  <si>
    <t>4.1.2.27</t>
  </si>
  <si>
    <t>Мероприятия по организации отдыха и оздоровления детей и молодежи</t>
  </si>
  <si>
    <t>4.1.2.28</t>
  </si>
  <si>
    <t>Приобретение путевок, возмещение части расходов по приобретению путевок в загородные детские оздоровительно-образовательные центры (лагеря) Нижегородской области, оплата стоимости набора продуктов питания в лагерях с дневным пребыванием детей, организованных на  базе образовательных учреждений округа (пришкольные лагеря) и проведение культурно-массовых мероприятий в пришкольных лагерях</t>
  </si>
  <si>
    <t xml:space="preserve">            </t>
  </si>
  <si>
    <t>Расходы на реализацию мероприятий, направленных на духовно нравственное воспитание в городском округе г. Бор</t>
  </si>
  <si>
    <t>МАОУ Большепикинская ОШ</t>
  </si>
  <si>
    <t>4.2.1.15.</t>
  </si>
  <si>
    <t>МАОУ ОШ №5</t>
  </si>
  <si>
    <t>4.2.1.16.</t>
  </si>
  <si>
    <t>Расходы на обеспечение деятельноти муниципальных учреждений дополнительного образования</t>
  </si>
  <si>
    <t>30.12.2014 №9714</t>
  </si>
  <si>
    <t>Расходы на обеспечение деятельности муниципальных школ начальных, неполных средних и средних</t>
  </si>
  <si>
    <t>0120100590</t>
  </si>
  <si>
    <t>Содействие интеллектуальному, духовно-нравственному развитию детей, реализации личности ребенка в интересах общества, создание условий для выявления и творческого развития одаренных и талантливых детей и молодежи, развитие мотивации у детей к познанию и творчеству</t>
  </si>
  <si>
    <t>Расходы на обеспечение деятельности муниципальных школ начальных, неполных средних и и средних</t>
  </si>
  <si>
    <t>4.2.2.9</t>
  </si>
  <si>
    <t>4.2.2.10</t>
  </si>
  <si>
    <t>4.2.2.11</t>
  </si>
  <si>
    <t>4.2.2.12</t>
  </si>
  <si>
    <t>0110100590</t>
  </si>
  <si>
    <t>4.2.2.13.</t>
  </si>
  <si>
    <t>Расходы из резервного фонда администрации городского округа г. Бор</t>
  </si>
  <si>
    <t>4.2.2.14.</t>
  </si>
  <si>
    <t>4.2.2.15</t>
  </si>
  <si>
    <t>4.2.2.16.</t>
  </si>
  <si>
    <t>Частное общеобразовательное учреждение религиозной организации "Православная гимназия во имя святого благоверного  князя Дмитрия Донского"</t>
  </si>
  <si>
    <t>Местная религиозная организация "Православный приход храма во имя Живоначальной Троицы с. Кантаурово Борского района Нижегородской области"</t>
  </si>
  <si>
    <t>Мероприятия по организации отдыха и оздоровления детей</t>
  </si>
  <si>
    <t>Иные выплаты населению</t>
  </si>
  <si>
    <t>Приобретение путевок, возмещение части расходов по приобретению путевок в загородные детские оздоровительно-образовательные центы (лагеря) Нижегородской области, оплата стоимости набора продуктов питания в лагерях с дневным пребыванием детей, организованных на базе образовательных учреждений округа (пришкольные лагеря) и проведение культурно-массовых мероприятий в пришкольных лагерях</t>
  </si>
  <si>
    <r>
      <rPr>
        <sz val="14"/>
        <color indexed="9"/>
        <rFont val="Times New Roman"/>
        <family val="1"/>
        <charset val="204"/>
      </rPr>
      <t xml:space="preserve">1111111111111111111111111111111111111111    </t>
    </r>
    <r>
      <rPr>
        <sz val="14"/>
        <rFont val="Times New Roman"/>
        <family val="1"/>
        <charset val="204"/>
      </rPr>
      <t xml:space="preserve">                                                                                                                                                                                                           25.03.2009 № 149</t>
    </r>
  </si>
  <si>
    <t xml:space="preserve"> 1. п.8, ч.1, ст. 48,49 Федерального Закона от 29.12.2012 № 273-ФЗ  " Об образовании в Российской Федерации" .                                                                                                                                                 2. Приказ Министераства образования и науки РФ от 07.04.2014 № 276  "Об утверждении Порядка проведения аттестации педагогических работников организаций, осуществляющих образовательную деятельность ".                                                                                                                              3. п.5, ст. 1  Закона  Нижегородской области от 21.10.2005 № 140-З  " О наделении органов местного самоуправления отдельными государственными полномочиями в области образования ".                                                                                                                                                                         </t>
  </si>
  <si>
    <t xml:space="preserve">4.  Постановление Правительства Нижегородской области  № 4" Об утверждении Порядка предоставления и расходования из областного бюджета субвенций бюджетам муниципальных районов и городских округов Нижегородской области на осуществлениме органами местного самоуправления отдельных государственных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образоваительную деятельность , с целью установления соответствия уровня квалификации требованиям,предъявляемым к первой квалификационной категории" ;                                                                                                                                                                                                                       </t>
  </si>
  <si>
    <t>5. п. 7, ч.2, ст. 20  Закона  Нижегородской области от 22.12.2015 № 196-З" Об областном бюджете на 2016 год" . 6. Закон  Нижегородской области от 23.12.2016 № 178-3 " Об областном бюджете на 2017 год и на  плановый период 2018 и 2019 годов".</t>
  </si>
  <si>
    <t xml:space="preserve">1.Закон Нижегородской области от 07.09.2007 №125-З "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и осуществлению деятельности по опеке и попечительству в отношении несовершеннолетних граждан ".                                                                                          2. Постановление администрации городского округа г. Бор Нижегородской области  "Об исполнении государственных полномочий по опеке и попечительству в отношении несовершеннолетних граждан" № 231 ( в редакции  от 03.11.2011 № 5996 ,от 25.09.2013 № 5899)                                                                                                                                                                                         3.п.7, ч.2,ст.20 Закона Нижегородской области от 22.12.2015 № 196 -3 " Об областном бюджете на 2016 год" . 4.  Закона Нижегородской области от 23.12.2016 № 178-3 " Об областном бюджете на 2017 год и на  плановый период 2018 и 2019 годов".             5. Ст.6 Федерального закона  от 24.04.2008 № 48-ФЗ " Об опеке и попечительстве".                                                                                                                                         </t>
  </si>
  <si>
    <t>МКУ 2</t>
  </si>
  <si>
    <t xml:space="preserve">"Предоставление общедоступного бесплатного дошкольного образования по основным общеобразовательным программам </t>
  </si>
  <si>
    <t>1.п.п."а", п.1, ч.13, ст.108  Федерального Закона от 29.12.2012 № 273-ФЗ " Об образовании в Российской Федерации";                                                                                                                                                      2.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3.  Закон Нижегородской области о внесении изменений в Закон Нижегородской области от 03.12.2014 № 179-З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4. Распоряжение Правительства Нижегородской области от 25.08.2054 № 1565-р " Об утверждении перечня малокомплектных образовательных организаций , реализующих основные общеобразовательные программы ,финансировани которых в 2016 году производится по отдельному нормативу,не зависящему от числа обучающихся";                                                   5. Решение Совета депутатов городского округа г.Бор Нижегородской области от 10.04.2015 № 25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6. Закон Нижегородской области от 22.12,.2015 № 196-З. " Об областном бюджете на 2016 год", 7. Закон Нижегородской области от 23.12.2016 № 178-З "Об областном бюджете на 2017 год и на плановый период 2018 и 2019 годов"; 7. Постановление администрации городского округа г.Бор Нижегородской области от 08.06.2017 № 3084 "Об утверждении Порядка распределения объема субвенции на техническое обеспечение проведения государственной итоговой аттестации муниципальными общеобразовательными организациями городского округа г.Бор"; 8.Постановление администрации городского округа г.Бор Нижегородской области от 08.06.2017 № 3083 "Об утверждении Порядка распределения лбъема субвенции на обеспечение коэффициентов выравнивания в  муниципальнымх общеобразовательных и дошкольных образлвательных  организациях  городского округа г.Бор";                                                                              9. Постановление правительства Нижегородской области от 05 августа 2016 года № 1227-р "Об утверждении перечня малокомплектных образовательных организаций, реализующих основные общеобразовательные программы , финансирование которых в 2017 году производится по отдельному нормативу, не зависящему от числа учащихся". 10.  Ст. 79 Федерального  Закона от 29.12.2012 № 273-ФЗ " Об образовании в Российской Федерации" ;Закон Нижегородской области от 26.09.017 о  внесении изменений в статьи 1 и 5 Закона Нижегородской области "О наделении органов местного самоуправления отдельными государственными полномочиями в области образования"</t>
  </si>
  <si>
    <t>4.2.1.14</t>
  </si>
  <si>
    <t>4.2.1.15</t>
  </si>
  <si>
    <t>МАОУ ОШ № 5</t>
  </si>
  <si>
    <t>Предоставление общедоступного и бесплатного начального общего,основного общего,среднего общего образования по основным и дополнительным образовательным программам /"Реализация основных общеобразовательных программ  начального общего,основного общего, среднего  общего образования"</t>
  </si>
  <si>
    <t xml:space="preserve">1.п.п."а", п.1, ч.13, ст.108  Федерального Закона от 29.12.2012 № 273-ФЗ " Об образовании в Российской Федерации";                                                                                                                                       2.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3.  Закон Нижегородской области о внесении изменений в Закон Нижегородской области " от 03.12.2014 № 179-З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4. Решение Совета депутатов городского округа г.Бор Нижегородской области  от 10.04.2015 № 25   " Об утверждении Порядка исполнения органами местного самоуправления городского округа г. Бор переданных полномочий в сфере общего образования за счет субвенции из областного бюджета" ,                                                                                                                                                                        5. Закон Нижегородской области от 22.12.2015 № 196-З. " Об областном бюджете на 2016 год"; 6. Закон Нижегородской области от 23.12.2016 № 178-З "Об областном бюджете на 2017 год и на плановый период 2018 и 2019 годов"; 7. Постановление администрации городского округа г.Бор Нижегородской области от 08.06.2017 № 3084 "Об утверждении Порядка распределения объема субвенции на техническое обеспечение проведения государственной итоговой аттестации муниципальными общеобразовательными организациями городского округа г.Бор"; 8.Постановление администрации городского округа г.Бор Нижегородской области от 08.06.2017 № 3083 "Об утверждении Порядка распределения лбъема субвенции на обеспечение коэффициентов выравнивания в  муниципальнымх общеобразовательных и дошкольных образлвательных  организациях  городского округа г.Бор"; 9. Постановление правительства Нижегородской области от 05 августа 2016 года № 1227-р "Об утверждении перечня малокомплектных образовательных организаций, реализующих основные общеобразовательные программы , финансирование которых в </t>
  </si>
  <si>
    <t>Присмотр и уход за детьми -инвалидами ,детьми сиротами,оставшимися без попечения родителей,а также за детьми с туберкулезной интоксикацией ,обучающимися в  муниципальных образовательных организациях,реализующих образовательные программы дошкольного образования</t>
  </si>
  <si>
    <t>621/622</t>
  </si>
  <si>
    <t>Частное общеобразовательное учреждение религиозной организации " Православная гимназия во имя святого благоверного  князя Дмитрия Донского/ "ЧОУ РО "НЕРПЦ(МП)" "Православная гимназия Дмитрия Донского"</t>
  </si>
  <si>
    <t>0120273380</t>
  </si>
  <si>
    <t>Предоставление субсидий бюджетным учреждениям, автономным учреждениям, государственным унитарным предприятиям</t>
  </si>
  <si>
    <t>6.2.1.</t>
  </si>
  <si>
    <t>6.2.2.</t>
  </si>
  <si>
    <t>Публичные нормативные выплаты гражданам несоциального характера</t>
  </si>
  <si>
    <t>Стипендии</t>
  </si>
  <si>
    <t>Премии и гранты</t>
  </si>
  <si>
    <t xml:space="preserve">4.2. </t>
  </si>
  <si>
    <t>Предоставление субсидий автономным учреждениям</t>
  </si>
  <si>
    <t>Управление сельского хозяйства администрации гродского округа город Бор Нижегородской области</t>
  </si>
  <si>
    <t>Федеральный закон от 06.10.2003 №131-ФЗ "Об общих принципах организации местного самоуправления в Российской Федерации", Закон Нижегородской области от 11.11.2005 №176-З"О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Распоряжение администрации г о г Бор от 14.12.2018 № 630-р "О премировании"</t>
  </si>
  <si>
    <t>1) 08.10.2003 2) 01.01.2006  3) 14.12.2018</t>
  </si>
  <si>
    <t>Реализация мероприятий, направленных на развитие сельского хозяйства городского округа город Бор (проведение выездного мероприятия "День поля")</t>
  </si>
  <si>
    <t>Закон Нижегородской области от 11.11.2005 № 176-З"О наделении органов местного самоупрапвления Нижегородской области отдельными государственными полномочиями по поддержке сельскохозяйственного производства", Постановление администрации г.о.г. Бор от 18.11.2014№8166№"Развитие агропромышленного комплекса в г.о.г. Бор"</t>
  </si>
  <si>
    <t>1)01.01.2006 2)18.11.2014</t>
  </si>
  <si>
    <t>Реализация мероприятий, направленных на развитие сельского хозяйства городского округа город Бор (проведение выездного мероприятия "Объезд животноводческих ферм")</t>
  </si>
  <si>
    <t>Закон Нижегородской области от 11.11.2005 № 176-З"О наделении органов местного самоупрапвления Нижегородской области отдельными государственными полномочиями по поддержке сельскохозяйственного производства", Постановление администрации г.о.г. Бор от 18.11.2014№8166"Развитие агропромышленного комплекса в г.о.г. Бор"</t>
  </si>
  <si>
    <t>Реализация мероприятий, направленных на развитие сельского хозяйства городского округа город Бор (проведение  мероприятия "День работников сельского хозяйства и перерабатывающей промышленности")</t>
  </si>
  <si>
    <t>3.1.4</t>
  </si>
  <si>
    <t>Реализация мероприятий, направленных на развитие сельского хозяйства городского округа город Бор (проведение выездного  мероприятия "Агрофест")</t>
  </si>
  <si>
    <t>Резервный фонд администрации г.о.г.Бор</t>
  </si>
  <si>
    <t>Постановление администрации г.о.г.Бор от 30.12.2014 №9714 "О порядке использования бюджетных ассигнований резервного фонда администрации городского округа г. Бор"</t>
  </si>
  <si>
    <t>Постановление администрации г.о.г.Бор от 25.04.2017 № 2039 "Об утверждении Положения о порядке предоставления субсидий на финансовое обеспечение затрат сельскохозяйственных товаропроизводителей  на приобретение минеральных удобрений за счет средств бюджета городского округа г. Бор"</t>
  </si>
  <si>
    <t>11.</t>
  </si>
  <si>
    <t>Возмещение части затрат на уплату процентов по инвестиционным кредитам (займам) в агропромышленном комплексе за счет средств  областного бюджета</t>
  </si>
  <si>
    <t>13103R4330</t>
  </si>
  <si>
    <t>810</t>
  </si>
  <si>
    <t>Постановление Правительства РФ от 29.12.2016 № 1525 "Об утверждении правил предоставления из федерального бюджета субсидий Российским кредитным организациям на возмещение недополученных ими доходов по кредитам, выданным сельскохозяйственным товаропроизводителям, организациям и индивидуальным предпринимателям, осуществляющим производство, первичную и (или) последующую (промышленную) переработку сельскохозяйственной продукции и ее реализацию,  по льготной ставке, и о внесении изменений в п.9 Правил предоставления и распределения субсидий из федерального бюджета бюджетам субъектов РФ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кооперативах";";Постановление Правительства Нижегородской области от 02.11.2012 №781 "Об утверждении положений по финансовой поддержке агропромышленного комплекса Нижегородской области"</t>
  </si>
  <si>
    <t>1)01.01.2017 2)01.01.2013</t>
  </si>
  <si>
    <t>1320173030</t>
  </si>
  <si>
    <t>Федеральный закон от 06.10.2003 №131-ФЗ "Об общих принципах организации местного самоуправления в Российской Федерации", Закон Нижегородской области от 11.11.2005 №176-З"О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производства",Распоряжение Правительства Нижегородской области от 03.07.2012 № 1403-р"О порядке расчета показателей, порядке расчета и значения коэффициентов, используемых при расчете объема субвенций муниципальным образованиям Нижегородской области на осуществление государственных полномочий по поддержке сельскохозяйственного производства"</t>
  </si>
  <si>
    <t>1)08.10.2003; 2)01.01.2006; 3)01.01.2013</t>
  </si>
  <si>
    <t>Осуществление полномочий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обеспечения безопасности сибироязвенных скотомогильников</t>
  </si>
  <si>
    <t>Закон Нижегородской области от 03.10.2013 №129-З"О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Постановление Правительства Нижегородской области от 20.112013 №862"Об утверждении Положения о порядке и условиях использования субвенций из средств областного бюджета бюджетам муниципальных районов и городских округов Нижегородской области на осуществление отдеотных государственных полномочий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отлова и содержания безнадзорных животных"</t>
  </si>
  <si>
    <t>Оказание несвязанной поддержки сельхозтоваропроизводителям  в области  растениеводства за счет средств областного бюджета</t>
  </si>
  <si>
    <t>1310173300</t>
  </si>
  <si>
    <t xml:space="preserve">
Постановление Правительства РФ от 14.07.2012 N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Постановление Правительства Нижегородской области от 05.03.2013 N 136 "Об утверждении Положения о порядке предоставления и распределения субсидий на оказание несвязанной поддержки сельскохозяйственным товаропроизводителям в области растениеводства"</t>
  </si>
  <si>
    <t>1) 14.08.2012 2)25.04.2013</t>
  </si>
  <si>
    <t>Оказание несвязанной поддержки сельхозтоваропроизводителям  в области  растениеводства за счет средств федерального и областного бюджетов</t>
  </si>
  <si>
    <t>Возмещение части затрат на тприобретение элитных семян за счет средств областного бюджета</t>
  </si>
  <si>
    <t>1310173260</t>
  </si>
  <si>
    <t xml:space="preserve">
 Закон Нижегородской области от 11.11.2005 №176-З"О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Постановление Правительства Нижегородской области от 13.02.2017 N 63"О порядке и условиях предоставления и распределения субсидий на содействие достижению целевых показателей государственной программы "Развитие агропромышленного комплекса Нижегородской области", источником финансового обеспечения которых являются средства федерального и областного бюджетов"</t>
  </si>
  <si>
    <t>1)01.01.2006 2)13.02.2017</t>
  </si>
  <si>
    <t>Возмещение части затрат на тприобретение элитных семян за счет средств федерального и областного бюджетов</t>
  </si>
  <si>
    <t>Возмещение части затрат сельхозтоваропроизводителей на 1 килограмм релизованного  и (или) отгруженного на собственную переработку  молока за счет средств  областного бюджета</t>
  </si>
  <si>
    <t>1310273290</t>
  </si>
  <si>
    <t xml:space="preserve"> Закон Нижегородской области от 11.11.2005 №176-З"О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производства";Постановление Правительства Нижегородской области от 14.03.2013 N 148 "Об утверждении Положения о порядке предоставления средств на возмещение части затрат сельскохозяйственных товаропроизводителей на 1 килограмм реализованного и (или) отгруженного на собственную переработку молока"</t>
  </si>
  <si>
    <t>1)01.01.2016 2)14.03.2013</t>
  </si>
  <si>
    <t>Возмещение части затрат сельхозтоваропроизводителей на 1 килограмм релизованного  и (или) отгруженного на собственную переработку  молока за счет средств федерального и областного бюджетов</t>
  </si>
  <si>
    <t>7.</t>
  </si>
  <si>
    <t>Поддержка племенного животноводства за счет средств областного бюджета</t>
  </si>
  <si>
    <t>1310273270</t>
  </si>
  <si>
    <t>8.</t>
  </si>
  <si>
    <t>Поддержка племенного животноводства за счет средств федерального и областного бюджетов</t>
  </si>
  <si>
    <t>13102R5430</t>
  </si>
  <si>
    <t>9.</t>
  </si>
  <si>
    <t>Возмещение части процентной ставки по долгосрочным, среднесрочным и краткосрочным кредитам, взятым малыми формами хозяйствования за счет средств областного  бюджета</t>
  </si>
  <si>
    <t>1310373280</t>
  </si>
  <si>
    <t>10.</t>
  </si>
  <si>
    <t>Возмещение части процентной ставки по долгосрочным, среднесрочным и краткосрочным кредитам, взятым малыми формами хозяйствования за счет средств областного  и федерального бюджетов</t>
  </si>
  <si>
    <t>12.</t>
  </si>
  <si>
    <t>1310373250</t>
  </si>
  <si>
    <t>13.</t>
  </si>
  <si>
    <t>Возмещение части затрат на уплату процентов по инвестиционным кредитам (займам) в агропромышленном комплексе за счет средств федерального и областного бюджетов</t>
  </si>
  <si>
    <t>13103R5440</t>
  </si>
  <si>
    <t>01   01   04   04</t>
  </si>
  <si>
    <t>13  13  01  01</t>
  </si>
  <si>
    <t>2420100590 24201S2190 0610129910 06101S2190</t>
  </si>
  <si>
    <t xml:space="preserve">03      03      03      03      03      10      10      10 </t>
  </si>
  <si>
    <t>09     09     09     09     09     06     02     02</t>
  </si>
  <si>
    <t>2030100590   20301S2190  2030200590  20302S2190 20103S2320 7770201150 2030300590 20303S2190</t>
  </si>
  <si>
    <t>4) ФЗ от 22.07.2008 №123-ФЗ "Технический регламент о требованиях пожарной безопасности", регламент</t>
  </si>
  <si>
    <t>4) 22.07.2008</t>
  </si>
  <si>
    <r>
      <t xml:space="preserve">средства резервного фонда администрации городского округа г.Бор </t>
    </r>
    <r>
      <rPr>
        <sz val="9"/>
        <rFont val="Times New Roman"/>
        <family val="1"/>
        <charset val="204"/>
      </rPr>
      <t>(организация питания волонтеров и лиц, осуществляющих поиск пропавшего ребенка; приобретение 7 едениц генераторов бензиновых для предупреждения чрезвычайных ситуаций)</t>
    </r>
  </si>
  <si>
    <t>7) Расп.ПНО  от 14.07.2015 № 1293-р "Об организации  и выполнении мероприятий по построению, внедрению и развитию на территориии НО аппаратно- программного комплекса "Безопасный город" 8) Пост. ПНО от 09.11.2016 № 759 "О единых дежурно- диспетчерских службах муниципальных образований НО"</t>
  </si>
  <si>
    <t>7) 14.07.2015                      8) 09.11.2016</t>
  </si>
  <si>
    <t xml:space="preserve">мероприятия, направленные на создание и развитие системы обеспечения вызова экстренных оперативных служб по единому номеру "112" в городском округе г. Бор </t>
  </si>
  <si>
    <t xml:space="preserve">  03</t>
  </si>
  <si>
    <t xml:space="preserve">  09</t>
  </si>
  <si>
    <t xml:space="preserve"> 2010325230</t>
  </si>
  <si>
    <t>9) Закон Нижегородской области от 26.10.1995 № 16-З "О пожарной безопасности" ст. 6</t>
  </si>
  <si>
    <t>9) 26.10.1995</t>
  </si>
  <si>
    <t>Расходы на обеспечение деятельности единых дежурно - диспетчерских служб городского округа г. Бор</t>
  </si>
  <si>
    <t>2030200590</t>
  </si>
  <si>
    <t>10) Пост. Администрации город.округа г.Бор НО от 12.05.2016 № 2174 "О создании целевого финансового резерва для предупреждения и ликвидации последствий ЧС и стихийных бедствий природного и техногенного характера город. округа г.Бор и утверждении Порядка его использовани"  порядок;                                      11) Расп. ПНО от 04.08.2014  №1392-р «О создании специал. мун. учр-й д/оказания помощи лицам, находящимся в состоя-нии алког. опьянения, утратив-шим способность самостоя-тельно передвигаться или ори-ентироваться в окружающей обстановке, не нуждающимся в медицинской помощи»</t>
  </si>
  <si>
    <t>10) 12.05.2016                     11) 04.08.2014</t>
  </si>
  <si>
    <t>создание и оснащение спасательных постов в местах массового отдыха людей</t>
  </si>
  <si>
    <t>2010425240</t>
  </si>
  <si>
    <t>Расходы на обеспечение деятельности пункта оказания помощи лицам, находящимся в состоянии алкогольного опьянения, утратившим способность самостоятельно передвигаться или ориентироваться в окружающей обстановке, не нуждающимся в медицинской помощи</t>
  </si>
  <si>
    <t>06  02</t>
  </si>
  <si>
    <t>7770201150 2030300590</t>
  </si>
  <si>
    <t>12) Пост. ПНО от 30.12.2016 № 6418 " О единой дежурно- диспетчерской службе город. округа г. Бор НО", в целом</t>
  </si>
  <si>
    <t>12) 30.12.2016</t>
  </si>
  <si>
    <t>Расходы на подготовку проектов планировки и межевания территорий, в целях обеспечения инженерной и дорожной инфраструктурой земельных участков, предназначенных для предоставления многодетным семьям</t>
  </si>
  <si>
    <t>77705S2610</t>
  </si>
  <si>
    <t>13) Решение инвест. Совета при Губернаторе НО от 16.10.2015 № 11947-181-8116 " Реконст-рукция Региональной автомат. Системы централизованного оповещения ГО НО"</t>
  </si>
  <si>
    <t>13) 16.10.2015</t>
  </si>
  <si>
    <t>14) Пост. Адм. Борского района НО от 17.12.2010 № 115 "О создании МУ АХО органов местного самоуправления", "Устав МУ АХО" в целом;</t>
  </si>
  <si>
    <t>14) 17.12.2010</t>
  </si>
  <si>
    <t>15) Пост. Адм. город.округа г.Бор НО от 21.12.2011 № 7037 "Устав МКУ Управление по делам ГО и ЧС город. округа г. Бор НО" в целом;</t>
  </si>
  <si>
    <t>15) 21.12.2011</t>
  </si>
  <si>
    <t>16) Пост. Адм. город. округа г.Бор НО от 22.12.2011 № 7090 "Устав МКУ город. округа г. Бор НО "Борстройзаказчик" в целом</t>
  </si>
  <si>
    <t>16) 22.12.2011</t>
  </si>
  <si>
    <t>Средства резервного фонда администрации городского округа г.Бор (на оплату расходов связанных с похоронами Почетных граждан город. округа г. Бор; корректировка проекта "Благоустройство и реконструкция Мухинского озера и прилегающей к нему территории в г. Бор")</t>
  </si>
  <si>
    <t xml:space="preserve">01   05  </t>
  </si>
  <si>
    <t xml:space="preserve">13  03 </t>
  </si>
  <si>
    <t>Подготовка и повышение квалификации кадров (обучение семинары)</t>
  </si>
  <si>
    <t>Ежегодная диспансеризация муниципальных служащих</t>
  </si>
  <si>
    <r>
      <rPr>
        <b/>
        <sz val="12"/>
        <rFont val="Times New Roman"/>
        <family val="1"/>
        <charset val="204"/>
      </rPr>
      <t>Непрограммное направление деятельности</t>
    </r>
    <r>
      <rPr>
        <sz val="12"/>
        <rFont val="Times New Roman"/>
        <family val="1"/>
        <charset val="204"/>
      </rPr>
      <t xml:space="preserve">, в т.ч. прочие выплаты по обязательствам городского округа </t>
    </r>
    <r>
      <rPr>
        <sz val="10"/>
        <rFont val="Times New Roman"/>
        <family val="1"/>
        <charset val="204"/>
      </rPr>
      <t>(оплата услуг за предоставление статистической информации; общегородские мероприятия; содержание председателей уличных комитетов)</t>
    </r>
  </si>
  <si>
    <r>
      <rPr>
        <b/>
        <sz val="12"/>
        <rFont val="Times New Roman"/>
        <family val="1"/>
        <charset val="204"/>
      </rPr>
      <t>МП "Профилактика безнадзорности и правонарушений среди несовершеннолетних городского округа г. Бор"</t>
    </r>
    <r>
      <rPr>
        <sz val="12"/>
        <rFont val="Times New Roman"/>
        <family val="1"/>
        <charset val="204"/>
      </rPr>
      <t>, в т.ч. мероприятия по работе с несовершеннолетними</t>
    </r>
  </si>
  <si>
    <r>
      <t xml:space="preserve">Прочие выплаты по обязательствам городского округа </t>
    </r>
    <r>
      <rPr>
        <sz val="10"/>
        <rFont val="Times New Roman"/>
        <family val="1"/>
        <charset val="204"/>
      </rPr>
      <t>(разработка проекта местных нормативов градостроительного проектирования городского округа г.Бор; оцифровка картографического материала)</t>
    </r>
  </si>
  <si>
    <r>
      <rPr>
        <b/>
        <sz val="10"/>
        <rFont val="Times New Roman"/>
        <family val="1"/>
        <charset val="204"/>
      </rPr>
      <t>МП "Улучшение условий и охраны труда в организациях город. округа г.Бор"</t>
    </r>
    <r>
      <rPr>
        <sz val="10"/>
        <rFont val="Times New Roman"/>
        <family val="1"/>
        <charset val="204"/>
      </rPr>
      <t>, в т.ч. мероприятия по улучшению условий труда (обучение по охране труда и проверке знаний по ОТ)</t>
    </r>
  </si>
  <si>
    <r>
      <rPr>
        <b/>
        <sz val="12"/>
        <rFont val="Times New Roman"/>
        <family val="1"/>
        <charset val="204"/>
      </rPr>
      <t>МП "Комплексные меры противодействия злоупотреблению наркотиками и их незаконному обороту в город. округе г.Бор"</t>
    </r>
    <r>
      <rPr>
        <sz val="12"/>
        <rFont val="Times New Roman"/>
        <family val="1"/>
        <charset val="204"/>
      </rPr>
      <t>, в т. ч.  реализация мероприятий антинаркотической направленности</t>
    </r>
  </si>
  <si>
    <r>
      <rPr>
        <b/>
        <sz val="12"/>
        <rFont val="Times New Roman"/>
        <family val="1"/>
        <charset val="204"/>
      </rPr>
      <t>МП "Патриотическое и духовно - нравственное воспитание в город. округе г. Бор"</t>
    </r>
    <r>
      <rPr>
        <sz val="12"/>
        <rFont val="Times New Roman"/>
        <family val="1"/>
        <charset val="204"/>
      </rPr>
      <t>, в т. ч. расходы на реализацию мероприятий, направленных на духовно - нравственное воспитание в город. округе г. Бор</t>
    </r>
  </si>
  <si>
    <r>
      <rPr>
        <b/>
        <sz val="10"/>
        <rFont val="Times New Roman"/>
        <family val="1"/>
        <charset val="204"/>
      </rPr>
      <t>П/пр. "Борская семья"</t>
    </r>
    <r>
      <rPr>
        <sz val="10"/>
        <rFont val="Times New Roman"/>
        <family val="1"/>
        <charset val="204"/>
      </rPr>
      <t>, в т. ч. мероприятия в области социальной политики (приобретение призов для награждения победителей конкурсов)</t>
    </r>
  </si>
  <si>
    <t>1) Федеральный закон от 06.10.2003 № 131-ФЗ "Об общих принципах организации местного самоуправления в РФ" ст. 16.1;                                          2) Закон НО от 03.02.2010 № 9-З "Об охране труда в НО" гл. 2 ст. 8;                                                   3) ФЗ №149-ФЗ от 27.07.2006 "Об информатизации, информационных технологиях и о защите информации" ст.11;    4) ФЗ № 63-ФЗ от 25.03.2011 "Об электронной подписи" ст. 4, 5, 6, 9</t>
  </si>
  <si>
    <t>1) 01.01.2006                           2) 03.02.2010                      3) 27.07.2006                      4) 25.03.2011</t>
  </si>
  <si>
    <r>
      <rPr>
        <b/>
        <sz val="10"/>
        <rFont val="Times New Roman"/>
        <family val="1"/>
        <charset val="204"/>
      </rPr>
      <t>П/пр. "Безбарьерная среда жизнидеятельности для инвалидов и др. маломобильных граждан город. округа г.Бор"</t>
    </r>
    <r>
      <rPr>
        <sz val="10"/>
        <rFont val="Times New Roman"/>
        <family val="1"/>
        <charset val="204"/>
      </rPr>
      <t>, в т.ч. расходы на реализацию мероприятий, направленных на формирование доступной для инвалидов среды жизнидеятельности (приобретение канцтоваров)</t>
    </r>
  </si>
  <si>
    <r>
      <rPr>
        <b/>
        <sz val="10"/>
        <rFont val="Times New Roman"/>
        <family val="1"/>
        <charset val="204"/>
      </rPr>
      <t>П/пр. "Профилактика социально значимых заболеваний и развитие безвозмездного донорства в город. окруне г.Бор"</t>
    </r>
    <r>
      <rPr>
        <sz val="10"/>
        <rFont val="Times New Roman"/>
        <family val="1"/>
        <charset val="204"/>
      </rPr>
      <t xml:space="preserve">, в т.ч. мероприятия в области здравоохранения (приобретение продуктовых наборов для вручения донорам, буклетов "Обследование на ВИЧ" и брошюр) </t>
    </r>
  </si>
  <si>
    <r>
      <t xml:space="preserve">П/пр. "Доп.меры адресной поддержки населения и общественных организаций городского округа г.Бор", </t>
    </r>
    <r>
      <rPr>
        <sz val="10"/>
        <rFont val="Times New Roman"/>
        <family val="1"/>
        <charset val="204"/>
      </rPr>
      <t>в т. ч. поздравления отд.категорий граждан с Днем рождения</t>
    </r>
  </si>
  <si>
    <t>3.1.13.</t>
  </si>
  <si>
    <r>
      <rPr>
        <b/>
        <sz val="10"/>
        <rFont val="Times New Roman"/>
        <family val="1"/>
        <charset val="204"/>
      </rPr>
      <t>Непрограммные расходы за счет ср-в обл.бюджета</t>
    </r>
    <r>
      <rPr>
        <sz val="10"/>
        <rFont val="Times New Roman"/>
        <family val="1"/>
        <charset val="204"/>
      </rPr>
      <t xml:space="preserve"> на увеличение расходов МФЦ на оказание услуг населению</t>
    </r>
  </si>
  <si>
    <t>7770374500</t>
  </si>
  <si>
    <t>3.1.14.</t>
  </si>
  <si>
    <r>
      <rPr>
        <b/>
        <sz val="10"/>
        <rFont val="Times New Roman"/>
        <family val="1"/>
        <charset val="204"/>
      </rPr>
      <t>Непрограммное направление деятельности</t>
    </r>
    <r>
      <rPr>
        <sz val="10"/>
        <rFont val="Times New Roman"/>
        <family val="1"/>
        <charset val="204"/>
      </rPr>
      <t>: расходы на обеспечение доступа к системе электронного документооборота</t>
    </r>
  </si>
  <si>
    <t>77705S9400</t>
  </si>
  <si>
    <t>0710100590, 07101S2190</t>
  </si>
  <si>
    <r>
      <t xml:space="preserve">Субсидии МБУ "Борское охотничье-рыболовное хозяйство" на иные цели, в т.ч.:                                                   </t>
    </r>
    <r>
      <rPr>
        <b/>
        <sz val="10"/>
        <rFont val="Times New Roman"/>
        <family val="1"/>
        <charset val="204"/>
      </rPr>
      <t>Средства резервного фонда администрации городского округа г.Бор</t>
    </r>
    <r>
      <rPr>
        <sz val="14"/>
        <rFont val="Times New Roman"/>
        <family val="1"/>
        <charset val="204"/>
      </rPr>
      <t xml:space="preserve"> </t>
    </r>
    <r>
      <rPr>
        <sz val="12"/>
        <rFont val="Times New Roman"/>
        <family val="1"/>
        <charset val="204"/>
      </rPr>
      <t>(выполнение мероприятий, препятствующих проникновению и распространению вируса АЧС, а именно приобретение зерна для подкормки кабана, с целью недопущения их миграции с территории городского округа г.Бор)</t>
    </r>
  </si>
  <si>
    <t>4.1.3.3</t>
  </si>
  <si>
    <t>2510100590 25101S2190</t>
  </si>
  <si>
    <t>1510100590 15101S2190</t>
  </si>
  <si>
    <r>
      <rPr>
        <b/>
        <sz val="12"/>
        <rFont val="Times New Roman"/>
        <family val="1"/>
        <charset val="204"/>
      </rPr>
      <t>Средства фонда поддержки территории НО</t>
    </r>
    <r>
      <rPr>
        <sz val="12"/>
        <rFont val="Times New Roman"/>
        <family val="1"/>
        <charset val="204"/>
      </rPr>
      <t xml:space="preserve"> </t>
    </r>
    <r>
      <rPr>
        <sz val="11"/>
        <rFont val="Times New Roman"/>
        <family val="1"/>
        <charset val="204"/>
      </rPr>
      <t>на проведение межрайонного выездного бизнес - форума для предпринимателей НО "Время молодых предпринимателей"</t>
    </r>
  </si>
  <si>
    <t>Субсидии МАУ "МФЦ г.Бор" на иные цели (расходы, направленные на повышение эффективности оказания услуг по приему заявлений о включении избирателей в список избирателей по месту нахождения при проведении выборов Президента РФ в МФЦ)</t>
  </si>
  <si>
    <r>
      <t>Автономная некоммерческая спортивная организация "Красная рамень"</t>
    </r>
    <r>
      <rPr>
        <sz val="12"/>
        <rFont val="Times New Roman"/>
        <family val="1"/>
        <charset val="204"/>
      </rPr>
      <t xml:space="preserve">, </t>
    </r>
    <r>
      <rPr>
        <sz val="10"/>
        <rFont val="Times New Roman"/>
        <family val="1"/>
        <charset val="204"/>
      </rPr>
      <t>в т.ч. мероприятия в рамках п/пр. "Доп. меры адресной поддержки населения и общественных орг-ций город. округа г.Бор"</t>
    </r>
  </si>
  <si>
    <r>
      <rPr>
        <b/>
        <sz val="12"/>
        <rFont val="Times New Roman"/>
        <family val="1"/>
        <charset val="204"/>
      </rPr>
      <t>ОО "Ветераны правоохранительных органов городского округа г.Бор НО"</t>
    </r>
    <r>
      <rPr>
        <sz val="14"/>
        <rFont val="Times New Roman"/>
        <family val="1"/>
        <charset val="204"/>
      </rPr>
      <t xml:space="preserve">, </t>
    </r>
    <r>
      <rPr>
        <sz val="12"/>
        <rFont val="Times New Roman"/>
        <family val="1"/>
        <charset val="204"/>
      </rPr>
      <t>в т.ч.:</t>
    </r>
  </si>
  <si>
    <r>
      <rPr>
        <b/>
        <sz val="12"/>
        <rFont val="Times New Roman"/>
        <family val="1"/>
        <charset val="204"/>
      </rPr>
      <t>Борская городская организация НОО ООО "ВОИ"</t>
    </r>
    <r>
      <rPr>
        <sz val="14"/>
        <rFont val="Times New Roman"/>
        <family val="1"/>
        <charset val="204"/>
      </rPr>
      <t xml:space="preserve">, </t>
    </r>
    <r>
      <rPr>
        <sz val="12"/>
        <rFont val="Times New Roman"/>
        <family val="1"/>
        <charset val="204"/>
      </rPr>
      <t>в т.ч.:</t>
    </r>
  </si>
  <si>
    <r>
      <rPr>
        <b/>
        <sz val="14"/>
        <rFont val="Times New Roman"/>
        <family val="1"/>
        <charset val="204"/>
      </rPr>
      <t>ОО "Ветераны и Инвалиды Боевых Действий городского округа г.Бор НО"</t>
    </r>
    <r>
      <rPr>
        <sz val="14"/>
        <rFont val="Times New Roman"/>
        <family val="1"/>
        <charset val="204"/>
      </rPr>
      <t xml:space="preserve">, </t>
    </r>
    <r>
      <rPr>
        <sz val="10"/>
        <rFont val="Times New Roman"/>
        <family val="1"/>
        <charset val="204"/>
      </rPr>
      <t>в т.ч.: мероприятия в рамках п/пр. "Доп. меры адресной поддержки населения и общественных орг-ций город. округа г.Бор"</t>
    </r>
  </si>
  <si>
    <r>
      <rPr>
        <b/>
        <sz val="12"/>
        <rFont val="Times New Roman"/>
        <family val="1"/>
        <charset val="204"/>
      </rPr>
      <t>Борское городское отделение Нижегородского обл. отделения Общероссийской ОО "Всероссийское общество охраны природы"</t>
    </r>
    <r>
      <rPr>
        <sz val="12"/>
        <rFont val="Times New Roman"/>
        <family val="1"/>
        <charset val="204"/>
      </rPr>
      <t>, в т.ч.: мероприятия в рамках п/пр. "Доп. меры адресной поддержки населения и общественных орг-ций город. округа г.Бор"</t>
    </r>
  </si>
  <si>
    <r>
      <rPr>
        <b/>
        <sz val="12"/>
        <rFont val="Times New Roman"/>
        <family val="1"/>
        <charset val="204"/>
      </rPr>
      <t>Общественный Благотворительный детский фонд городского округа г.Бор НО "Виктория"</t>
    </r>
    <r>
      <rPr>
        <sz val="14"/>
        <rFont val="Times New Roman"/>
        <family val="1"/>
        <charset val="204"/>
      </rPr>
      <t xml:space="preserve">, </t>
    </r>
    <r>
      <rPr>
        <sz val="10"/>
        <rFont val="Times New Roman"/>
        <family val="1"/>
        <charset val="204"/>
      </rPr>
      <t>в т.ч.: мероприятия в рамках п/пр. "Доп. меры адресной поддержки населения и общественных орг-ций город. округа г.Бор"</t>
    </r>
  </si>
  <si>
    <r>
      <rPr>
        <b/>
        <sz val="12"/>
        <rFont val="Times New Roman"/>
        <family val="1"/>
        <charset val="204"/>
      </rPr>
      <t>ОО "Ветеранов /пенсионеров/ войны, труда Вооружен-ных сил и правоохранительных органов"</t>
    </r>
    <r>
      <rPr>
        <sz val="12"/>
        <rFont val="Times New Roman"/>
        <family val="1"/>
        <charset val="204"/>
      </rPr>
      <t xml:space="preserve">, в т.ч.: </t>
    </r>
  </si>
  <si>
    <r>
      <t xml:space="preserve">НООО "Агенство молодежных инициатив "ШАНС" </t>
    </r>
    <r>
      <rPr>
        <sz val="10"/>
        <rFont val="Times New Roman"/>
        <family val="1"/>
        <charset val="204"/>
      </rPr>
      <t>мероприятия в рамках п/пр. "Доп. меры адресной поддержки населения и общественных орг-ций город. округа г.Бор"</t>
    </r>
  </si>
  <si>
    <r>
      <t xml:space="preserve">Местная религиозная организация "Православный Приход церкви в честь Успения Пресвятой Богородицы г.Бор НО" </t>
    </r>
    <r>
      <rPr>
        <sz val="10"/>
        <rFont val="Times New Roman"/>
        <family val="1"/>
        <charset val="204"/>
      </rPr>
      <t>мероприятия в рамках МП "Патриотическое и духовно-нравственное воспитание граждан в город. округе г.Бор"</t>
    </r>
  </si>
  <si>
    <r>
      <t xml:space="preserve">Местная религиозная организация "Православный Приход Храма Во имя Живоначальной Троицы с.Кантаурово Борского р-на НО" </t>
    </r>
    <r>
      <rPr>
        <sz val="10"/>
        <rFont val="Times New Roman"/>
        <family val="1"/>
        <charset val="204"/>
      </rPr>
      <t>мероприятия в рамках МП "Патриотическое и духовно-нравственное воспитание граждан в город. округе г.Бор"</t>
    </r>
  </si>
  <si>
    <t>5.11.</t>
  </si>
  <si>
    <r>
      <t>Профсоюзная организация городского округа г. Бор Нижегородской областной организации профессионального союза работников народного образования и науки РФ</t>
    </r>
    <r>
      <rPr>
        <sz val="11"/>
        <rFont val="Times New Roman"/>
        <family val="1"/>
        <charset val="204"/>
      </rPr>
      <t xml:space="preserve">, в т.ч.: </t>
    </r>
  </si>
  <si>
    <t xml:space="preserve">мероприятия в рамках п/пр. "Доп. меры адресной поддержки населения и общественных орг-ций город. округа г.Бор" </t>
  </si>
  <si>
    <t xml:space="preserve"> мероприятия в рамках МП "Патриотическое и духовно-нравственное воспитание граждан в город. округе г.Бор"</t>
  </si>
  <si>
    <t>Проектирование и стр-во (реконструкция) автомобильных дорог общего пользования местного значения мун. образований НО, в т.ч. строительство объектов скоростного внеуличного транспорта</t>
  </si>
  <si>
    <t xml:space="preserve">Стр-во, реконструкция, проектно - изыскательские работы и разработка ПСД объектов кап. строительства </t>
  </si>
  <si>
    <t>Софинансирование капитальных вложений в объекты газоснабжения</t>
  </si>
  <si>
    <t>02103S2850</t>
  </si>
  <si>
    <t xml:space="preserve">02103L5670 </t>
  </si>
  <si>
    <r>
      <t xml:space="preserve">Обеспечение проживающих в город. округе и нуждающихся в жилых помещениях малоимущих граждан жилыми помещениями, орг-ция стр-ва и содержания муниц. жилищного фонда, создание условий для жилищного стр-ва, осуществление муниципального жилищного контроля, в т. ч. </t>
    </r>
    <r>
      <rPr>
        <b/>
        <sz val="10"/>
        <rFont val="Times New Roman"/>
        <family val="1"/>
        <charset val="204"/>
      </rPr>
      <t>расходы на строительство, реконструкцию, проектно - изыскательские работы по отрасли "Жилищно - коммунальное хозяйство"; расходы из резервного фонда на выполнение работ, необходимых для завершения и сдачи многокв. дома д/детей - сирот согласно требованиям госуд. строительного надзора</t>
    </r>
  </si>
  <si>
    <t>0210300010 1710421050</t>
  </si>
  <si>
    <r>
      <t>Утверждение правил благоустройства территории городского округа, в т. ч.</t>
    </r>
    <r>
      <rPr>
        <b/>
        <sz val="12"/>
        <rFont val="Times New Roman"/>
        <family val="1"/>
        <charset val="204"/>
      </rPr>
      <t xml:space="preserve"> расходы на строительство, реконструкцию, проектно - изыскательские работы по отрасли "Жилищно - коммунальное хозяйство" </t>
    </r>
    <r>
      <rPr>
        <sz val="12"/>
        <rFont val="Times New Roman"/>
        <family val="1"/>
        <charset val="204"/>
      </rPr>
      <t>(строительство фонтанного комплекса, расположенного в сквере 70-летия Победы г. Бор; строительство сквера с мемориальным комплексом в честь Георгия Победоносца в городском округе г. Бор)</t>
    </r>
  </si>
  <si>
    <t>Финансовое обеспечение мероприятий по созданию доп. мест д/детей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</si>
  <si>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02104L1590</t>
  </si>
  <si>
    <t>Организация работ по строительству (реконструкции) дошкольных образовательных организаций, включая финансирование работ по строительству объектов</t>
  </si>
  <si>
    <t>02104S2590</t>
  </si>
  <si>
    <t>Строительство зданий общеобразовательных организаций</t>
  </si>
  <si>
    <t>02104L5200, 02104L520F</t>
  </si>
  <si>
    <t>08   08</t>
  </si>
  <si>
    <t>01  04</t>
  </si>
  <si>
    <r>
      <t xml:space="preserve">Публичные нормативные социальные выплаты гражданам </t>
    </r>
    <r>
      <rPr>
        <sz val="10"/>
        <rFont val="Times New Roman"/>
        <family val="1"/>
        <charset val="204"/>
      </rPr>
      <t>в рамках п/пр. "Доп.меры адресной поддержки населения и общественных организаций городского округа г.Бор", в т.ч.:</t>
    </r>
  </si>
  <si>
    <t xml:space="preserve">10   </t>
  </si>
  <si>
    <r>
      <rPr>
        <b/>
        <sz val="12"/>
        <rFont val="Times New Roman"/>
        <family val="1"/>
        <charset val="204"/>
      </rPr>
      <t>П/пр. "Доп.меры адресной поддержки населения и общественных организаций городского округа г.Бор"</t>
    </r>
    <r>
      <rPr>
        <sz val="14"/>
        <rFont val="Times New Roman"/>
        <family val="1"/>
        <charset val="204"/>
      </rPr>
      <t>, в т. ч. ежемесячная доплата к пенсиям лицам, замещавшим муниципальные должности и лицам, замещавшим должности муниципальной службы городского округа г. Бор</t>
    </r>
  </si>
  <si>
    <t>04101L0200 04101L4970</t>
  </si>
  <si>
    <t>Осуществление компенсации части затрат на приобретение (строительство) жилья молодым семьям при рождении детей</t>
  </si>
  <si>
    <t>04101S2140</t>
  </si>
  <si>
    <t>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</si>
  <si>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04401S2070</t>
  </si>
  <si>
    <r>
      <rPr>
        <b/>
        <sz val="12"/>
        <rFont val="Times New Roman"/>
        <family val="1"/>
        <charset val="204"/>
      </rPr>
      <t>Непрограммное направление деятельности, в т.ч.</t>
    </r>
    <r>
      <rPr>
        <sz val="14"/>
        <rFont val="Times New Roman"/>
        <family val="1"/>
        <charset val="204"/>
      </rPr>
      <t xml:space="preserve"> </t>
    </r>
    <r>
      <rPr>
        <sz val="12"/>
        <rFont val="Times New Roman"/>
        <family val="1"/>
        <charset val="204"/>
      </rPr>
      <t>Средства фонда поддержки территорий Нижегородской области (материальная помощь)</t>
    </r>
  </si>
  <si>
    <t xml:space="preserve"> 7770322000</t>
  </si>
  <si>
    <r>
      <t xml:space="preserve">Мероприятия в области социальной политики </t>
    </r>
    <r>
      <rPr>
        <sz val="10"/>
        <rFont val="Times New Roman"/>
        <family val="1"/>
        <charset val="204"/>
      </rPr>
      <t>(единовременная выплата на рождение ребенка женщинам, работающим в муниципальных учреждениях образования,  культуры и спорта)</t>
    </r>
  </si>
  <si>
    <r>
      <rPr>
        <b/>
        <sz val="12"/>
        <rFont val="Times New Roman"/>
        <family val="1"/>
        <charset val="204"/>
      </rPr>
      <t>Резервный фонд администрации городского округа г. Бор</t>
    </r>
    <r>
      <rPr>
        <sz val="12"/>
        <rFont val="Times New Roman"/>
        <family val="1"/>
        <charset val="204"/>
      </rPr>
      <t xml:space="preserve">: </t>
    </r>
    <r>
      <rPr>
        <sz val="10"/>
        <rFont val="Times New Roman"/>
        <family val="1"/>
        <charset val="204"/>
      </rPr>
      <t xml:space="preserve">оказание мат. помощи члену сборной России по легкой атлетике Копейкину В.А. на оплату расходов, связанных с поездкой на заседание спортивного арбитражного суда в г.Лозанна (Швейцария); оказание мат. помощи Курицыну Н.П. на оплату расходов, связанных с похоронами участника ВОВ, Почет. гр-на, Заслуженного ветерана Курицына П.Н. </t>
    </r>
  </si>
  <si>
    <t>2.10.</t>
  </si>
  <si>
    <r>
      <t>МКУ "Управление по делам ГО и ЧС городского округа г.Бор",</t>
    </r>
    <r>
      <rPr>
        <sz val="10"/>
        <rFont val="Times New Roman"/>
        <family val="1"/>
        <charset val="204"/>
      </rPr>
      <t xml:space="preserve"> в т.ч. выплата среднемесячного заработка на период трудоустройства работника, гражданского служащего при его увольнении в связи с ликвидацией либо реорганизацией учреждения, иными организационно - штатными мероприятиями, приводящими к сокращению численности или штата учреждения</t>
    </r>
  </si>
  <si>
    <t>1) ФЗ от 06.10.2003 № 131-ФЗ "Об общих принципах организации мест. самоуправления в РФ" ст. 16;  2) Расп. Адм.город.округа г. Бор №370 от 30.08.2018 "Об организационно- штатных мероприятиях МКУ "Управление по делам ГО и ЧС город. округа г.Бор", в целом</t>
  </si>
  <si>
    <t>1) 01.01.2006        2) 01.11.2018</t>
  </si>
  <si>
    <r>
      <rPr>
        <b/>
        <sz val="12"/>
        <rFont val="Times New Roman"/>
        <family val="1"/>
        <charset val="204"/>
      </rPr>
      <t>Непрограммное направление деятельности</t>
    </r>
    <r>
      <rPr>
        <sz val="12"/>
        <rFont val="Times New Roman"/>
        <family val="1"/>
        <charset val="204"/>
      </rPr>
      <t>, в т.ч. прочие выплаты по обязательствам городского округа (выплата денежной премии победителям смотра - конкурса)</t>
    </r>
  </si>
  <si>
    <r>
      <t xml:space="preserve">П/пр."Развитие малого и среднего предпринимательства городского округа г.Бор,         </t>
    </r>
    <r>
      <rPr>
        <sz val="14"/>
        <color indexed="8"/>
        <rFont val="Times New Roman"/>
        <family val="1"/>
        <charset val="204"/>
      </rPr>
      <t xml:space="preserve">в т. ч.: </t>
    </r>
  </si>
  <si>
    <r>
      <rPr>
        <b/>
        <sz val="14"/>
        <rFont val="Times New Roman"/>
        <family val="1"/>
        <charset val="204"/>
      </rPr>
      <t>Непрограммное направление деятельности</t>
    </r>
    <r>
      <rPr>
        <sz val="14"/>
        <rFont val="Times New Roman"/>
        <family val="1"/>
        <charset val="204"/>
      </rPr>
      <t xml:space="preserve">, в т.ч. прочие выплаты по обязательствам городского округа </t>
    </r>
  </si>
  <si>
    <r>
      <rPr>
        <b/>
        <sz val="14"/>
        <rFont val="Times New Roman"/>
        <family val="1"/>
        <charset val="204"/>
      </rPr>
      <t>Непрограммное направление деятельности</t>
    </r>
    <r>
      <rPr>
        <sz val="14"/>
        <rFont val="Times New Roman"/>
        <family val="1"/>
        <charset val="204"/>
      </rPr>
      <t>, в т. ч. прочие выплаты по обязательствам городского округа (оплата членских взносов, административных штрафов)</t>
    </r>
  </si>
  <si>
    <r>
      <rPr>
        <b/>
        <sz val="12"/>
        <rFont val="Times New Roman"/>
        <family val="1"/>
        <charset val="204"/>
      </rPr>
      <t>МП "Организация и проведение оплачиваемых общественных работ на территории город. округа г.Бор"</t>
    </r>
    <r>
      <rPr>
        <sz val="12"/>
        <rFont val="Times New Roman"/>
        <family val="1"/>
        <charset val="204"/>
      </rPr>
      <t>, в т.ч. мероприятия по содействию занятости населения</t>
    </r>
  </si>
  <si>
    <t xml:space="preserve">                                                             </t>
  </si>
  <si>
    <t>7770451200</t>
  </si>
  <si>
    <t>наименование закупки в рамках мероприятия</t>
  </si>
  <si>
    <t>02103R0820 0210373150</t>
  </si>
  <si>
    <t xml:space="preserve">0420151350 </t>
  </si>
  <si>
    <r>
      <rPr>
        <b/>
        <sz val="10"/>
        <rFont val="Times New Roman"/>
        <family val="1"/>
        <charset val="204"/>
      </rPr>
      <t xml:space="preserve">П/пр. "Обеспечение жильем отдельных категорий граждан городского округа г.Бор" </t>
    </r>
    <r>
      <rPr>
        <sz val="10"/>
        <rFont val="Times New Roman"/>
        <family val="1"/>
        <charset val="204"/>
      </rPr>
      <t>в т.ч.: субвенция на обеспечение жильем отдельных категорий граждан, установленных ФХ от 24.11.1995 № 181-ФЗ "О социальной защите инвалидов в РФ"</t>
    </r>
  </si>
  <si>
    <t>0420151760</t>
  </si>
  <si>
    <t>1) Федеральный закон  от 24.11.1995 №181-ФЗ «О социальной защите инвалидов в Российской Федерации» гл. IV ст. 28.2 абз. 5;                                           2) Пост. ПНО от 20.03.2015 № 145 "О внесении изменений в ГП "Обеспечение населения НО доступным и комфортным жильем" утв. пост. ПНО от 30.04.2014 № 302", п. 2.1.2 абз. 2</t>
  </si>
  <si>
    <t>1) 24.11.1995                       2) 20.03.2015</t>
  </si>
  <si>
    <t>Реализация дополнительных общеразвивающих программ;спортивная подготовка по олимпийским видам спорта</t>
  </si>
  <si>
    <t>Реализация дополнительных общеразвивающих программ;реализация дополнительных предпрофессиональныхх программ в области физической культуры и спорта;спортивная подготовка по олимпийским видам спорта</t>
  </si>
  <si>
    <t>12102S2190</t>
  </si>
  <si>
    <t>Субсидии МБOУ "СДЮСШОР по греко-римской борьбе" на финансовое обеспечение муниципального задания на оказание муниципальных услуг (выполнение работ)</t>
  </si>
  <si>
    <t>1210100590</t>
  </si>
  <si>
    <t>4.1.1.9.</t>
  </si>
  <si>
    <t>Субсидии МБOУ ДО "СДЮСШОР по греко-римской борьбе" на финансовое обеспечение муниципального задания на оказание муниципальных услуг (выполнение работ)</t>
  </si>
  <si>
    <t>4.1.1.10.</t>
  </si>
  <si>
    <t>Субсидии МБУ ДО ДЮСШ  "по дзюдо" на финансовое обеспечение муниципального задания на оказание муниципальных услуг (выполнение работ)</t>
  </si>
  <si>
    <t>4.1.1.11.</t>
  </si>
  <si>
    <t>4.1.1.12.</t>
  </si>
  <si>
    <t>12101S2190</t>
  </si>
  <si>
    <t>4.1.1.13.</t>
  </si>
  <si>
    <t>4.1.1.14.</t>
  </si>
  <si>
    <t>Субсидии МБУ ДО ДЮЦ  "СПАРТАК" на финансовое обеспечение муниципального задания на оказание муниципальных услуг (выполнение работ)</t>
  </si>
  <si>
    <t>Реализация дополнительных общеразвивающих программ;реализация дополнительных предпрофессиональныхх программ в области физической культуры и спорта</t>
  </si>
  <si>
    <t>4.1.1.15.</t>
  </si>
  <si>
    <t>4.1.1.16.</t>
  </si>
  <si>
    <t>Субсидии на иные цели- трудоустройство несовершеннолетних на период летних каникул (МБOУ "СДЮСШОР по греко-римской борьбе")</t>
  </si>
  <si>
    <t>1) Федеральный закон РФ  от 29.12.2012  № 273  "Об образовании в Российской Федерации", гл.10, ст.75                      2) Федеральный закон  от 06.10.2003  № 131-ФЗ  "Об общих принципах организации местного самоуправления в Российской Федерации", ст.16, п.1,пп.19                       3) Постановление администрации городского округа г. Бор от 30.12.2016 №6427 "Об утверждении Календарного плана физкультурных мероприятий и спортивных мероприятий ,проводимых на территории ГО г. Бор в 2017 году" полностью       4) Устав МБОУ ДО "СДЮСШОР по греко- римской борьбе" от 06.10.2015 №195.   10.11.2016г. №5284</t>
  </si>
  <si>
    <t>Субсидии на иные цели МБУ ДО ДЮЦ  "СПАРТАК" трудоустройство несовершеннолетних на период летних каникул</t>
  </si>
  <si>
    <t>Субсидии на иные цели-средства фонда поддержки территорий Нижегородской области на приобретение спортивной формы (МБOУ "СДЮСШОР по греко-римской борьбе")</t>
  </si>
  <si>
    <t>Субсидии на иные цели -средства  на мероприятия в области спорта и  физической культуры  (Субсидии МБУ "СШОР по греко-римской борьбе")</t>
  </si>
  <si>
    <t>Субсидии на иные цели-средства фонда поддержки территорий Нижегородской области на приобретение металлодетекторов (МБУ "СШОР по греко-римской борьбе")</t>
  </si>
  <si>
    <t>Предоставление субсидий на иные цели для приобретение путевок для оплаты стоимости набора продуктов питания в лагерях сдевным прибыванием детей (Субсидии МБУ "СШОР по греко-римской борьбе")</t>
  </si>
  <si>
    <t>Устав МБУ ДО ДЮСШ по дзюдо утвержден Приказом отдела спорта и молодежной политики администрации городского округа город Бор Нижегородской области  от 26.03.2018 №70-ОД, Устав МБУ СШОР по греко-римской борьбе утвержден Приказом отдела спорта и молодежной политики администрации городского округа город Бор Нижегородской области Приказ от 20.09.2018 №84-ОД, Устав МБУ ДО ДЮЦ Спартак  утвержден Приказом отдела спорта и молодежной политики администрации городского округа город Бор Нижегородской области Приказ от 26.03.2018 №69-ОД. Постановление администрации городского округа г. Бор от 10.11.2016г. №5284</t>
  </si>
  <si>
    <t>Предоставление субсидий на иные цели для приобретение путевок для оплаты стоимости набора продуктов питания в лагерях сдевным прибыванием детей (Субсидии МБУ ДО ДЮСШ по дзюдо)</t>
  </si>
  <si>
    <t>Предоставление субсидий на иные цели для приобретение путевок для оплаты стоимости набора продуктов питания в лагерях сдевным прибыванием детей (Субсидии МБУ ДО ДЮЦ Спартак)</t>
  </si>
  <si>
    <t>Предоставление субсидийна иные цели по организации отдыха и оздоровления детей (организация многодневных походов) (Субсидии МБУДО ДЮСШ по дзюдо)</t>
  </si>
  <si>
    <t>Субсидии  на иные цели - расходы на  реализацию мероприятий антинаркотической направленности(Субсидии МБУ ДО ДЮСШ  по дзюдо)</t>
  </si>
  <si>
    <t>Субсидии  на иные цели - расходы на  реализацию мероприятий антинаркотической направленности(Субсидии МБУ ДО ДЮЦ "Спартак")</t>
  </si>
  <si>
    <t>Предоставление субсидийна иные цели по организации отдыха и оздоровления детей (организация многодневных походов) (Субсидии МБУ ДО ДЮЦ "Спартак")</t>
  </si>
  <si>
    <t>4.2.2.1.7</t>
  </si>
  <si>
    <t>Субсидия  на иные цели-приобретение газонокосилки к ЧМ 2018г</t>
  </si>
  <si>
    <t>4.2.2.1.8.</t>
  </si>
  <si>
    <t xml:space="preserve">1) Федеральный закон  от 03.11.2006  № 174-ФЗ  "Об автономных учреждениях", ст.4                     2)Распоряжения Правительства НО " О выделении денежных средств из фонда на поддержку территорий" от 30.06.2016 №941-р,  от 18.07.2016 №1094-р ,от 16.02.2017 №150-р ; от 13.07.2017 №453-р; от 12.02. 2018 года №115-р </t>
  </si>
  <si>
    <t>Субсидии на иные цели-средства фонда поддержки территорий Нижегородской области на металлодетекторов</t>
  </si>
  <si>
    <t xml:space="preserve">1) Федеральный закон  от 03.11.2006  № 174-ФЗ  "Об автономных учреждениях", ст.4   2) Постановление администрации городского округа г. Бор от 30.12.2016 №6427 "Об утверждении Календарного плана физкультурных мероприятий и спортивных мероприятий ,проводимых на территории ГО г. Бор в 2017 году" полностью "      3) Устав МАУ "ФОК "Красная Горка" от 07.11.2016  №179 ,пункты 2.7;2.8    4)Распоряжения Правительства НО " О выделении денежных средств из фонда на поддержку территорий" от 30.06.2016 №941-р,  от 06.07.2016 №1002-р 5)Распоряжение Правительства Нижегородской области от 12 февраля 2018 года №115-р «О выделении средств из резервного фонда Правительства Нижегородской области» </t>
  </si>
  <si>
    <t>4.2.2.2.10.</t>
  </si>
  <si>
    <t>Субсидии на иные цели-средства фонда поддержки территорий Нижегородской области на приобретение металлодетекторов</t>
  </si>
  <si>
    <t>4.2.2.2.11.</t>
  </si>
  <si>
    <t>Субсидии на иные цели- на приобретение материалов и установку теплообменника</t>
  </si>
  <si>
    <t xml:space="preserve">Субсидии  на иные цели - расходы на  реализацию мероприятийпо отдыху и оздоровлению </t>
  </si>
  <si>
    <t>4.2.2.3.9.</t>
  </si>
  <si>
    <t>Распоряжение Правительства Нижегородской области            от 12 февраля 2018 года №115-р «О выделении средств из резервного фонда Правительства Нижегородской области»;</t>
  </si>
  <si>
    <t>4.2.2.4.6.</t>
  </si>
  <si>
    <t>Субсидии на иные цели- на приобретение металладетекторов</t>
  </si>
  <si>
    <t>Распоряжение Правительства Нижегородской области            от 12 февраля 2018 года №115-р «О выделении средств из резервного фонда Правительства Нижегородской области»</t>
  </si>
  <si>
    <t>4.2.2.4.7.</t>
  </si>
  <si>
    <t xml:space="preserve">Приобретение призов для награждения участников соревнований </t>
  </si>
  <si>
    <t>Распоряжение Правительства Нижегородской области            от 9 августа  2018 года №848-р «О выделении денежных средств из фонда на поддержку территорий»»</t>
  </si>
  <si>
    <t>0950100190</t>
  </si>
  <si>
    <t xml:space="preserve">Закон РФ "Основы законодательства РФ о культуре" № 3612-1  ФЗ РФ "Об общих принципах организации местного самоуправления в РФ" № 131-ФЗ;Закон РФ "Основы законодательства РФ о культуре" </t>
  </si>
  <si>
    <t>Постановление правительства НО "Об утверждении Положения об оплате труда работников государственных бюджетных и казенных учреждений культуры НО" № 464 от 15.10.2008 г.</t>
  </si>
  <si>
    <t>МКУ "ХЭС учреждений культуры"</t>
  </si>
  <si>
    <t>0910100590</t>
  </si>
  <si>
    <t xml:space="preserve">Постановление Правительства Нижегородской области от 30.04.2014 N 299 (ред. от 06.07.2016) "Об утверждении государственной программы "Развитие культуры Нижегородской области" Развитие библиотечного делаЗакон Нижегородской области от 01.11.2008 N 147-З (ред. от 30.08.2016) "О библиотечном деле в Нижегородской области" (принят постановлением ЗС НО от 23.10.2008 N 1235-IV)
 ...З "О мерах социальной поддержки отдельных категорий граждан по оплате жилья, отопления и освещения" для специалистов государственных и муниципальных учреждений культуры Нижегородской области.
 (в ред. Закона Нижегородской области от 05.08.2015 N 108-З)
ФЗ "Об основных гарантиях прав ребенка в РФ" № 124 ФЗ                 ФЗ РФ "Об образовании" № 273 ФЗ          Постановление Правительства РФ от 18.11.2013 г. № 1039 "О государственной аккредитации образовательной деятельности"       ФЗ "О библиотечном деле" № 78-ФЗ               ФЗ " Об обязательном      экземпляре документов" № 77- ФЗ    Приказ Министерства культуры НО " О проведении конкурсного отбора на получение иных межбюджетных трансфертов федерального бюджета на проведение мероприятий к подключению общедоступных библиотек НО к сети Интернет и развитие системы библиотечного дела с учетом задачи разширения информационных технологий и оцифровке" № 42      ФЗ "О музейном фонде РФ и музеях в РФ" № 54 от 26.05.1996 г.  ФЗ "Об информации,информационных технологиях и о защите информации" № 149-ФЗ 27.07.2006 г. "Налоговый кодекс РФ"№ 146-ФЗ ч. 1 31.07.1998Постановление администрации городского округа г. Бор Нижегородской области от Постановление администрации городского округа г. Бор Нижегородской области от 24.05.2011 N 2241"Об утверждении Положения о порядке выплаты денежной компенсации на книгоиздательскую продукцию и периодические издания педагогическим работникам муниципальных образовательных учреждений, подведомственных отделу культуры администрации городского округа город Бор Нижегородской области"
06.05.2011 N 1988(ред. от 04.03.2014)"Об оплате труда работников муниципальных бюджетных и автономных учреждений культуры и муниципальных бюджетных образовательных учреждений дополнительного образования детей городского округа город Бор Нижегородской области, подведомственных отделу культуры администрации городского округа город Бор Нижегородской области"(вместе с "Положением об оплате труда работников муниципальных бюджетных и автономных учреждений культуры городского округа город Бор Нижегородской области", "Порядком формирования должностных окладов, ставок заработной платы работников учреждений культуры", "Примерным положением о распределении стимулирующей части фонда оплаты труда работников муниципальных бюджетных и автономных учреждений культуры... 
</t>
  </si>
  <si>
    <t>09101S2090,  09101S2190</t>
  </si>
  <si>
    <t>09101S2250</t>
  </si>
  <si>
    <t>0910325220</t>
  </si>
  <si>
    <t>0920100590</t>
  </si>
  <si>
    <t>09201S2090</t>
  </si>
  <si>
    <t>Услуги по проведению культурно-массовых мероприятий и организация досуга населения.Услуги по методическому обеспечению деятельности учреждений культуры.1. Организация мероприятий.2 Организация деятельности клубных формирований и формирований самодеятельного народного творчества.</t>
  </si>
  <si>
    <t>0930100590</t>
  </si>
  <si>
    <t>09301S2090</t>
  </si>
  <si>
    <t>09301S2250</t>
  </si>
  <si>
    <t>Расходы за счет средств из фонда поддержки территорий Правительства Нижегородской области</t>
  </si>
  <si>
    <t>Дк и СКК</t>
  </si>
  <si>
    <t>09302L5580,  09302L4670</t>
  </si>
  <si>
    <t>0940100590</t>
  </si>
  <si>
    <t>09401S2090, 09401S2190</t>
  </si>
  <si>
    <t>09401S2250</t>
  </si>
  <si>
    <t>МАУ ДО "Детская музыкальная школа № 1"</t>
  </si>
  <si>
    <t>09201S2090, 09201S2190</t>
  </si>
  <si>
    <t>0920223690</t>
  </si>
  <si>
    <t>МАУ ДО "Детская школа искусств им. Ф.М. Шаляпина"</t>
  </si>
  <si>
    <t xml:space="preserve">Услуги по проведению культурно-массовых мероприятий и организации досуга населения.                 1.Организация мероприятий
2.Организация деятельности клубных формирований и формирований самодеятельного народного творчества </t>
  </si>
  <si>
    <t>МАУК "Дом культуры  - музей поселка Память Парижской Коммуны"</t>
  </si>
  <si>
    <t>09301S2090, 09301S2190</t>
  </si>
  <si>
    <t>МАУК "Октябрьский Дом культуры-музей"</t>
  </si>
  <si>
    <t xml:space="preserve">Услуга по предоставлению доступа к культурному наследию,находящемуся в пользовании музея Формирование,учет,изучение,обеспечение физического сохранения и безопастности музейных </t>
  </si>
  <si>
    <t>Услуги по проведению культурно-массовых мероприятий и организации досуга населения.                 1.Организация мероприятий</t>
  </si>
  <si>
    <t>МАУК "ЦК Теплоход"</t>
  </si>
  <si>
    <t>Мероприятия в области здравоохранения</t>
  </si>
  <si>
    <t>Мероприятия по улучшению условий труда</t>
  </si>
  <si>
    <t>Реализация мероприятий, направленных на развитие торговли в городском округе г.Бор</t>
  </si>
  <si>
    <t>Расходы на обеспечение деятельности муниципальных учреждений культуры</t>
  </si>
  <si>
    <t>МАУ ДО "Детская школа исскуств имени Ф.М. Шаляпина"</t>
  </si>
  <si>
    <t>Сохранение и развитие материально-технической базы учреждений дополнительного образования</t>
  </si>
  <si>
    <t>Совет депутатов городского округа город Бор Нижегородской области</t>
  </si>
  <si>
    <t>7770100190; 7770112000</t>
  </si>
  <si>
    <t xml:space="preserve">1)Федеральный закон от 10.01.2002г. №7 "Об охране окружающей среды" ст.16
</t>
  </si>
  <si>
    <t>Октябрьский территориальный отдел администрации городского округа г.Бор</t>
  </si>
  <si>
    <t>2.1.1.1</t>
  </si>
  <si>
    <t xml:space="preserve"> в рамках МП  "Защита населения и территорий от чрезвычайных ситуаций, обеспечение пожарной безопасности и безопасности людей на водных объектах городского округа город Бор Нижегородской области"</t>
  </si>
  <si>
    <t>20201S2190</t>
  </si>
  <si>
    <t>2.1.1.2</t>
  </si>
  <si>
    <t>в рамках МП «Организация и предоставление государственных и муниципальных услуг физическим и юридическим лицам на территории городского округа город Бор Нижегородской области»</t>
  </si>
  <si>
    <t xml:space="preserve"> МКУ "Октябрьский центр обеспечения и содержания территории"</t>
  </si>
  <si>
    <t>2.2.1.1</t>
  </si>
  <si>
    <t xml:space="preserve">1) Федеральный закон от 06.10.2003 № 131-ФЗ "Об общих принципах организации местного самоуправления в Российской Федерации" ст. 14, п. 1, п.п. 9
2) Федеральный закон от 21.12.1994 № 69-ФЗ "О пожарной безопасности" ст. 19
3) Закон Нижегородской области от 26.10.1995 № 16-З "О пожарной безопасности"
4) Федеральный закон от 06.05.2011 N 100-ФЗ (ред. от 22.02.2017) "О добровольной пожарной охране"                                                                                                            5)постановление от 09.11.2016 № 5242 «Об утверждении муниципальной программы "Защита населения и территорий от чрезвычайных ситуаций, обеспечение пожарной безопасности и безопасности людей на водных объектах городского округа г.Бор»                                                                                                                            6)ПОСТАНОВЛЕНИЕ от 30.06.2017 № 3608 О внесении изменений в муниципальную программу «Защита населения и территорий от чрезвычайных ситуаций, обеспечение пожарной безопасности и безопасности людей на водных объектах городского округа город Бор»,  утвержденную постановлением администрации городского округа г. Бор  от 09.11.2016  № 5242                                                                                                                                                                                                                                                                  7)постановление от 14.09.2016 № 4368 «Об обеспечении пожарной безопасности объектов и населенных пунктов городского округа г.Бор в осенне-зимний период 2016-2017 годов» 
</t>
  </si>
  <si>
    <t>1)01.01.2006
2)21.12.1994
3)26.10.1995                                                                                                                                                                                                                                                         4)06.05.2011
5) 01.01.2017 6)01.07.2017 7)14.09.201</t>
  </si>
  <si>
    <t>2.2.1.2</t>
  </si>
  <si>
    <t>обеспечение противопожарных мероприятий в рамках МП  "Защита населения и территорий от чрезвычайных ситуаций, обеспечение пожарной безопасности и безопасности людей на водных объектах городского округа город Бор Нижегородской области"</t>
  </si>
  <si>
    <t>2.2.1.3</t>
  </si>
  <si>
    <t>Распоряжение администрации городского округа г.Бор № 67 от 15.02.18</t>
  </si>
  <si>
    <t>2.2.1.4</t>
  </si>
  <si>
    <t>обеспечение мероприятий, направленных на содержание дорог, в рамках МП "Содержание и развитие дорожного хозяйства городского округа г.Бор "</t>
  </si>
  <si>
    <t xml:space="preserve">1)01.01.2006,
2)01.01.2003
3)14.12.2008
1)01.01.2006,
2)01.01.2003
3)14.12.2008
</t>
  </si>
  <si>
    <t>2.2.1.5</t>
  </si>
  <si>
    <t>обеспечение мероприятий, направленных на содержание и уборку территории улиц, тротуаров, площадей</t>
  </si>
  <si>
    <t xml:space="preserve"> Реализация  мероприятий, направленных на содержание и уборку территории улиц, тротуаров, площадей</t>
  </si>
  <si>
    <t>2.2.1.6</t>
  </si>
  <si>
    <t>обеспечение мероприятий по озеленению в рамках МП«Развитие сферы  жилищно-коммунального хозяйства городского округа город Бор»</t>
  </si>
  <si>
    <t>2.2.1.7</t>
  </si>
  <si>
    <t>обеспечение мероприятий, направленных на проведение капитального и текущего ремонта объектов благоустройства</t>
  </si>
  <si>
    <t xml:space="preserve"> Реализация мероприятий, направленных на проведение капитального и текущего ремонта объектов благоустройства</t>
  </si>
  <si>
    <t>2.2.1.8</t>
  </si>
  <si>
    <t>обеспечение прочих мероприятий по благоустройству в рамках МП«Развитие сферы  жилищно-коммунального хозяйства городского округа город Бор»</t>
  </si>
  <si>
    <t>2.2.1.9</t>
  </si>
  <si>
    <t>обеспечение мероприятий по приобретению и установке элементов детских и спортивных площадок на территории городского округа г.Бор, основанных на инициативах граждан</t>
  </si>
  <si>
    <t>0540325070</t>
  </si>
  <si>
    <t xml:space="preserve"> МКУ "Октябрьский центр обеспечения и содержания территории" </t>
  </si>
  <si>
    <t>в рамках МП  "Защита населения и территорий от чрезвычайных ситуаций, обеспечение пожарной безопасности и безопасности людей на водных объектах городского округа город Бор Нижегородской области"</t>
  </si>
  <si>
    <t>3.Предоставление субсидий бюджетным и автономным учреждениям, включая субсидии на финансовое обеспечение выполнения ими муниципального задания (за исключением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</si>
  <si>
    <t>3.1. Предоставление субсидий бюджетным учреждениям</t>
  </si>
  <si>
    <t>Субсидии бюджетным учреждениям на финансовое обеспечение муниципального задания на оказание муниципальных услуг (выполнение
работ)</t>
  </si>
  <si>
    <t>3.1.1.1.</t>
  </si>
  <si>
    <t>Неклюдовский территориальный отдел администрации городского округа г. Бор</t>
  </si>
  <si>
    <t xml:space="preserve">1) не установлена         2) не установлена </t>
  </si>
  <si>
    <t>МКУ "Неклюдовский ЦО и СТ"</t>
  </si>
  <si>
    <t>Расходы на обеспечение  деятельности  муниципальных учреждений</t>
  </si>
  <si>
    <t>1. Федеральный закон " Трудовой кодекс РФ" от 30.12.2001 г. № 197-ФЗ              2. Постановление Правительства Нижегородской области "Об отраслевой системе оплаты труда государственных бюджетных, автономных и казенных учреждений Нижегородской области" от 23.07.2008 г. № 296   3.Постановление администрации городского округа г.Бор Нижегородской области от 18.05.2015 г. № 2306 "Об оплате труда работников муниципальных учреждений городского округа г. Бор Нижегородской области</t>
  </si>
  <si>
    <t xml:space="preserve">1. 01.02.2002 г. (действующая редакция от 29.07.17г.)                          2. 23.07.2008 г. (действующая редакция от 05.04.17г.)                                          3. 18.05.2015 г. (действующая редакция 01.02.17 г.)       </t>
  </si>
  <si>
    <t>Пожарная безопасность</t>
  </si>
  <si>
    <t xml:space="preserve">1) Закон Нижегородской области "О пожарной безопасности" 16-3 ст.6 от 26.10.1995;               2) Закон НО "О молодежной политике" 70-з, гр.4 от 25.04.1977.                   3) "Об общих принципах организации местного самоуправления в Российской Федерации" Закон РФ № 131-ФЗ ст.14 п.1 п.п9 от 06.10.2003    </t>
  </si>
  <si>
    <t xml:space="preserve">1) 26.10.1995;  2) 25.04.1997; 3) 30.12.2015. </t>
  </si>
  <si>
    <t>1) не установлена                2) не установлена</t>
  </si>
  <si>
    <t>Противопожарная безопасность</t>
  </si>
  <si>
    <t xml:space="preserve">1) не установлена                2) не установлена  </t>
  </si>
  <si>
    <t>Мероприятия, направленные на озеленение</t>
  </si>
  <si>
    <t xml:space="preserve">1.Федеральный закон "Об отходах производства и потребления" от 24.06.1998 г. № 89-фз                                                      2. Закон Нижегородской области "Об охране озелененных  территорий НО" от 07.09.2007 г. № 110-з    3.Решение Совета депутатов городского округа г.Бор " Об утверждении правил благоустройства, обеспечение чистоты и порядка на территории городского округа г. Бор" от 13.12.2013 г. № 98    </t>
  </si>
  <si>
    <t>Мероприятия, связанные с прочим благоустройством</t>
  </si>
  <si>
    <t xml:space="preserve">1.Федеральный закон "Об отходах производства и потребления" от 24.06.1998 г. № 89-фз                        2. Закон Нижегородской области "Об обеспечении чистоты и порядка на территории НО" от 10.09.2010 г. № 144-з                  3.Закон Нижегородской области "О государственном надзоре в сфере благоустройства на территории НО" от 02.08.2007 г. № 88-з       4.Решение Совета депутатов городского округа г.Бор " Об утверждении правил благоустройства, обеспечение чистоты и порядка на территории городского округа г. Бор" от 13.12.2013 г. № 98      </t>
  </si>
  <si>
    <t>Покупка ОС из резервного фонда</t>
  </si>
  <si>
    <t>Содержание и уборка территорий улиц, тротуаров, площадей</t>
  </si>
  <si>
    <t xml:space="preserve">1. 05.08.2000 г. (действующая редакция от 18.07.17г.)   2.31.07.1998 г. (действующая редакция от 29.07.17г.)  </t>
  </si>
  <si>
    <t xml:space="preserve"> МКУ "Большепикинский центр обеспечения и содержания территории"</t>
  </si>
  <si>
    <t>0810100250</t>
  </si>
  <si>
    <t>обеспечение мероприятий по ремонту дорог в рамках МП "Содержание и развитие дорожного хозяйства городского округа г.Бор "</t>
  </si>
  <si>
    <t>2.2.1.10</t>
  </si>
  <si>
    <t>2.2.1.11</t>
  </si>
  <si>
    <t>2.2.1.12</t>
  </si>
  <si>
    <t>2.2.1.13</t>
  </si>
  <si>
    <t>Другие общегосударственные  вопросы</t>
  </si>
  <si>
    <t>Решение Совета Депутатов № 45 от 29,08,2017 награждение победителей муниципального конкурса лучший сельский населенный пункт</t>
  </si>
  <si>
    <t>2.2.1.14</t>
  </si>
  <si>
    <t>Распоряжение №812-р от 30.07.2018 выделение средств из фонда на поддержку территорий</t>
  </si>
  <si>
    <t>2.3</t>
  </si>
  <si>
    <t xml:space="preserve"> МКУ "Большепикинский центр обеспечения и содержания территории" </t>
  </si>
  <si>
    <t>МКУ"Ямновский центр обеспечения и содержания территории", в том числе:</t>
  </si>
  <si>
    <t>Муниципальная программа «Защита населения и территорий от чрезвычайных ситуаций,обеспечение пожарной безопасности людей на водных объектах городского округа г.Бор Нижегородской области на 2017 год»</t>
  </si>
  <si>
    <t xml:space="preserve">1) Закон Нижегородской области "О пожарной безопасности" 16-3 ст.6 от 26.10.1995;     2) "Об общих принципах организации местного самоуправления в Российской Федерации" Закон РФ № 131-ФЗ ст.14 п.1 п.п9 от 06.10.2003;3) Постановление администрации городского округа город Бор Нижегородской области №2306 от 18.05.2015 г "По оплате труда работников муниципальных учреждений городского округа город Бор"                                 </t>
  </si>
  <si>
    <t>1) 26.10.1995;        2) 30.12.2015.                        3).18.05.2015 г</t>
  </si>
  <si>
    <t>Муниципальная программа «Развитие сферы жилищно-коммунального хозяйства городского округа город Бор»</t>
  </si>
  <si>
    <t>2.1.3</t>
  </si>
  <si>
    <t>Муниципальная программа «Защита населения и территорий от чрезвычайных ситуаций,обеспечение пожарной безопасности людей на водных объектах городского округа г.Бор Нижегородской области»</t>
  </si>
  <si>
    <t>2.2.4</t>
  </si>
  <si>
    <t>Уборка территории и аналогичная деятельность, озеленение</t>
  </si>
  <si>
    <t>2.2.5</t>
  </si>
  <si>
    <t>2.2.6</t>
  </si>
  <si>
    <t>2.2.7</t>
  </si>
  <si>
    <t>реализация проекта поддержки местных инициатив</t>
  </si>
  <si>
    <t>2.2.8.</t>
  </si>
  <si>
    <t xml:space="preserve">Расходы на обеспечение деятельности подведомственных учреждений </t>
  </si>
  <si>
    <t>2.2.9.</t>
  </si>
  <si>
    <t>Муниципальная программа "Содержание и развитие дорожного хозяйства городского округа г.Бор"</t>
  </si>
  <si>
    <t>Реализация мероприятий направленных на ремонт дорог общего пользования,тротуаров и дворовых территорий</t>
  </si>
  <si>
    <t>2.2.10.</t>
  </si>
  <si>
    <t>Расходы за счет средств из фонда поддержки территорий</t>
  </si>
  <si>
    <t>расходы за счет средств из фонда поддержки территорий от Правительства Нижегородской области</t>
  </si>
  <si>
    <t>Расходы за счет средств из резервного фонда главы</t>
  </si>
  <si>
    <t>Обеспечение пожарной безопасност</t>
  </si>
  <si>
    <t>1) Закон Нижегородской области "О пожарной безопасности" 16-3 ст.6 от 26.10.1995;     2) "О газоснабжении в РФ " 69-ФЗ ст.19 от 31.03.1999г;                     3) "Об общих принципах организации местного самоуправления в Российской Федерации" Закон РФ № 131-ФЗ ст.14 п.1 п.п9 от 06.10.200</t>
  </si>
  <si>
    <t>,1) Закон Нижегородской области "О пожарной безопасности" 16-3 ст.6 от 26.10.1995;     2) "О газоснабжении в РФ " 69-ФЗ ст.19 от 31.03.1999г;                     3) "Об общих принципах организации местного самоуправления в Российской Федерации" Закон РФ № 131-ФЗ ст.14 п.1 п.п9 от 06.10.200</t>
  </si>
  <si>
    <t>1) Закон Нижегородской области "Об охране озелененных территорий Нижегородской области" №110-з ст.7,п.3 от 07.03.2007;                        2) Постановление Правительства Нижегородской области "Об утверждении типовых праил санитарного содержания территорий, организации уборки и обеспечения чистоты и порядка на территории НО" №309 п.2 от 12.12.2005;               3) Федеральный Закон "Об особо охраняемых природных территориях" 33-ФЗ ст.2, п.6 от 14.03.1995;                          4) Федеральный Закон "Об общих принципах организации местного самоуправления в Российской Федерации" 131-ФЗ ст.14, п.1 п.п 19 от 06.10.2003г;                5) Постановления Правительства РФ "Об утверждении пожарной безопасности в лесах" №417 п.1 от 30.06.2007</t>
  </si>
  <si>
    <t>Ситниковский территориальный отдел</t>
  </si>
  <si>
    <t>2</t>
  </si>
  <si>
    <t xml:space="preserve">Расходные обязательства по выполнению  муниципальных программ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</si>
  <si>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</si>
  <si>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На обеспечение деятельности МКУ " Ситниковский центр обеспечения и содержания  территории" в рамках МП "Защита населения и территорий от чрезвычайных ситуаций, обеспечение пожарной безопасности и безопасности людей на водных объектах городского округа город Бор на 2018 год"</t>
  </si>
  <si>
    <t>2.1.4.</t>
  </si>
  <si>
    <t>Иные бюджетные ассигнования</t>
  </si>
  <si>
    <t>2.1.5</t>
  </si>
  <si>
    <t xml:space="preserve">Распоряжение №313 от 14.07.2017 "О выделении денежных средств из резервного фонда администрации городского округа город Бор" </t>
  </si>
  <si>
    <t>2.1.6</t>
  </si>
  <si>
    <t xml:space="preserve">Распоряжение №67 от 15.02.2018г. "О выделении денежных средств из резервного фонда администрации городского округа город Бор" </t>
  </si>
  <si>
    <t>2.1.7.</t>
  </si>
  <si>
    <t xml:space="preserve">Распоряжение №240 от 29.05.2018г. "О выделении денежных средств из резервного фонда администрации городского округа город Бор" </t>
  </si>
  <si>
    <t>Дорожное хозяйство (дорожные фонды)</t>
  </si>
  <si>
    <t>Содержание дорог общего пользования, тротуаров.</t>
  </si>
  <si>
    <t xml:space="preserve">0810124100, 
</t>
  </si>
  <si>
    <t>Мероприятия по ремонту дорог общего пользования, тротуаров и дворовых территорий в рамках реализации проектов по поддержке местных инициатив</t>
  </si>
  <si>
    <t>Постановление  администрации городского округа г. Бор  03.07.2018 г.   № 3765 "О реализация на территории городского округа город Бор Нижегородской области проекта по поддержке местных инициатив"</t>
  </si>
  <si>
    <t>2.2.4.</t>
  </si>
  <si>
    <t>Распоряжение №217 от 15.05.2018 "О выделении денежных средств из резервного фонда администрации городского округа город Бор"</t>
  </si>
  <si>
    <t>Благоустройство</t>
  </si>
  <si>
    <t xml:space="preserve">На обеспечение деятельности МКУ " Ситниковский центр обеспечения и содержания территории" в рамках МП "Развитие сферы жилищно-коммунального хозяйства городского округа г.Бор на 2018 г" </t>
  </si>
  <si>
    <t>Реализация мероприятий, направленных на уличное освещение</t>
  </si>
  <si>
    <t>На обеспечение деятельности МБУ " Ситниковский  центр обеспечения и содержания  территории" в рамках МП "Развитие сферы жилищно-коммунального хозяйства городского округа г.Бор на 2018 г"</t>
  </si>
  <si>
    <t>Реализация мероприятий, направленных на содержание и уборку территорий улиц, тротуаров, площадей</t>
  </si>
  <si>
    <t>2.3.3</t>
  </si>
  <si>
    <t>2.3.4</t>
  </si>
  <si>
    <t>Реализация мероприятий, направленных на проведение каписального и текущего ремонта объектов благоустройства</t>
  </si>
  <si>
    <t>2.3.5.</t>
  </si>
  <si>
    <t>Реализация мероприятий, направленных на соднржание кладбищ</t>
  </si>
  <si>
    <t>2.3.6</t>
  </si>
  <si>
    <t>Содержание и развитие объктов благоустройства</t>
  </si>
  <si>
    <t>Распоряжение №264 от 14.06.2018 "О выделении денежных средств из резервного фонда администрации городского округа город Бор"</t>
  </si>
  <si>
    <t>2.3.7</t>
  </si>
  <si>
    <t>Постановление  №4310 от 25.07.2018 Награждение победителя смотра-конкурса "Самый благоустроенный населенный пункт, образцовая улица и лучший индивидуальный дом в индивидуальном жилом секторе г.о.г. Бор"</t>
  </si>
  <si>
    <t>2.3.8.</t>
  </si>
  <si>
    <t>На обеспечение деятельности МКУ " Ситниковский центр обеспечения и содержания  территории" в рамках МП "Развитие сферы жилищно-коммунального хозяйства городского округа г.Бор на 2018 г" Реализация мероприятий направленных на прочие расходы по благоустройству</t>
  </si>
  <si>
    <t>Другие вопросы в области жилищно-коммунального хозяйства</t>
  </si>
  <si>
    <t>2.4.1.</t>
  </si>
  <si>
    <t>На обеспечение деятельности МКУ " Ситниковский центр обеспечения и содержания территории" в рамках МП "Развитие сферы жилищно-коммунального хозяйства городского округа г.Бор на 2018 г" Расходы на обеспечение деятельности подведомственных учреждений</t>
  </si>
  <si>
    <t>2.4.2.</t>
  </si>
  <si>
    <t>2.4.3.</t>
  </si>
  <si>
    <t>2.4.4</t>
  </si>
  <si>
    <t>Редькинский территориальный отдел</t>
  </si>
  <si>
    <t>7770100190, 7770019</t>
  </si>
  <si>
    <t xml:space="preserve">Федеральный закон от 02.03.2007 г. № 25-ФЗ   "О муниципальной службе в Российской Федерации"                                                                                                                Федеральный закон от 06.10.2003 № 131-ФЗ "Об общих принципах организации местного самоуправления в Российской Федерации"                             Закон Нижегородской области от 03.08.2007 г. № 99-з   " О муниципальной службе"                                                                        Положение о муниципальной службе в городском округе город Бор, утвержденное решением Совета депутатов городского округа город Бор Нижегородской области от 30.09.2010 № 39             </t>
  </si>
  <si>
    <t>02.03.2007 г. (действующая редакция от 30.06.16 г.)                                                                                                 10.10.2003 г. (действующая редакция 02.12.15 г.)</t>
  </si>
  <si>
    <t>06.10.2003 г. (действующая редакция от 03.07.16 г.) .................................................................................                                                                                              05.04.2013 г. .....................................................................................................................................................                                                           03.08.2007 г. (действующая редакция 06.04.16 г.)</t>
  </si>
  <si>
    <t>Федеральный закон  "Налоговый кодекс" от 05.08.2000 г. № 117-ФЗ</t>
  </si>
  <si>
    <t xml:space="preserve">05.08.2000 г. (действующая редакция от 03.07.16 г.)                                                                                                </t>
  </si>
  <si>
    <t>Реализация мероприятий, направленных  на содержание дорог общего пользования, тротуаров</t>
  </si>
  <si>
    <t>Реализация мероприятий, направленных на проведение капитального и текущего ремонта объектов благоустройства</t>
  </si>
  <si>
    <t>Реализация мероприятий, направленных на содержание кладбищ</t>
  </si>
  <si>
    <t>Расхорды на обеспечение деятельности подведомственных учреждений</t>
  </si>
  <si>
    <t>,</t>
  </si>
  <si>
    <t>МП "Патриотическое и духовно-нравственное воспитание граждан в городском округе город Бор на 2016-2018 годы"</t>
  </si>
  <si>
    <t>территориальный отдел администрации городского округа г.Бор в пос.память Парижской Коммуны</t>
  </si>
  <si>
    <t>1) Федеральный закон от 06.10.2003 №131-ФЗ «Об общих принципах организации местного самоуправления в Российской Федерации» ст.34 п.9                                                                           2) Федеральный закон от 02.03.2007 № 25-ФЗ «О муниципальной службе в Российской Федерации» ст.22 п.2                                                                           3) Закон Нижегородской области от 03.08.2007 № 99-З «О муниципальной службе в Нижегородской области»                                      4) Постановление №2306 от 18.05.2015г. "Об оплате труда работников муниципальных учреждений городского округа г. Бор Нижегородской области"      5) Решение Совета депутатов городского округа г. Бор Нижегородской области от 30.09.2010г.  № 39 "Об утверждении Положения о муниципальной службе в городском округе город Бор"(в ред. решений Совета депутатов городского округа г. Бор от 27.12.2011 №119, от 29.05.2012 №32, от 26.11.2012 №104, от 28.05.2013 №46, от 29.10.2013 №78, от 13.12.2013 №100, от 25.03.2014 №17, от 27.05.2014 №50, от 28.10.2015 №80, от 27.01.2015 № 4, от 31.03.2015 №21)</t>
  </si>
  <si>
    <t xml:space="preserve">1) 01.01.2006г (С изменения и дополнениями вступ.в силу с 19.08.2018г.)                      2) 01.06.2007                3) 03.08.2007     </t>
  </si>
  <si>
    <t>Выплаты персоналу МКУ "Центр обеспечения  и содержания территории Память Парижской Коммуны"</t>
  </si>
  <si>
    <t>Расходы на повышение минимального размера оплаты труда с 1-го мая 2018 года раюотникам муниципальных учреждений и органов местного самоуправления городского округа город Бор</t>
  </si>
  <si>
    <t>100</t>
  </si>
  <si>
    <t xml:space="preserve">1) Постановление администрации городского округа город Бор Нижегородской области от 31.05.2018 №3090 "О распределении субсидии областного бюджета на повышение минимального размера оплаты труда с 01.05.2018 года работникам муниципальных учреждений о органов местного самоуправления городского округа город Бор Нижегородской области"        2)Постановление администрации городского округа город Бор Нижегородской области от 26.09.2018 №5604 "О внесении изменений в постановление администрации городского округа город Бор Нижегородской области от 31.05.2018г. №3090 "Ораспределении субсидии областного бюджета на повышение минимального размера оплаты труда с 01.05.2018 года работникам муниципальных учреждений о органов местного самоуправления городского округа город Бор Нижегородской области"        </t>
  </si>
  <si>
    <t xml:space="preserve">1)31.05.2018г. 2)26.09.2018г.   </t>
  </si>
  <si>
    <t>0,0</t>
  </si>
  <si>
    <t>188,8</t>
  </si>
  <si>
    <t>118,2</t>
  </si>
  <si>
    <t>На обеспечение мероприятий в рамках МП "Защита населения и территорий от чрезвычайных ситуаций, обеспечение пожарной безопасности и безопасности людей на водных объектах городского округа город Бор"</t>
  </si>
  <si>
    <t xml:space="preserve">202010590 </t>
  </si>
  <si>
    <t>170,6</t>
  </si>
  <si>
    <t>76,0</t>
  </si>
  <si>
    <t>На обеспечение деятельности МКУ "Центр обеспечения  и содержания территории Память Парижской Коммуны"  Расходы на обеспечение деятельности подведомственных учреждений</t>
  </si>
  <si>
    <t xml:space="preserve">1) Федеральный Закон 131-ФЗ "Об общих принципах организации местного самоуправления в Российской Федерации" ст.14   2) Постановление правительства РФ от 05.12.2006 № 748 "Об утверждении типового концессионного соглашения в отношении систем коммунальной инфраструктуры и иных объектов коммунального хозяйства, в том числе объектов водо-, тепло-, газо- и энергосбережения, водоотведения, очистки сточных вод, переработки и утилизации (захоронения) бытовых отходов, объектов, предназначенных для освещения территорий городских и сельских поселений, объектов, предназначенных для благоустройства территорий, а также объектов социально-бытового назначения"          3) Закон Нижегородской области от 02.08.2007 № 88-З "О государственном надзоре в сфере благоустройства на территории Нижегородской области"                        4) Закон Нижегородской области от 10.09.2010г. № 144-З "О чистоте и порядке на территории Нижегородской области"                                                      5) Постановление Правительства Нижегородской области от 11.12.2009г. № 919 "Об утверждении типовых Правил санитарного содержания территорий, организации уборки и обеспечения чистоты и порядка на территории Нижегородской области"                                6) Решение Совет депутатов городского округа город Бор Нижегородской области от 
13.12.2013 №98 "Об утверждени и правил чистоты и порядка на территории городского округа город Бор Нижегородской области" </t>
  </si>
  <si>
    <t xml:space="preserve">1) 01.01.2006                                  2) 05.12.2006               3) 02.08.2007              4) 10.09.2010                                   5) 11.12.2009                 6) 13.12.2013                   </t>
  </si>
  <si>
    <t xml:space="preserve">Закупка товаров, работ, услуг в целях содержания МКУ "Центр обеспечения  и содержания территории Память Парижской Коммуны" </t>
  </si>
  <si>
    <t>Средства из резервного фонда администрации городского округа город Бор</t>
  </si>
  <si>
    <t xml:space="preserve">1) Распоряжение администрации городского округа город Бор Нижегородской области от 15.02.2018г. №67 </t>
  </si>
  <si>
    <t>1)15.02.2018г.</t>
  </si>
  <si>
    <t>1)Распоряжение администрации городского округа город Бор Нижегородской области от 12.04.2018г №169</t>
  </si>
  <si>
    <t>1)12.04.2018г.</t>
  </si>
  <si>
    <t>92,6</t>
  </si>
  <si>
    <t xml:space="preserve">1) Федеральный Закон 131-ФЗ "Об общих принципах организации местного самоуправления в Российской Федерации" ст.14   2) Постановление правительства РФ от 05.12.2006 № 748 "Об утверждении типового концессионного соглашения в отношении систем коммунальной инфраструктуры и иных объектов коммунального хозяйства, в том числе объектов водо-, тепло-, газо- и энергосбережения, водоотведения, очистки сточных вод, переработки и утилизации (захоронения) бытовых отходов, объектов, предназначенных для освещения территорий городских и сельских поселений, объектов, предназначенных для благоустройства территорий, а также объектов социально-бытового назначения"          3) Закон Нижегородской области от 02.08.2007 № 88-З "О государственном надзоре в сфере благоустройства на территории Нижегородской области"                        4) Закон Нижегородской области от 10.09.2010г. № 144-З "О чистоте и порядке на территории Нижегородской области"                                                      5) Постановление Правительства Нижегородской области от 11.12.2009г. № 919 "Об утверждении типовых Правил санитарного содержания территорий, организации уборки и обеспечения чистоты и порядка на территории Нижегородской области"6) Решение Совет депутатов городского округа город Бор Нижегородской области от 
13.12.2013 №98 "Об утверждени и правил чистоты и порядка на территории городского округа город Бор Нижегородской области"                                 </t>
  </si>
  <si>
    <t xml:space="preserve">1) 01.01.2006                                  2) 05.12.2006               3) 02.08.2007              4) 10.09.2010                                   5) 11.12.2009                  6) 13.12.2013                  </t>
  </si>
  <si>
    <t>10,0</t>
  </si>
  <si>
    <t>2.2.10</t>
  </si>
  <si>
    <t>2.3.1</t>
  </si>
  <si>
    <t xml:space="preserve">Иные расходы МКУ "Центр обеспечения  и содержания территории Память Парижской Коммуны" </t>
  </si>
  <si>
    <t>2.3.1.1</t>
  </si>
  <si>
    <t xml:space="preserve">2020100590  </t>
  </si>
  <si>
    <t>2.3.1.2</t>
  </si>
  <si>
    <t xml:space="preserve">1) Федеральный Закон 131-ФЗ "Об общих принципах организации местного самоуправления в Российской Федерации" ст.14   2) Постановление правительства РФ от 05.12.2006 № 748 "Об утверждении типового концессионного соглашения в отношении систем коммунальной инфраструктуры и иных объектов коммунального хозяйства, в том числе объектов водо-, тепло-, газо- и энергосбережения, водоотведения, очистки сточных вод, переработки и утилизации (захоронения) бытовых отходов, объектов, предназначенных для освещения территорий городских и сельских поселений, объектов, предназначенных для благоустройства территорий, а также объектов социально-бытового назначения"          3) Закон Нижегородской области от 02.08.2007 № 88-З "О государственном надзоре в сфере благоустройства на территории Нижегородской области"                        4) Закон Нижегородской области от 10.09.2010г. № 144-З "О чистоте и порядке на территории Нижегородской области"                                                      5) Постановление Правительства Нижегородской области от 11.12.2009г. № 919 "Об утверждении типовых Правил санитарного содержания территорий, организации уборки и обеспечения чистоты и порядка на территории        6) Решение Совет депутатов городского округа город Бор Нижегородской области от 
13.12.2013 №98 "Об утверждени и правил чистоты и порядка на территории городского округа город Бор Нижегородской области" </t>
  </si>
  <si>
    <t>1) 01.01.2006                                  2) 05.12.2006               3) 02.08.2007              4) 10.09.2010                                   5) 11.12.2009                 6) 13.12.2013</t>
  </si>
  <si>
    <t>Останкинский территориальный отдел администрации городского округа г.Бор</t>
  </si>
  <si>
    <t xml:space="preserve">1) Федеральный закон от 06.10.2003 № 131-ФЗ "Об общих принципах организации местного самоуправления в Российской Федерации" ст. 14, п. 1, п.п. 22
2)  "О внесении изменений в Правила благоустройства, обеспечения чистоты и порядка на территории городского округа город Бор Нижегородской области, утвержденные решением Совета депутатов городского округа город Бор Нижегородской области от 13.12.2013 № 98"                                                                                                                       3) Федеральный закон  "Бюджетный кодекс РФ" от  31.07.1998 "№ 145-фз"                                                                                                                                                                    4) Постановление администрации городского округа г.Бор  "Об изменении типа и наименования МБУ "Останкинский ЦО и СТ" 5591 от 25.11.16            </t>
  </si>
  <si>
    <t>2.1.1.3</t>
  </si>
  <si>
    <t>Резервный фонд администрации городского округа г.Бор</t>
  </si>
  <si>
    <t>Распоряжение администрации городского округа г.Бор № 368 от 29.08.2018</t>
  </si>
  <si>
    <t xml:space="preserve"> МКУ "Останкинский центр обеспечения и содержания территории"</t>
  </si>
  <si>
    <t>1)01.01.2006
2)21.12.1994
3)26.10.1995                                                                                                                                                                                                                                                         4)06.05.2011
5) 01.01.2017 6)01.07.2017 7)14.09.2017</t>
  </si>
  <si>
    <t>Распоряжение администрации городского округа г.Бор № 67 от 15.02.18 Распоряжение администрации городского округа г.Бор от 24.08.2018 № 364</t>
  </si>
  <si>
    <t>Распоряжение Правительства Нижегородской области "О выделении денежных средств из фонда на поддержку территоии" от 13.09.2017 № 1523-р от 18.09.2017 № 1551-р</t>
  </si>
  <si>
    <t>Расходы за счет средств из фонда поддержки территории Правительства Нижегородской области</t>
  </si>
  <si>
    <t>777032200</t>
  </si>
  <si>
    <t>Распоряжение Правительства Нижегородской области от 27.07.2017 № 1214-р</t>
  </si>
  <si>
    <t>Постановление администрации городского округа город Бор Нижегородской области от 27.07.2017г. № 4159 О награждении победителей смотра-конкурса "Самый благоустроенный населенный пункт…"</t>
  </si>
  <si>
    <t>Постановление №4310 от 25.07.2018 награждение побндиля в конкурсе самы благоустроенный населенный пункт</t>
  </si>
  <si>
    <t>2.2.1.15</t>
  </si>
  <si>
    <t xml:space="preserve"> МКУ "Останкинский центр обеспечения и содержания территории" </t>
  </si>
  <si>
    <t>Линдовский территориальный отдел администрации городского округа г.Бор</t>
  </si>
  <si>
    <t>06.10.03
02.03.2007</t>
  </si>
  <si>
    <t>77701S2190</t>
  </si>
  <si>
    <t xml:space="preserve">30.09.2010
</t>
  </si>
  <si>
    <r>
      <rPr>
        <sz val="10"/>
        <rFont val="Times New Roman"/>
        <family val="1"/>
        <charset val="204"/>
      </rPr>
      <t>06.10.03</t>
    </r>
    <r>
      <rPr>
        <sz val="10"/>
        <color indexed="23"/>
        <rFont val="Times New Roman"/>
        <family val="1"/>
        <charset val="204"/>
      </rPr>
      <t xml:space="preserve">
</t>
    </r>
    <r>
      <rPr>
        <sz val="10"/>
        <rFont val="Times New Roman"/>
        <family val="1"/>
        <charset val="204"/>
      </rPr>
      <t xml:space="preserve">06.05.11
21.12.94
21.12
</t>
    </r>
  </si>
  <si>
    <r>
      <rPr>
        <sz val="10"/>
        <rFont val="Times New Roman"/>
        <family val="1"/>
        <charset val="204"/>
      </rPr>
      <t>06.10.03</t>
    </r>
    <r>
      <rPr>
        <sz val="10"/>
        <color indexed="23"/>
        <rFont val="Times New Roman"/>
        <family val="1"/>
        <charset val="204"/>
      </rPr>
      <t xml:space="preserve">
</t>
    </r>
    <r>
      <rPr>
        <sz val="10"/>
        <rFont val="Times New Roman"/>
        <family val="1"/>
        <charset val="204"/>
      </rPr>
      <t xml:space="preserve">14.03.95
24.06.9
</t>
    </r>
  </si>
  <si>
    <t>2.2.1</t>
  </si>
  <si>
    <t>2.2.3</t>
  </si>
  <si>
    <r>
      <rPr>
        <sz val="10"/>
        <rFont val="Times New Roman"/>
        <family val="1"/>
        <charset val="204"/>
      </rPr>
      <t>06.10.03</t>
    </r>
    <r>
      <rPr>
        <sz val="10"/>
        <color indexed="23"/>
        <rFont val="Times New Roman"/>
        <family val="1"/>
        <charset val="204"/>
      </rPr>
      <t xml:space="preserve">
</t>
    </r>
    <r>
      <rPr>
        <sz val="10"/>
        <rFont val="Times New Roman"/>
        <family val="1"/>
        <charset val="204"/>
      </rPr>
      <t xml:space="preserve">
14.03.95
24.06.9
</t>
    </r>
  </si>
  <si>
    <r>
      <rPr>
        <sz val="10"/>
        <rFont val="Times New Roman"/>
        <family val="1"/>
        <charset val="204"/>
      </rPr>
      <t>06.10.03</t>
    </r>
    <r>
      <rPr>
        <sz val="10"/>
        <color indexed="23"/>
        <rFont val="Times New Roman"/>
        <family val="1"/>
        <charset val="204"/>
      </rPr>
      <t xml:space="preserve">
</t>
    </r>
    <r>
      <rPr>
        <sz val="10"/>
        <rFont val="Times New Roman"/>
        <family val="1"/>
        <charset val="204"/>
      </rPr>
      <t xml:space="preserve">14.03.95
24.06.9
</t>
    </r>
  </si>
  <si>
    <t>2.2.8</t>
  </si>
  <si>
    <t>2.2.9</t>
  </si>
  <si>
    <t xml:space="preserve"> МКУ "Краснослободский центр обеспечения и содержания территории"</t>
  </si>
  <si>
    <t>Реализация мероприятия направленных на содержание и уборку территорий улиц, тротуаров, площадей</t>
  </si>
  <si>
    <t xml:space="preserve"> МКУ "Краснослободский центр обеспечения и содержания территории" </t>
  </si>
  <si>
    <t xml:space="preserve">едеральный закон от 06.10.2003 № 131-ФЗ "Об общих принципах организации местного самоуправления в Российской Федерации" ст. 14, п. 1, п.п. 22
2) Федеральный закон от 12.01.1996 № 8-ФЗ "О погребении и похоронном деле" 
ст. 26
3) Постановление Правительства Нижегородской области от 21.06.2005 № 146 "О реализации на территории Нижегородской области Федерального закона от 12 января 1996 года № 8-ФЗ "О погребении и похоронном деле"и приведении в соответствие с даннымФедеральным законом некоторых постановлений Администрации и Правительства Нижегородской области" п.4                                                                                                                                                                                                                                                                                                                                                                                                                         
</t>
  </si>
  <si>
    <t>2.3.1.4</t>
  </si>
  <si>
    <t>Кантауровский территориальный отдел администрации городского округа г.Бор</t>
  </si>
  <si>
    <t xml:space="preserve">1) Закон Нижегородской области "О денежном содержании лиц замещающих муниципальные должности в НО" №93-З ст.6 от 10.10.2003;                               2) Закон Нижегородской области "О муниципальной службе в НО" №99-З ст.38 абз.1 от 03.08.2007г                3) Федеральный закон "О муниципальной службе в Российской Федерации" 25-ФЗ ст.5,п.2 от 02.03.2007г.;                 4) Федеральный закон "Об общих принципах организации местного самоуправления в Российской Федерации" 131-ФЗ ст.34, п.9 от 06.10.2003;  5)Федеральный закон "Об охране окружающей среды"7-ФЗ ст.16, п.п.1.3 от 10.01.2002;    6)Поставление Правительства "Об утверждении порядка определения платы и ее предельных размеров за загрязнение окружающей природной среды, размещение отходов, другие виды вредного воздействия" №632 в целом от 20.08.1992      7) Решние Совета депутатов от 30.09.2010 г №39
Об утверждении Положения
о муниципальной службе 
в городском округе город Бор
                                  </t>
  </si>
  <si>
    <t>1) 10.10.2003;    2) 03.08.2007;   3) 02.03.2007;   4) 30.12.2015;   5)25.09.1997;    6)10.01.2002;    7)20.08.1992       8)30.09.2010</t>
  </si>
  <si>
    <t>777 02 26000</t>
  </si>
  <si>
    <t>02020100590</t>
  </si>
  <si>
    <t xml:space="preserve">1) Закон Нижегородской области "О пожарной безопасности" 16-3 ст.6 от 26.10.1995;     2)Постановление                                                                администрации городского окурга город Бор Нижегородской области "Об утверждении МП "Защита населения и территорий от чрезвычайных ситуаций, обеспечения пожарной безопасности и безопасности людей на водных объектах городского округа г. Бор Нижегородской области" 5930от 24.11.2015. в целом.;                                  3) "Об общих принципах организации местного самоуправления в Российской Федерации" Закон РФ № 131-ФЗ ст.14 п.1 п.п9 от 06.10.2003 ; 4)Постановление администрации городского округа г.Бор  № 2306 от 18.05.15г "По оплате труда муниципальных учреждений городского округа г.Бор"  5)Постановление администрации городского округа город Бор Нижегородской области №5592 от 25.11.2016 "Об изменении типа и наименования муниципального бюджетного учреждения "Кантауровский центр обеспечения и содержания территории"                                  </t>
  </si>
  <si>
    <t xml:space="preserve">1) 26.10.1995;  2) 01.01.2016;    3) 31.09.1999;   </t>
  </si>
  <si>
    <t>02020125110</t>
  </si>
  <si>
    <t>2.2.7.</t>
  </si>
  <si>
    <t>Безопасность дорожного движения</t>
  </si>
  <si>
    <t>2.2.11</t>
  </si>
  <si>
    <t>2.2.12</t>
  </si>
  <si>
    <t>Расходы за счет средств из резервного фонда администрации городского округа город Бор</t>
  </si>
  <si>
    <t xml:space="preserve">1) Закон Нижегородской области "О пожарной безопасности" 16-3 ст.6 от 26.10.1995;     2)Постановление  администрации городского окурга город Бор Нижегородской области "Об утверждении МП "Защита населения и территорий от чрезвычайных ситуаций, обеспечения пожарной безопасности и безопасности людей на водных объектах городского округа г. Бор Нижегородской области" 5930от 24.11.2015. в целом.;                                                  3) "Об общих принципах организации местного самоуправления в Российской Федерации" Закон РФ № 131-ФЗ ст.14 п.1 п.п9 от 06.10.2003                                                                                 </t>
  </si>
  <si>
    <t>2.12.13</t>
  </si>
  <si>
    <t>2.2.15</t>
  </si>
  <si>
    <t>Расходы за счет средств из фонда поддержки территорий от Правительства Нижегородской области</t>
  </si>
  <si>
    <t>777322000</t>
  </si>
  <si>
    <t>2.2.16</t>
  </si>
  <si>
    <t>Награждение победителя смотра конкурса "Самый благоустроенный населенный пункт,образцовая улица  и лучший  индивидуальный  дом  в индивидуальном жилом секторег.о.г.Бор"</t>
  </si>
  <si>
    <t>Обеспечение уличного освещения</t>
  </si>
  <si>
    <t>Проведение мероприятия "день села Кантаурово"</t>
  </si>
  <si>
    <t xml:space="preserve">                                                                            1) Федеральный закон "Об общих принципах организации местного самоуправления в Российской Федерации" 131-ФЗ ст.34, п.9 от 06.10.2003;            2) Решение Совета депутатов от 20.12.2016 г №83
в городском округе город Бор
                                  </t>
  </si>
  <si>
    <t>01 01</t>
  </si>
  <si>
    <t>06 13</t>
  </si>
  <si>
    <t>1750100190                  7770100190
1750200590</t>
  </si>
  <si>
    <t>1750100190
1750200590</t>
  </si>
  <si>
    <t xml:space="preserve">1. соглашение №44/Д/1-2017 от 29.05.2017г.                                 2. соглашение №44/Д/1-2018 от 14.09.2018г.                              3.Муниципальный контракт №828699 от 07.11.17г.                                          4.муниципальный контракт №834855 от 07.12.2017г.                                         5.Муниципальный контракт №1038663 от 11.09.2018г.                                            </t>
  </si>
  <si>
    <t xml:space="preserve">Содержание органа государственной власти </t>
  </si>
  <si>
    <t>д.б</t>
  </si>
  <si>
    <t>367</t>
  </si>
  <si>
    <t>Управление спорта и молодежной политики администрации городского округа  г. Бор</t>
  </si>
  <si>
    <t>Управление культуры и туризма администрации городского округа  г. Бор</t>
  </si>
  <si>
    <t>Муниципальная программа «Защита населения и территорий от чрезвычайных ситуаций,обеспечение пожарной безопасности людей на водных объектах городского округа г.Бор Нижегородской области год»</t>
  </si>
  <si>
    <t>Муниципальная программа «Защита населения и территорий от чрезвычайных ситуаций,обеспечение пожарной безопасности людей на водных объектах городского округа г.Бор Нижегородской области »</t>
  </si>
  <si>
    <t>На обеспечение деятельности МКУ " Ситниковский центр обеспечения и содержания  территории" в рамках МП "Защита населения и территорий от чрезвычайных ситуаций, обеспечение пожарной безопасности и безопасности людей на водных объектах городского округа город Бор "</t>
  </si>
  <si>
    <t>на обеспечение деятельности МКУ "Октябрьский центр обеспечения и содержания территории" в рамках МП  "Защита населения и территорий от чрезвычайных ситуаций, обеспечение пожарной безопасности и безопасности людей на водных объектах городского округа город Бор Нижегородской области"</t>
  </si>
  <si>
    <t>На обеспечение деятельности МКУ " Ситниковский центр обеспечения и содержания территории" в рамках МП "Содержание и развитие дорожного хозяйства городского округа город Бор"</t>
  </si>
  <si>
    <t>На обеспечение деятельности МКУ " Ситниковский центр обеспечения и содержания территории" в рамках МП "Содержание и развитие дорожного хозяйства городского округа город Бор "</t>
  </si>
  <si>
    <t>в рамках МП "Управление муниципальными финансами городского округа г.Бор"</t>
  </si>
  <si>
    <t xml:space="preserve"> Муниципальная программа «Развитие сферы жилищно-коммунального хозяйства городского округа город Бор»</t>
  </si>
  <si>
    <t>Муниципальная программа «Развитие сферы жилищно-коммунального хозяйства городского округа город Бор» расходы на содержание МКУ "Редькинский центр обеспечения и содержания территории"</t>
  </si>
  <si>
    <t>Муниципальная программа «Развитие сферы жилищно-коммунального хозяйства городского округа город Бор» расходы на содержание МКУ "Редькинский центр обеспечения и содержания территории" Иные бюджетные ассигнования</t>
  </si>
  <si>
    <t>Исполнитель: Хализова Т.П</t>
  </si>
  <si>
    <t>тел.8-83159-37113</t>
  </si>
  <si>
    <t>09.11.2018</t>
  </si>
  <si>
    <t>Таблица 1.ПРЕДВАРИТЕЛЬНЫЙ (ПЛАНОВЫЙ)  РЕЕСТР РАСХОДНЫХ ОБЯЗАТЕЛЬСТВ ГОРОДСКОГО ОКРУГА ГОРОД БОР НИЖЕГОРОДСКОЙ ОБЛАСТИ (РЕЕСТР РАСХОДНЫХ ОБЯЗАТЕЛЬСТВ СУБЪЕКТОВ  БЮДЖЕТНОГО ПЛАНИРОВАНИЯ  БЮДЖЕТА ГОРОДСКОГО ОКРУГА ГОРОД БОР) ПО РАСХОДНЫМ ОБЯЗАТЕЛЬСТВАМ, ИСПОЛНЯЕМЫМ ЗА СЧЕТ СОБСТВЕННЫХ ДОХОДОВ И ИСТОЧНИКОВ ФИНАНСИРОВАНИЯ ДЕФИЦИТА БЮДЖЕТА ГОРОДСКОГО ОКРУГА ГОРОД БОР , ЗА ИСКЛЮЧЕНИЕМ ОСТАТКОВ СУБВЕНЦИЙ ПРОШЛЫХ ЛЕТ
НА 2019 ГОД И НА ПЛАНОВЫЙ ПЕРИОД 2020 И 2021 ГОДОВ</t>
  </si>
  <si>
    <t>Таблица 2. ПРЕДВАРИТЕЛЬНЫЙ (ПЛАНОВЫЙ) РЕЕСТР РАСХОДНЫХ ОБЯЗАТЕЛЬСТВ ГОРОДСКОГО ОКРУГА ГОРОД БОР НИЖЕГОРОДСКОЙ ОБЛАСТИ (РЕЕСТР РАСХОДНЫХ ОБЯЗАТЕЛЬСТВ СУБЪЕКТОВ БЮДЖЕТНОГО ПЛАНИРОВАНИЯ ГОРОДСКОГО ОКРУГА ГОРОД БОР) ПО РАСХОДНЫМ ОБЯЗАТЕЛЬСТВАМ, ИСПОЛНЯЕМЫМ ЗА СЧЕТ СУБВЕНЦИЙ ИЗ ФЕДЕРАЛЬНОГО И ОБЛАСТНОГО БЮДЖЕТА И ИСТОЧНИКОВ ФИНАНСИРОВАНИЯ ДЕФИЦИТА БЮДЖЕТА В ЧАСТИ ОСТАТКОВ СУБВЕНЦИЙ ПРОШЛЫХ ЛЕТ НА 2019 ГОД И НА ПЛАНОВЫЙ ПЕРИОД 2020 И 2021 ГОДОВ</t>
  </si>
  <si>
    <t>ПРЕДВАРИТЕЛЬНЫЙ (ПЛАНОВЫЙ)  РЕЕСТР РАСХОДНЫХ ОБЯЗАТЕЛЬСТВ ГОРОДСКОГО ОКРУГА ГОРОД БОР НИЖЕГОРОДСКОЙ ОБЛАСТИ (РЕЕСТР РАСХОДНЫХ ОБЯЗАТЕЛЬСТВ СУБЪЕКТОВ  БЮДЖЕТНОГО ПЛАНИРОВАНИЯ  БЮДЖЕТА ГОРОДСКОГО ОКРУГА ГОРОД БОР) 
НА 2019ГОД И НА ПЛАНОВЫЙ ПЕРИОД 2020 И 2021 ГОДОВ</t>
  </si>
  <si>
    <t>Таблица 1</t>
  </si>
  <si>
    <t>Таблица 2</t>
  </si>
</sst>
</file>

<file path=xl/styles.xml><?xml version="1.0" encoding="utf-8"?>
<styleSheet xmlns="http://schemas.openxmlformats.org/spreadsheetml/2006/main">
  <numFmts count="7">
    <numFmt numFmtId="164" formatCode="_-* #,##0.00_-;\-* #,##0.00_-;_-* &quot;-&quot;??_-;_-@_-"/>
    <numFmt numFmtId="165" formatCode="00"/>
    <numFmt numFmtId="166" formatCode="000"/>
    <numFmt numFmtId="167" formatCode="#,##0.0"/>
    <numFmt numFmtId="168" formatCode="dd/mm/yy;@"/>
    <numFmt numFmtId="169" formatCode="?"/>
    <numFmt numFmtId="170" formatCode="000000"/>
  </numFmts>
  <fonts count="60">
    <font>
      <sz val="10"/>
      <name val="Arial CYR"/>
    </font>
    <font>
      <sz val="10"/>
      <name val="Arial CYR"/>
    </font>
    <font>
      <sz val="10"/>
      <name val="Helv"/>
    </font>
    <font>
      <sz val="8"/>
      <name val="Arial Cyr"/>
    </font>
    <font>
      <b/>
      <sz val="14"/>
      <name val="Times New Roman"/>
      <family val="1"/>
      <charset val="204"/>
    </font>
    <font>
      <sz val="10"/>
      <name val="Arial"/>
      <family val="2"/>
      <charset val="204"/>
    </font>
    <font>
      <sz val="12"/>
      <name val="Times New Roman"/>
      <family val="1"/>
      <charset val="204"/>
    </font>
    <font>
      <b/>
      <sz val="12"/>
      <name val="Times New Roman"/>
      <family val="1"/>
      <charset val="204"/>
    </font>
    <font>
      <sz val="12"/>
      <color indexed="23"/>
      <name val="Times New Roman"/>
      <family val="1"/>
      <charset val="204"/>
    </font>
    <font>
      <b/>
      <sz val="12"/>
      <color indexed="23"/>
      <name val="Times New Roman"/>
      <family val="1"/>
      <charset val="204"/>
    </font>
    <font>
      <sz val="12"/>
      <color indexed="8"/>
      <name val="Times New Roman"/>
      <family val="1"/>
      <charset val="204"/>
    </font>
    <font>
      <b/>
      <sz val="12"/>
      <color indexed="8"/>
      <name val="Times New Roman"/>
      <family val="1"/>
      <charset val="204"/>
    </font>
    <font>
      <sz val="12"/>
      <color indexed="9"/>
      <name val="Times New Roman"/>
      <family val="1"/>
      <charset val="204"/>
    </font>
    <font>
      <sz val="12"/>
      <name val="Arial CYR"/>
    </font>
    <font>
      <sz val="12"/>
      <name val="Tahoma"/>
      <family val="2"/>
      <charset val="204"/>
    </font>
    <font>
      <sz val="10"/>
      <name val="Times New Roman"/>
      <family val="1"/>
      <charset val="204"/>
    </font>
    <font>
      <sz val="14"/>
      <name val="Times New Roman"/>
      <family val="1"/>
      <charset val="204"/>
    </font>
    <font>
      <b/>
      <sz val="12"/>
      <name val="Tahoma"/>
      <family val="2"/>
      <charset val="204"/>
    </font>
    <font>
      <sz val="12"/>
      <color indexed="8"/>
      <name val="Arial CYR"/>
    </font>
    <font>
      <sz val="9"/>
      <name val="Times New Roman"/>
      <family val="1"/>
      <charset val="204"/>
    </font>
    <font>
      <b/>
      <sz val="14"/>
      <color indexed="8"/>
      <name val="Times New Roman"/>
      <family val="1"/>
      <charset val="204"/>
    </font>
    <font>
      <sz val="14"/>
      <color indexed="23"/>
      <name val="Times New Roman"/>
      <family val="1"/>
      <charset val="204"/>
    </font>
    <font>
      <sz val="14"/>
      <color indexed="8"/>
      <name val="Times New Roman"/>
      <family val="1"/>
      <charset val="204"/>
    </font>
    <font>
      <sz val="11"/>
      <name val="Times New Roman"/>
      <family val="1"/>
      <charset val="204"/>
    </font>
    <font>
      <b/>
      <sz val="10"/>
      <name val="Times New Roman"/>
      <family val="1"/>
      <charset val="204"/>
    </font>
    <font>
      <sz val="10"/>
      <color indexed="23"/>
      <name val="Times New Roman"/>
      <family val="1"/>
      <charset val="204"/>
    </font>
    <font>
      <b/>
      <sz val="14"/>
      <color indexed="23"/>
      <name val="Times New Roman"/>
      <family val="1"/>
      <charset val="204"/>
    </font>
    <font>
      <b/>
      <sz val="11"/>
      <name val="Times New Roman"/>
      <family val="1"/>
      <charset val="204"/>
    </font>
    <font>
      <sz val="11"/>
      <color indexed="8"/>
      <name val="Times New Roman"/>
      <family val="1"/>
      <charset val="204"/>
    </font>
    <font>
      <sz val="10"/>
      <color indexed="8"/>
      <name val="Times New Roman"/>
      <family val="1"/>
      <charset val="204"/>
    </font>
    <font>
      <sz val="11"/>
      <color theme="1"/>
      <name val="Times New Roman"/>
      <family val="1"/>
      <charset val="204"/>
    </font>
    <font>
      <sz val="10"/>
      <color indexed="8"/>
      <name val="Arial CYR"/>
    </font>
    <font>
      <sz val="11"/>
      <color indexed="23"/>
      <name val="Times New Roman"/>
      <family val="1"/>
      <charset val="204"/>
    </font>
    <font>
      <b/>
      <sz val="11"/>
      <color indexed="8"/>
      <name val="Times New Roman"/>
      <family val="1"/>
      <charset val="204"/>
    </font>
    <font>
      <sz val="11"/>
      <color indexed="8"/>
      <name val="Arial CYR"/>
    </font>
    <font>
      <sz val="8"/>
      <name val="Times New Roman"/>
      <family val="1"/>
      <charset val="204"/>
    </font>
    <font>
      <sz val="9"/>
      <color indexed="23"/>
      <name val="Times New Roman"/>
      <family val="1"/>
      <charset val="204"/>
    </font>
    <font>
      <b/>
      <sz val="9"/>
      <name val="Times New Roman"/>
      <family val="1"/>
      <charset val="204"/>
    </font>
    <font>
      <b/>
      <sz val="16"/>
      <name val="Times New Roman"/>
      <family val="1"/>
      <charset val="204"/>
    </font>
    <font>
      <b/>
      <sz val="16"/>
      <name val="Tahoma"/>
      <family val="2"/>
      <charset val="204"/>
    </font>
    <font>
      <b/>
      <sz val="16"/>
      <color indexed="8"/>
      <name val="Times New Roman"/>
      <family val="1"/>
      <charset val="204"/>
    </font>
    <font>
      <sz val="16"/>
      <name val="Tahoma"/>
      <family val="2"/>
      <charset val="204"/>
    </font>
    <font>
      <b/>
      <sz val="16"/>
      <color indexed="23"/>
      <name val="Times New Roman"/>
      <family val="1"/>
      <charset val="204"/>
    </font>
    <font>
      <sz val="16"/>
      <name val="Times New Roman"/>
      <family val="1"/>
      <charset val="204"/>
    </font>
    <font>
      <sz val="16"/>
      <name val="Arial Cyr"/>
      <charset val="204"/>
    </font>
    <font>
      <sz val="14"/>
      <color indexed="9"/>
      <name val="Times New Roman"/>
      <family val="1"/>
      <charset val="204"/>
    </font>
    <font>
      <sz val="9"/>
      <name val="Tahoma"/>
      <family val="2"/>
      <charset val="204"/>
    </font>
    <font>
      <b/>
      <sz val="10"/>
      <name val="Tahoma"/>
      <family val="2"/>
      <charset val="204"/>
    </font>
    <font>
      <sz val="9"/>
      <color indexed="8"/>
      <name val="Times New Roman"/>
      <family val="1"/>
      <charset val="204"/>
    </font>
    <font>
      <b/>
      <i/>
      <sz val="14"/>
      <name val="Times New Roman"/>
      <family val="1"/>
      <charset val="204"/>
    </font>
    <font>
      <sz val="6.5"/>
      <name val="Times New Roman"/>
      <family val="1"/>
      <charset val="204"/>
    </font>
    <font>
      <sz val="5"/>
      <name val="Times New Roman"/>
      <family val="1"/>
      <charset val="204"/>
    </font>
    <font>
      <sz val="7"/>
      <name val="Times New Roman"/>
      <family val="1"/>
      <charset val="204"/>
    </font>
    <font>
      <sz val="10"/>
      <color theme="1"/>
      <name val="Times New Roman"/>
      <family val="1"/>
      <charset val="204"/>
    </font>
    <font>
      <sz val="8"/>
      <color theme="1"/>
      <name val="Times New Roman"/>
      <family val="1"/>
      <charset val="204"/>
    </font>
    <font>
      <sz val="14"/>
      <color theme="1"/>
      <name val="Times New Roman"/>
      <family val="1"/>
      <charset val="204"/>
    </font>
    <font>
      <sz val="6"/>
      <name val="Times New Roman"/>
      <family val="1"/>
      <charset val="204"/>
    </font>
    <font>
      <b/>
      <sz val="12"/>
      <color rgb="FFFF0000"/>
      <name val="Times New Roman"/>
      <family val="1"/>
      <charset val="204"/>
    </font>
    <font>
      <b/>
      <sz val="14"/>
      <name val="Tahoma"/>
      <family val="2"/>
      <charset val="204"/>
    </font>
    <font>
      <b/>
      <sz val="14"/>
      <color rgb="FFFF0000"/>
      <name val="Times New Roman"/>
      <family val="1"/>
      <charset val="204"/>
    </font>
  </fonts>
  <fills count="2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BDC3E5"/>
        <bgColor indexed="64"/>
      </patternFill>
    </fill>
    <fill>
      <patternFill patternType="solid">
        <fgColor indexed="31"/>
        <bgColor indexed="64"/>
      </patternFill>
    </fill>
    <fill>
      <patternFill patternType="solid">
        <fgColor indexed="27"/>
        <bgColor indexed="64"/>
      </patternFill>
    </fill>
    <fill>
      <patternFill patternType="solid">
        <fgColor theme="0"/>
        <bgColor indexed="31"/>
      </patternFill>
    </fill>
    <fill>
      <patternFill patternType="solid">
        <fgColor theme="9" tint="0.59999389629810485"/>
        <bgColor indexed="31"/>
      </patternFill>
    </fill>
    <fill>
      <patternFill patternType="solid">
        <fgColor theme="0"/>
        <bgColor indexed="13"/>
      </patternFill>
    </fill>
    <fill>
      <patternFill patternType="solid">
        <fgColor rgb="FFFFFF00"/>
        <bgColor indexed="13"/>
      </patternFill>
    </fill>
    <fill>
      <patternFill patternType="solid">
        <fgColor theme="0"/>
        <bgColor indexed="49"/>
      </patternFill>
    </fill>
    <fill>
      <patternFill patternType="solid">
        <fgColor rgb="FF92D050"/>
        <bgColor indexed="49"/>
      </patternFill>
    </fill>
    <fill>
      <patternFill patternType="solid">
        <fgColor theme="0"/>
        <bgColor indexed="26"/>
      </patternFill>
    </fill>
    <fill>
      <patternFill patternType="solid">
        <fgColor theme="0"/>
        <bgColor indexed="51"/>
      </patternFill>
    </fill>
    <fill>
      <patternFill patternType="solid">
        <fgColor theme="0"/>
        <bgColor indexed="24"/>
      </patternFill>
    </fill>
    <fill>
      <patternFill patternType="solid">
        <fgColor theme="0"/>
        <bgColor indexed="22"/>
      </patternFill>
    </fill>
    <fill>
      <patternFill patternType="solid">
        <fgColor rgb="FFFFFF00"/>
        <bgColor indexed="49"/>
      </patternFill>
    </fill>
    <fill>
      <patternFill patternType="solid">
        <fgColor rgb="FFFF0000"/>
        <bgColor indexed="64"/>
      </patternFill>
    </fill>
    <fill>
      <patternFill patternType="solid">
        <fgColor theme="0"/>
        <bgColor indexed="29"/>
      </patternFill>
    </fill>
    <fill>
      <patternFill patternType="solid">
        <fgColor theme="9" tint="0.39997558519241921"/>
        <bgColor indexed="13"/>
      </patternFill>
    </fill>
    <fill>
      <patternFill patternType="solid">
        <fgColor theme="8" tint="0.79998168889431442"/>
        <bgColor indexed="64"/>
      </patternFill>
    </fill>
    <fill>
      <patternFill patternType="solid">
        <fgColor theme="4" tint="0.79998168889431442"/>
        <bgColor indexed="64"/>
      </patternFill>
    </fill>
    <fill>
      <patternFill patternType="solid">
        <fgColor rgb="FF92D050"/>
        <bgColor indexed="64"/>
      </patternFill>
    </fill>
  </fills>
  <borders count="66">
    <border>
      <left/>
      <right/>
      <top/>
      <bottom/>
      <diagonal/>
    </border>
    <border>
      <left/>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top style="thin">
        <color indexed="8"/>
      </top>
      <bottom style="thin">
        <color indexed="8"/>
      </bottom>
      <diagonal/>
    </border>
    <border>
      <left style="medium">
        <color indexed="8"/>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medium">
        <color indexed="8"/>
      </right>
      <top style="thin">
        <color indexed="8"/>
      </top>
      <bottom/>
      <diagonal/>
    </border>
    <border>
      <left style="medium">
        <color indexed="8"/>
      </left>
      <right/>
      <top style="thin">
        <color indexed="8"/>
      </top>
      <bottom/>
      <diagonal/>
    </border>
    <border>
      <left style="medium">
        <color indexed="8"/>
      </left>
      <right/>
      <top/>
      <bottom/>
      <diagonal/>
    </border>
    <border>
      <left/>
      <right style="thin">
        <color indexed="8"/>
      </right>
      <top/>
      <bottom/>
      <diagonal/>
    </border>
    <border>
      <left/>
      <right style="thin">
        <color indexed="8"/>
      </right>
      <top/>
      <bottom style="thin">
        <color indexed="8"/>
      </bottom>
      <diagonal/>
    </border>
    <border>
      <left style="medium">
        <color indexed="8"/>
      </left>
      <right/>
      <top/>
      <bottom style="thin">
        <color indexed="8"/>
      </bottom>
      <diagonal/>
    </border>
    <border>
      <left style="thin">
        <color indexed="8"/>
      </left>
      <right style="thin">
        <color indexed="8"/>
      </right>
      <top style="thin">
        <color indexed="64"/>
      </top>
      <bottom/>
      <diagonal/>
    </border>
    <border>
      <left/>
      <right/>
      <top style="thin">
        <color indexed="8"/>
      </top>
      <bottom/>
      <diagonal/>
    </border>
    <border>
      <left style="thin">
        <color indexed="8"/>
      </left>
      <right/>
      <top style="thin">
        <color indexed="64"/>
      </top>
      <bottom/>
      <diagonal/>
    </border>
    <border>
      <left style="medium">
        <color indexed="64"/>
      </left>
      <right style="medium">
        <color indexed="64"/>
      </right>
      <top/>
      <bottom/>
      <diagonal/>
    </border>
  </borders>
  <cellStyleXfs count="5">
    <xf numFmtId="0" fontId="0" fillId="0" borderId="0"/>
    <xf numFmtId="0" fontId="5" fillId="0" borderId="0"/>
    <xf numFmtId="0" fontId="2" fillId="0" borderId="0"/>
    <xf numFmtId="164" fontId="1" fillId="0" borderId="0" applyFont="0" applyFill="0" applyBorder="0" applyAlignment="0" applyProtection="0"/>
    <xf numFmtId="0" fontId="1" fillId="0" borderId="0" applyFont="0" applyFill="0" applyBorder="0" applyAlignment="0" applyProtection="0"/>
  </cellStyleXfs>
  <cellXfs count="1583">
    <xf numFmtId="0" fontId="0" fillId="0" borderId="0" xfId="0"/>
    <xf numFmtId="14" fontId="6" fillId="0" borderId="2" xfId="0" applyNumberFormat="1" applyFont="1" applyFill="1" applyBorder="1" applyAlignment="1">
      <alignment vertical="top" wrapText="1"/>
    </xf>
    <xf numFmtId="167" fontId="7" fillId="0" borderId="2" xfId="3" applyNumberFormat="1" applyFont="1" applyFill="1" applyBorder="1" applyAlignment="1">
      <alignment horizontal="right" vertical="top"/>
    </xf>
    <xf numFmtId="0" fontId="6" fillId="0" borderId="2" xfId="0" applyFont="1" applyFill="1" applyBorder="1" applyAlignment="1">
      <alignment wrapText="1"/>
    </xf>
    <xf numFmtId="167" fontId="6" fillId="0" borderId="5" xfId="3" applyNumberFormat="1" applyFont="1" applyFill="1" applyBorder="1" applyAlignment="1">
      <alignment horizontal="right" vertical="top"/>
    </xf>
    <xf numFmtId="167" fontId="7" fillId="4" borderId="2" xfId="3" applyNumberFormat="1" applyFont="1" applyFill="1" applyBorder="1" applyAlignment="1">
      <alignment horizontal="right" vertical="center" wrapText="1"/>
    </xf>
    <xf numFmtId="49" fontId="10" fillId="0" borderId="2" xfId="0" applyNumberFormat="1" applyFont="1" applyFill="1" applyBorder="1" applyAlignment="1">
      <alignment horizontal="center" vertical="top" wrapText="1"/>
    </xf>
    <xf numFmtId="0" fontId="10" fillId="0" borderId="2" xfId="0" applyNumberFormat="1" applyFont="1" applyFill="1" applyBorder="1" applyAlignment="1">
      <alignment horizontal="center" vertical="top" wrapText="1"/>
    </xf>
    <xf numFmtId="167" fontId="6" fillId="0" borderId="2" xfId="3" applyNumberFormat="1" applyFont="1" applyFill="1" applyBorder="1" applyAlignment="1">
      <alignment horizontal="right" vertical="top"/>
    </xf>
    <xf numFmtId="49" fontId="6" fillId="0" borderId="0" xfId="0" applyNumberFormat="1" applyFont="1" applyAlignment="1">
      <alignment horizontal="center" vertical="top"/>
    </xf>
    <xf numFmtId="0" fontId="6" fillId="0" borderId="0" xfId="0" applyNumberFormat="1" applyFont="1" applyAlignment="1">
      <alignment horizontal="left" vertical="top" wrapText="1"/>
    </xf>
    <xf numFmtId="14" fontId="6" fillId="0" borderId="0" xfId="0" applyNumberFormat="1" applyFont="1" applyAlignment="1">
      <alignment horizontal="center" vertical="top"/>
    </xf>
    <xf numFmtId="14" fontId="6" fillId="0" borderId="0" xfId="0" applyNumberFormat="1" applyFont="1" applyAlignment="1">
      <alignment horizontal="center" vertical="top" wrapText="1"/>
    </xf>
    <xf numFmtId="0" fontId="6" fillId="0" borderId="0" xfId="0" applyFont="1" applyAlignment="1">
      <alignment horizontal="center" vertical="top"/>
    </xf>
    <xf numFmtId="167" fontId="6" fillId="0" borderId="0" xfId="3" applyNumberFormat="1" applyFont="1" applyAlignment="1">
      <alignment horizontal="right" vertical="top"/>
    </xf>
    <xf numFmtId="0" fontId="6" fillId="0" borderId="0" xfId="0" applyFont="1"/>
    <xf numFmtId="166" fontId="6" fillId="0" borderId="0" xfId="0" applyNumberFormat="1" applyFont="1" applyAlignment="1">
      <alignment horizontal="left" vertical="top"/>
    </xf>
    <xf numFmtId="0" fontId="6" fillId="0" borderId="0" xfId="0" applyFont="1" applyAlignment="1">
      <alignment vertical="center"/>
    </xf>
    <xf numFmtId="0" fontId="7" fillId="7" borderId="0" xfId="0" applyFont="1" applyFill="1" applyAlignment="1">
      <alignment vertical="center"/>
    </xf>
    <xf numFmtId="0" fontId="7" fillId="0" borderId="0" xfId="0" applyFont="1" applyAlignment="1">
      <alignment vertical="center"/>
    </xf>
    <xf numFmtId="0" fontId="6" fillId="0" borderId="0" xfId="0" applyFont="1" applyFill="1"/>
    <xf numFmtId="0" fontId="6" fillId="0" borderId="1" xfId="0" applyFont="1" applyBorder="1"/>
    <xf numFmtId="0" fontId="6" fillId="0" borderId="0" xfId="0" applyFont="1" applyBorder="1" applyAlignment="1">
      <alignment vertical="center"/>
    </xf>
    <xf numFmtId="49" fontId="6" fillId="0" borderId="0" xfId="0" applyNumberFormat="1" applyFont="1" applyAlignment="1">
      <alignment horizontal="left" vertical="top"/>
    </xf>
    <xf numFmtId="49" fontId="6" fillId="0" borderId="2" xfId="0" applyNumberFormat="1" applyFont="1" applyFill="1" applyBorder="1" applyAlignment="1">
      <alignment horizontal="center" vertical="center" wrapText="1"/>
    </xf>
    <xf numFmtId="49" fontId="7" fillId="7" borderId="2"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center"/>
    </xf>
    <xf numFmtId="0" fontId="7" fillId="0" borderId="2" xfId="0" applyNumberFormat="1" applyFont="1" applyFill="1" applyBorder="1" applyAlignment="1">
      <alignment horizontal="left" vertical="center" wrapText="1"/>
    </xf>
    <xf numFmtId="14" fontId="6" fillId="0" borderId="2" xfId="0" applyNumberFormat="1" applyFont="1" applyFill="1" applyBorder="1" applyAlignment="1">
      <alignment horizontal="center" vertical="top"/>
    </xf>
    <xf numFmtId="0" fontId="6" fillId="0" borderId="2" xfId="0" applyFont="1" applyFill="1" applyBorder="1" applyAlignment="1">
      <alignment horizontal="center" vertical="top"/>
    </xf>
    <xf numFmtId="4" fontId="6" fillId="0" borderId="2" xfId="3" applyNumberFormat="1" applyFont="1" applyFill="1" applyBorder="1" applyAlignment="1">
      <alignment horizontal="right" vertical="top"/>
    </xf>
    <xf numFmtId="49" fontId="10" fillId="0" borderId="2" xfId="0" applyNumberFormat="1" applyFont="1" applyFill="1" applyBorder="1" applyAlignment="1">
      <alignment horizontal="left" vertical="top" wrapText="1"/>
    </xf>
    <xf numFmtId="49" fontId="6" fillId="6" borderId="2"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wrapText="1"/>
    </xf>
    <xf numFmtId="49" fontId="6" fillId="0" borderId="0" xfId="0" applyNumberFormat="1" applyFont="1" applyFill="1" applyBorder="1" applyAlignment="1">
      <alignment horizontal="center" vertical="top" wrapText="1"/>
    </xf>
    <xf numFmtId="49" fontId="6" fillId="6" borderId="0" xfId="0" applyNumberFormat="1" applyFont="1" applyFill="1" applyBorder="1" applyAlignment="1">
      <alignment horizontal="center" vertical="top" wrapText="1"/>
    </xf>
    <xf numFmtId="167" fontId="6" fillId="0" borderId="0" xfId="3" applyNumberFormat="1" applyFont="1" applyFill="1" applyBorder="1" applyAlignment="1">
      <alignment horizontal="right" vertical="top"/>
    </xf>
    <xf numFmtId="0" fontId="6" fillId="0" borderId="0" xfId="1" applyFont="1" applyFill="1" applyAlignment="1">
      <alignment vertical="center"/>
    </xf>
    <xf numFmtId="0" fontId="6" fillId="0" borderId="8" xfId="1" applyFont="1" applyFill="1" applyBorder="1" applyAlignment="1">
      <alignment vertical="center"/>
    </xf>
    <xf numFmtId="0" fontId="6" fillId="0" borderId="0" xfId="0" applyNumberFormat="1" applyFont="1" applyAlignment="1">
      <alignment horizontal="center" vertical="top" wrapText="1"/>
    </xf>
    <xf numFmtId="168" fontId="6" fillId="0" borderId="0" xfId="1" applyNumberFormat="1" applyFont="1" applyFill="1" applyAlignment="1">
      <alignment horizontal="center" vertical="center"/>
    </xf>
    <xf numFmtId="167" fontId="7" fillId="0" borderId="2" xfId="3" applyNumberFormat="1" applyFont="1" applyFill="1" applyBorder="1" applyAlignment="1">
      <alignment horizontal="right" vertical="center" wrapText="1"/>
    </xf>
    <xf numFmtId="49" fontId="7" fillId="9" borderId="3" xfId="0" applyNumberFormat="1" applyFont="1" applyFill="1" applyBorder="1" applyAlignment="1">
      <alignment horizontal="left" vertical="center"/>
    </xf>
    <xf numFmtId="0" fontId="7" fillId="9" borderId="0" xfId="0" applyFont="1" applyFill="1" applyAlignment="1">
      <alignment vertical="center"/>
    </xf>
    <xf numFmtId="0" fontId="6" fillId="9" borderId="0" xfId="0" applyFont="1" applyFill="1"/>
    <xf numFmtId="14" fontId="8" fillId="8" borderId="2" xfId="0" applyNumberFormat="1" applyFont="1" applyFill="1" applyBorder="1" applyAlignment="1">
      <alignment horizontal="center" vertical="top" wrapText="1"/>
    </xf>
    <xf numFmtId="167" fontId="7" fillId="8" borderId="2" xfId="3" applyNumberFormat="1" applyFont="1" applyFill="1" applyBorder="1" applyAlignment="1">
      <alignment horizontal="right" vertical="top"/>
    </xf>
    <xf numFmtId="167" fontId="7" fillId="8" borderId="5" xfId="3" applyNumberFormat="1" applyFont="1" applyFill="1" applyBorder="1" applyAlignment="1">
      <alignment horizontal="right" vertical="top"/>
    </xf>
    <xf numFmtId="0" fontId="6" fillId="8" borderId="0" xfId="0" applyFont="1" applyFill="1"/>
    <xf numFmtId="0" fontId="6" fillId="0" borderId="0" xfId="0" applyNumberFormat="1" applyFont="1" applyAlignment="1">
      <alignment vertical="center" wrapText="1"/>
    </xf>
    <xf numFmtId="0" fontId="7" fillId="7" borderId="2"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0" fontId="6" fillId="0" borderId="0" xfId="0" applyFont="1" applyAlignment="1">
      <alignment vertical="top"/>
    </xf>
    <xf numFmtId="49" fontId="7" fillId="7" borderId="2" xfId="0" applyNumberFormat="1" applyFont="1" applyFill="1" applyBorder="1" applyAlignment="1">
      <alignment vertical="center" wrapText="1"/>
    </xf>
    <xf numFmtId="49" fontId="7" fillId="0" borderId="2" xfId="0" applyNumberFormat="1" applyFont="1" applyFill="1" applyBorder="1" applyAlignment="1">
      <alignment vertical="center" wrapText="1"/>
    </xf>
    <xf numFmtId="49" fontId="6" fillId="0" borderId="0" xfId="0" applyNumberFormat="1" applyFont="1" applyFill="1" applyBorder="1" applyAlignment="1">
      <alignment vertical="top" wrapText="1"/>
    </xf>
    <xf numFmtId="14" fontId="6" fillId="0" borderId="0" xfId="0" applyNumberFormat="1" applyFont="1" applyAlignment="1">
      <alignment vertical="top"/>
    </xf>
    <xf numFmtId="49" fontId="6" fillId="0" borderId="0" xfId="0" applyNumberFormat="1" applyFont="1" applyFill="1" applyBorder="1" applyAlignment="1">
      <alignment vertical="top"/>
    </xf>
    <xf numFmtId="0" fontId="6" fillId="3" borderId="8" xfId="1" applyFont="1" applyFill="1" applyBorder="1" applyAlignment="1">
      <alignment vertical="center"/>
    </xf>
    <xf numFmtId="0" fontId="6" fillId="0" borderId="2" xfId="0" applyNumberFormat="1" applyFont="1" applyFill="1" applyBorder="1" applyAlignment="1">
      <alignment horizontal="left" vertical="center" wrapText="1"/>
    </xf>
    <xf numFmtId="0" fontId="6" fillId="0" borderId="0" xfId="1" applyFont="1" applyFill="1" applyBorder="1" applyAlignment="1">
      <alignment vertical="center"/>
    </xf>
    <xf numFmtId="0" fontId="6" fillId="3" borderId="0" xfId="1" applyFont="1" applyFill="1" applyBorder="1" applyAlignment="1">
      <alignment vertical="center"/>
    </xf>
    <xf numFmtId="49" fontId="6" fillId="0" borderId="2" xfId="0" applyNumberFormat="1" applyFont="1" applyFill="1" applyBorder="1" applyAlignment="1">
      <alignment horizontal="left" vertical="top"/>
    </xf>
    <xf numFmtId="0" fontId="6" fillId="0" borderId="0" xfId="0" applyNumberFormat="1" applyFont="1" applyAlignment="1">
      <alignment vertical="top" wrapText="1"/>
    </xf>
    <xf numFmtId="0" fontId="6" fillId="8" borderId="2" xfId="0" applyNumberFormat="1" applyFont="1" applyFill="1" applyBorder="1" applyAlignment="1">
      <alignment vertical="top" wrapText="1"/>
    </xf>
    <xf numFmtId="49" fontId="7" fillId="7" borderId="3" xfId="0" applyNumberFormat="1" applyFont="1" applyFill="1" applyBorder="1" applyAlignment="1">
      <alignment horizontal="center" vertical="center" wrapText="1"/>
    </xf>
    <xf numFmtId="49" fontId="7" fillId="7" borderId="23" xfId="0" applyNumberFormat="1" applyFont="1" applyFill="1" applyBorder="1" applyAlignment="1">
      <alignment horizontal="center" vertical="center" wrapText="1"/>
    </xf>
    <xf numFmtId="167" fontId="11" fillId="8" borderId="23" xfId="3" applyNumberFormat="1" applyFont="1" applyFill="1" applyBorder="1" applyAlignment="1"/>
    <xf numFmtId="0" fontId="6" fillId="6" borderId="2" xfId="0" applyFont="1" applyFill="1" applyBorder="1" applyAlignment="1">
      <alignment horizontal="center" vertical="top" wrapText="1"/>
    </xf>
    <xf numFmtId="0" fontId="6" fillId="0" borderId="2" xfId="0" applyFont="1" applyBorder="1" applyAlignment="1">
      <alignment wrapText="1"/>
    </xf>
    <xf numFmtId="14" fontId="6" fillId="0" borderId="18" xfId="0" applyNumberFormat="1" applyFont="1" applyFill="1" applyBorder="1" applyAlignment="1">
      <alignment horizontal="center" vertical="top"/>
    </xf>
    <xf numFmtId="0" fontId="14" fillId="0" borderId="2" xfId="0" applyNumberFormat="1" applyFont="1" applyBorder="1" applyAlignment="1">
      <alignment horizontal="left" vertical="top" wrapText="1"/>
    </xf>
    <xf numFmtId="0" fontId="14" fillId="0" borderId="2" xfId="0" applyFont="1" applyBorder="1"/>
    <xf numFmtId="14" fontId="6" fillId="0" borderId="2" xfId="0" applyNumberFormat="1" applyFont="1" applyFill="1" applyBorder="1" applyAlignment="1">
      <alignment horizontal="left" vertical="top" wrapText="1"/>
    </xf>
    <xf numFmtId="167" fontId="16" fillId="0" borderId="2" xfId="3" applyNumberFormat="1" applyFont="1" applyFill="1" applyBorder="1" applyAlignment="1">
      <alignment horizontal="right" vertical="top"/>
    </xf>
    <xf numFmtId="0" fontId="14" fillId="0" borderId="0" xfId="0" applyFont="1"/>
    <xf numFmtId="14" fontId="14" fillId="0" borderId="2" xfId="0" applyNumberFormat="1" applyFont="1" applyBorder="1"/>
    <xf numFmtId="14" fontId="6" fillId="0" borderId="2" xfId="0" applyNumberFormat="1" applyFont="1" applyFill="1" applyBorder="1" applyAlignment="1">
      <alignment horizontal="left" vertical="center" wrapText="1"/>
    </xf>
    <xf numFmtId="14" fontId="10" fillId="0" borderId="2" xfId="0" applyNumberFormat="1" applyFont="1" applyFill="1" applyBorder="1" applyAlignment="1">
      <alignment horizontal="center" vertical="top" wrapText="1"/>
    </xf>
    <xf numFmtId="167" fontId="6" fillId="0" borderId="2" xfId="0" applyNumberFormat="1" applyFont="1" applyFill="1" applyBorder="1" applyAlignment="1" applyProtection="1">
      <alignment horizontal="right" vertical="top" wrapText="1"/>
      <protection locked="0"/>
    </xf>
    <xf numFmtId="0" fontId="17" fillId="0" borderId="0" xfId="0" applyFont="1" applyAlignment="1">
      <alignment vertical="center"/>
    </xf>
    <xf numFmtId="0" fontId="14" fillId="0" borderId="0" xfId="0" applyFont="1" applyFill="1"/>
    <xf numFmtId="0" fontId="14" fillId="0" borderId="0" xfId="0" applyFont="1" applyAlignment="1">
      <alignment vertical="center"/>
    </xf>
    <xf numFmtId="0" fontId="6" fillId="0" borderId="2" xfId="0" applyNumberFormat="1" applyFont="1" applyFill="1" applyBorder="1" applyAlignment="1">
      <alignment vertical="center" wrapText="1"/>
    </xf>
    <xf numFmtId="0" fontId="6" fillId="6" borderId="2" xfId="0" applyFont="1" applyFill="1" applyBorder="1" applyAlignment="1">
      <alignment vertical="top" wrapText="1"/>
    </xf>
    <xf numFmtId="49" fontId="6" fillId="6" borderId="2" xfId="0" applyNumberFormat="1" applyFont="1" applyFill="1" applyBorder="1" applyAlignment="1">
      <alignment horizontal="center" vertical="top" wrapText="1"/>
    </xf>
    <xf numFmtId="0" fontId="6" fillId="0" borderId="2" xfId="0" applyNumberFormat="1" applyFont="1" applyFill="1" applyBorder="1" applyAlignment="1">
      <alignment vertical="top" wrapText="1"/>
    </xf>
    <xf numFmtId="0" fontId="6" fillId="0" borderId="2" xfId="0" applyFont="1" applyFill="1" applyBorder="1" applyAlignment="1">
      <alignment vertical="top" wrapText="1"/>
    </xf>
    <xf numFmtId="167" fontId="6" fillId="0" borderId="2" xfId="3" applyNumberFormat="1" applyFont="1" applyFill="1" applyBorder="1" applyAlignment="1">
      <alignment horizontal="center" vertical="center" wrapText="1"/>
    </xf>
    <xf numFmtId="167" fontId="6" fillId="0" borderId="5" xfId="3" applyNumberFormat="1" applyFont="1" applyFill="1" applyBorder="1" applyAlignment="1">
      <alignment horizontal="center" vertical="center" wrapText="1"/>
    </xf>
    <xf numFmtId="0" fontId="16" fillId="0" borderId="2" xfId="0" applyNumberFormat="1" applyFont="1" applyFill="1" applyBorder="1" applyAlignment="1">
      <alignment horizontal="left" vertical="top" wrapText="1"/>
    </xf>
    <xf numFmtId="167" fontId="16" fillId="0" borderId="5" xfId="3" applyNumberFormat="1" applyFont="1" applyFill="1" applyBorder="1" applyAlignment="1">
      <alignment horizontal="right" vertical="top"/>
    </xf>
    <xf numFmtId="49" fontId="16" fillId="0" borderId="3" xfId="0" applyNumberFormat="1" applyFont="1" applyFill="1" applyBorder="1" applyAlignment="1">
      <alignment horizontal="left" vertical="top"/>
    </xf>
    <xf numFmtId="0" fontId="16" fillId="0" borderId="2" xfId="0" applyNumberFormat="1" applyFont="1" applyFill="1" applyBorder="1" applyAlignment="1">
      <alignment horizontal="center" vertical="top" wrapText="1"/>
    </xf>
    <xf numFmtId="0" fontId="21" fillId="0" borderId="2" xfId="0" applyFont="1" applyFill="1" applyBorder="1" applyAlignment="1">
      <alignment horizontal="center" vertical="top"/>
    </xf>
    <xf numFmtId="0" fontId="19" fillId="0" borderId="2" xfId="0" applyFont="1" applyFill="1" applyBorder="1" applyAlignment="1">
      <alignment horizontal="left" vertical="top" wrapText="1"/>
    </xf>
    <xf numFmtId="16" fontId="22" fillId="0" borderId="3" xfId="0" applyNumberFormat="1" applyFont="1" applyFill="1" applyBorder="1" applyAlignment="1">
      <alignment horizontal="left" vertical="top"/>
    </xf>
    <xf numFmtId="14" fontId="21" fillId="0" borderId="2" xfId="0" applyNumberFormat="1" applyFont="1" applyFill="1" applyBorder="1" applyAlignment="1">
      <alignment horizontal="center" vertical="top"/>
    </xf>
    <xf numFmtId="14" fontId="21" fillId="0" borderId="2" xfId="0" applyNumberFormat="1" applyFont="1" applyFill="1" applyBorder="1" applyAlignment="1">
      <alignment horizontal="center" vertical="top" wrapText="1"/>
    </xf>
    <xf numFmtId="0" fontId="10" fillId="0" borderId="2" xfId="0" applyNumberFormat="1" applyFont="1" applyFill="1" applyBorder="1" applyAlignment="1">
      <alignment horizontal="left" vertical="top" wrapText="1"/>
    </xf>
    <xf numFmtId="0" fontId="14" fillId="0" borderId="0" xfId="0" applyFont="1" applyFill="1" applyAlignment="1">
      <alignment vertical="center"/>
    </xf>
    <xf numFmtId="49" fontId="4" fillId="10" borderId="3" xfId="0" applyNumberFormat="1" applyFont="1" applyFill="1" applyBorder="1" applyAlignment="1">
      <alignment horizontal="left" vertical="center"/>
    </xf>
    <xf numFmtId="0" fontId="14" fillId="0" borderId="1" xfId="0" applyFont="1" applyBorder="1"/>
    <xf numFmtId="49" fontId="16" fillId="0" borderId="2" xfId="0" applyNumberFormat="1" applyFont="1" applyFill="1" applyBorder="1" applyAlignment="1">
      <alignment horizontal="center" vertical="top" wrapText="1"/>
    </xf>
    <xf numFmtId="0" fontId="17" fillId="0" borderId="0" xfId="0" applyFont="1"/>
    <xf numFmtId="0" fontId="7" fillId="0" borderId="2" xfId="0" applyNumberFormat="1" applyFont="1" applyFill="1" applyBorder="1" applyAlignment="1">
      <alignment horizontal="center" vertical="center" wrapText="1"/>
    </xf>
    <xf numFmtId="49" fontId="4" fillId="5" borderId="3"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49" fontId="4" fillId="5" borderId="2" xfId="0" applyNumberFormat="1" applyFont="1" applyFill="1" applyBorder="1" applyAlignment="1">
      <alignment horizontal="center" vertical="center" wrapText="1"/>
    </xf>
    <xf numFmtId="0" fontId="22" fillId="0" borderId="3" xfId="0" applyNumberFormat="1" applyFont="1" applyFill="1" applyBorder="1" applyAlignment="1">
      <alignment horizontal="left" vertical="top"/>
    </xf>
    <xf numFmtId="14" fontId="21" fillId="0" borderId="18" xfId="0" applyNumberFormat="1" applyFont="1" applyFill="1" applyBorder="1" applyAlignment="1">
      <alignment horizontal="center" vertical="top"/>
    </xf>
    <xf numFmtId="167" fontId="4" fillId="10" borderId="2" xfId="3" applyNumberFormat="1" applyFont="1" applyFill="1" applyBorder="1" applyAlignment="1">
      <alignment horizontal="right" vertical="center"/>
    </xf>
    <xf numFmtId="0" fontId="20" fillId="0" borderId="3" xfId="0" applyNumberFormat="1" applyFont="1" applyFill="1" applyBorder="1" applyAlignment="1">
      <alignment horizontal="left" vertical="top"/>
    </xf>
    <xf numFmtId="0" fontId="17" fillId="0" borderId="0" xfId="0" applyFont="1" applyFill="1"/>
    <xf numFmtId="0" fontId="17" fillId="0" borderId="0" xfId="0" applyFont="1" applyFill="1" applyAlignment="1">
      <alignment vertical="center"/>
    </xf>
    <xf numFmtId="49" fontId="16" fillId="0" borderId="20" xfId="0" applyNumberFormat="1" applyFont="1" applyFill="1" applyBorder="1" applyAlignment="1">
      <alignment horizontal="left" vertical="top"/>
    </xf>
    <xf numFmtId="14" fontId="6" fillId="6" borderId="2" xfId="0" applyNumberFormat="1" applyFont="1" applyFill="1" applyBorder="1" applyAlignment="1">
      <alignment horizontal="center" vertical="center" wrapText="1"/>
    </xf>
    <xf numFmtId="0" fontId="16" fillId="0" borderId="9" xfId="0" applyNumberFormat="1" applyFont="1" applyFill="1" applyBorder="1" applyAlignment="1">
      <alignment horizontal="center" vertical="top" wrapText="1"/>
    </xf>
    <xf numFmtId="0" fontId="19" fillId="0" borderId="31" xfId="0" applyFont="1" applyFill="1" applyBorder="1" applyAlignment="1">
      <alignment vertical="top" wrapText="1"/>
    </xf>
    <xf numFmtId="14" fontId="19" fillId="0" borderId="31" xfId="0" applyNumberFormat="1" applyFont="1" applyFill="1" applyBorder="1" applyAlignment="1">
      <alignment vertical="top" wrapText="1"/>
    </xf>
    <xf numFmtId="0" fontId="16" fillId="0" borderId="31" xfId="0" applyNumberFormat="1" applyFont="1" applyFill="1" applyBorder="1" applyAlignment="1">
      <alignment horizontal="center" vertical="top" wrapText="1"/>
    </xf>
    <xf numFmtId="14" fontId="19" fillId="0" borderId="2" xfId="0" applyNumberFormat="1" applyFont="1" applyFill="1" applyBorder="1" applyAlignment="1">
      <alignment horizontal="left" vertical="top" wrapText="1"/>
    </xf>
    <xf numFmtId="0" fontId="19" fillId="0" borderId="35" xfId="0" applyFont="1" applyFill="1" applyBorder="1" applyAlignment="1">
      <alignment horizontal="left" vertical="top" wrapText="1"/>
    </xf>
    <xf numFmtId="0" fontId="19" fillId="0" borderId="31" xfId="0" applyFont="1" applyFill="1" applyBorder="1" applyAlignment="1">
      <alignment horizontal="left" vertical="top" wrapText="1"/>
    </xf>
    <xf numFmtId="0" fontId="21" fillId="0" borderId="31" xfId="0" applyFont="1" applyFill="1" applyBorder="1" applyAlignment="1">
      <alignment horizontal="center" vertical="top" wrapText="1"/>
    </xf>
    <xf numFmtId="0" fontId="19" fillId="0" borderId="32" xfId="0" applyFont="1" applyFill="1" applyBorder="1" applyAlignment="1">
      <alignment horizontal="left" vertical="top" wrapText="1"/>
    </xf>
    <xf numFmtId="0" fontId="21" fillId="0" borderId="32" xfId="0" applyFont="1" applyFill="1" applyBorder="1" applyAlignment="1">
      <alignment horizontal="center" vertical="top" wrapText="1"/>
    </xf>
    <xf numFmtId="0" fontId="21" fillId="0" borderId="35" xfId="0" applyFont="1" applyFill="1" applyBorder="1" applyAlignment="1">
      <alignment horizontal="center" vertical="top" wrapText="1"/>
    </xf>
    <xf numFmtId="0" fontId="15" fillId="0" borderId="2" xfId="0" applyFont="1" applyFill="1" applyBorder="1" applyAlignment="1">
      <alignment horizontal="justify" vertical="top" wrapText="1"/>
    </xf>
    <xf numFmtId="14" fontId="8" fillId="6" borderId="2" xfId="0" applyNumberFormat="1" applyFont="1" applyFill="1" applyBorder="1" applyAlignment="1">
      <alignment horizontal="center" vertical="top" wrapText="1"/>
    </xf>
    <xf numFmtId="14" fontId="16" fillId="0" borderId="2" xfId="0" applyNumberFormat="1" applyFont="1" applyFill="1" applyBorder="1" applyAlignment="1">
      <alignment vertical="top" wrapText="1"/>
    </xf>
    <xf numFmtId="14" fontId="16" fillId="0" borderId="2" xfId="0" applyNumberFormat="1" applyFont="1" applyFill="1" applyBorder="1" applyAlignment="1">
      <alignment horizontal="left" vertical="top" wrapText="1"/>
    </xf>
    <xf numFmtId="0" fontId="16" fillId="0" borderId="2" xfId="0" applyFont="1" applyFill="1" applyBorder="1" applyAlignment="1">
      <alignment horizontal="center" vertical="top" wrapText="1"/>
    </xf>
    <xf numFmtId="0" fontId="19" fillId="0" borderId="2" xfId="0" applyFont="1" applyFill="1" applyBorder="1" applyAlignment="1">
      <alignment vertical="top" wrapText="1"/>
    </xf>
    <xf numFmtId="0" fontId="19" fillId="0" borderId="18" xfId="0" applyFont="1" applyFill="1" applyBorder="1" applyAlignment="1">
      <alignment vertical="top" wrapText="1"/>
    </xf>
    <xf numFmtId="49" fontId="6" fillId="0" borderId="0" xfId="1" applyNumberFormat="1" applyFont="1" applyFill="1" applyAlignment="1">
      <alignment horizontal="center" vertical="center"/>
    </xf>
    <xf numFmtId="14" fontId="6" fillId="0" borderId="17" xfId="0" applyNumberFormat="1" applyFont="1" applyFill="1" applyBorder="1" applyAlignment="1">
      <alignment horizontal="left" vertical="top" wrapText="1"/>
    </xf>
    <xf numFmtId="0" fontId="10" fillId="0" borderId="3" xfId="0" applyNumberFormat="1" applyFont="1" applyFill="1" applyBorder="1" applyAlignment="1">
      <alignment horizontal="left" vertical="top"/>
    </xf>
    <xf numFmtId="14" fontId="8" fillId="0" borderId="2" xfId="0" applyNumberFormat="1" applyFont="1" applyFill="1" applyBorder="1" applyAlignment="1">
      <alignment horizontal="center" vertical="top"/>
    </xf>
    <xf numFmtId="14" fontId="8" fillId="0" borderId="2"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0" borderId="2" xfId="0" applyNumberFormat="1"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0" borderId="17" xfId="0" applyNumberFormat="1" applyFont="1" applyFill="1" applyBorder="1" applyAlignment="1">
      <alignment horizontal="left" vertical="top" wrapText="1"/>
    </xf>
    <xf numFmtId="49" fontId="6" fillId="0" borderId="18" xfId="0" applyNumberFormat="1" applyFont="1" applyFill="1" applyBorder="1" applyAlignment="1">
      <alignment horizontal="center" vertical="top" wrapText="1"/>
    </xf>
    <xf numFmtId="49" fontId="6" fillId="0" borderId="9" xfId="0" applyNumberFormat="1" applyFont="1" applyFill="1" applyBorder="1" applyAlignment="1">
      <alignment horizontal="center" vertical="top" wrapText="1"/>
    </xf>
    <xf numFmtId="0" fontId="6" fillId="0" borderId="2" xfId="0" applyNumberFormat="1" applyFont="1" applyFill="1" applyBorder="1" applyAlignment="1">
      <alignment horizontal="left" vertical="top" wrapText="1"/>
    </xf>
    <xf numFmtId="49" fontId="6" fillId="0" borderId="31"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8" fillId="0" borderId="2" xfId="0" applyFont="1" applyFill="1" applyBorder="1" applyAlignment="1">
      <alignment horizontal="center" vertical="top" wrapText="1"/>
    </xf>
    <xf numFmtId="0" fontId="6" fillId="0" borderId="18" xfId="0" applyNumberFormat="1" applyFont="1" applyFill="1" applyBorder="1" applyAlignment="1">
      <alignment horizontal="center" vertical="top" wrapText="1"/>
    </xf>
    <xf numFmtId="49" fontId="6" fillId="0" borderId="2" xfId="0" applyNumberFormat="1" applyFont="1" applyFill="1" applyBorder="1" applyAlignment="1">
      <alignment horizontal="left" vertical="top" wrapText="1"/>
    </xf>
    <xf numFmtId="0" fontId="6" fillId="0" borderId="18" xfId="0" applyFont="1" applyFill="1" applyBorder="1" applyAlignment="1">
      <alignment vertical="top" wrapText="1"/>
    </xf>
    <xf numFmtId="0" fontId="6" fillId="0" borderId="17" xfId="0" applyFont="1" applyFill="1" applyBorder="1" applyAlignment="1">
      <alignment vertical="top" wrapText="1"/>
    </xf>
    <xf numFmtId="0" fontId="6" fillId="0" borderId="2" xfId="0" applyNumberFormat="1" applyFont="1" applyFill="1" applyBorder="1" applyAlignment="1">
      <alignment horizontal="center" vertical="center" wrapText="1"/>
    </xf>
    <xf numFmtId="14" fontId="16" fillId="0" borderId="18" xfId="0" applyNumberFormat="1" applyFont="1" applyFill="1" applyBorder="1" applyAlignment="1">
      <alignment horizontal="left" vertical="top" wrapText="1"/>
    </xf>
    <xf numFmtId="14" fontId="16" fillId="0" borderId="17" xfId="0" applyNumberFormat="1" applyFont="1" applyFill="1" applyBorder="1" applyAlignment="1">
      <alignment horizontal="left" vertical="top" wrapText="1"/>
    </xf>
    <xf numFmtId="14" fontId="16" fillId="0" borderId="18" xfId="0" applyNumberFormat="1" applyFont="1" applyFill="1" applyBorder="1" applyAlignment="1">
      <alignment horizontal="center" vertical="top" wrapText="1"/>
    </xf>
    <xf numFmtId="14" fontId="16" fillId="0" borderId="16" xfId="0" applyNumberFormat="1" applyFont="1" applyFill="1" applyBorder="1" applyAlignment="1">
      <alignment horizontal="center" vertical="top" wrapText="1"/>
    </xf>
    <xf numFmtId="14" fontId="16" fillId="0" borderId="17" xfId="0" applyNumberFormat="1" applyFont="1" applyFill="1" applyBorder="1" applyAlignment="1">
      <alignment horizontal="center" vertical="top" wrapText="1"/>
    </xf>
    <xf numFmtId="0" fontId="19" fillId="0" borderId="17" xfId="0" applyNumberFormat="1" applyFont="1" applyFill="1" applyBorder="1" applyAlignment="1">
      <alignment vertical="top" wrapText="1"/>
    </xf>
    <xf numFmtId="0" fontId="19" fillId="0" borderId="18" xfId="0" applyFont="1" applyFill="1" applyBorder="1" applyAlignment="1">
      <alignment horizontal="left" vertical="top" wrapText="1"/>
    </xf>
    <xf numFmtId="14" fontId="21" fillId="0" borderId="18" xfId="0" applyNumberFormat="1" applyFont="1" applyFill="1" applyBorder="1" applyAlignment="1">
      <alignment horizontal="center" vertical="top" wrapText="1"/>
    </xf>
    <xf numFmtId="14" fontId="21" fillId="0" borderId="17" xfId="0" applyNumberFormat="1" applyFont="1" applyFill="1" applyBorder="1" applyAlignment="1">
      <alignment horizontal="center" vertical="top" wrapText="1"/>
    </xf>
    <xf numFmtId="49" fontId="16" fillId="0" borderId="18" xfId="0" applyNumberFormat="1" applyFont="1" applyFill="1" applyBorder="1" applyAlignment="1">
      <alignment horizontal="center" vertical="top" wrapText="1"/>
    </xf>
    <xf numFmtId="49" fontId="16" fillId="0" borderId="17" xfId="0" applyNumberFormat="1" applyFont="1" applyFill="1" applyBorder="1" applyAlignment="1">
      <alignment horizontal="center" vertical="top" wrapText="1"/>
    </xf>
    <xf numFmtId="0" fontId="16" fillId="0" borderId="18" xfId="0" applyNumberFormat="1" applyFont="1" applyFill="1" applyBorder="1" applyAlignment="1">
      <alignment horizontal="center" vertical="top" wrapText="1"/>
    </xf>
    <xf numFmtId="0" fontId="16" fillId="0" borderId="17" xfId="0" applyNumberFormat="1" applyFont="1" applyFill="1" applyBorder="1" applyAlignment="1">
      <alignment horizontal="center" vertical="top" wrapText="1"/>
    </xf>
    <xf numFmtId="49" fontId="16" fillId="0" borderId="31" xfId="0" applyNumberFormat="1" applyFont="1" applyFill="1" applyBorder="1" applyAlignment="1">
      <alignment horizontal="left" vertical="top"/>
    </xf>
    <xf numFmtId="49" fontId="16" fillId="0" borderId="35" xfId="0" applyNumberFormat="1" applyFont="1" applyFill="1" applyBorder="1" applyAlignment="1">
      <alignment horizontal="left" vertical="top"/>
    </xf>
    <xf numFmtId="0" fontId="21" fillId="0" borderId="18" xfId="0" applyFont="1" applyFill="1" applyBorder="1" applyAlignment="1">
      <alignment horizontal="center" vertical="top"/>
    </xf>
    <xf numFmtId="0" fontId="21" fillId="0" borderId="18" xfId="0" applyFont="1" applyFill="1" applyBorder="1" applyAlignment="1">
      <alignment horizontal="center" vertical="top" wrapText="1"/>
    </xf>
    <xf numFmtId="0" fontId="21" fillId="0" borderId="16" xfId="0" applyFont="1" applyFill="1" applyBorder="1" applyAlignment="1">
      <alignment horizontal="center" vertical="top" wrapText="1"/>
    </xf>
    <xf numFmtId="0" fontId="21" fillId="0" borderId="17" xfId="0" applyFont="1" applyFill="1" applyBorder="1" applyAlignment="1">
      <alignment horizontal="center" vertical="top" wrapText="1"/>
    </xf>
    <xf numFmtId="49" fontId="6" fillId="0" borderId="3" xfId="0" applyNumberFormat="1" applyFont="1" applyFill="1" applyBorder="1" applyAlignment="1">
      <alignment horizontal="left" vertical="top"/>
    </xf>
    <xf numFmtId="14" fontId="10" fillId="0" borderId="2" xfId="0" applyNumberFormat="1" applyFont="1" applyFill="1" applyBorder="1" applyAlignment="1">
      <alignment horizontal="center" vertical="top"/>
    </xf>
    <xf numFmtId="0" fontId="8" fillId="0" borderId="2" xfId="0" applyFont="1" applyFill="1" applyBorder="1" applyAlignment="1">
      <alignment horizontal="center" vertical="top"/>
    </xf>
    <xf numFmtId="0" fontId="6" fillId="0" borderId="2" xfId="0" applyFont="1" applyBorder="1" applyAlignment="1">
      <alignment horizontal="center" vertical="top" wrapText="1"/>
    </xf>
    <xf numFmtId="14" fontId="6" fillId="0" borderId="2" xfId="0" applyNumberFormat="1" applyFont="1" applyFill="1" applyBorder="1" applyAlignment="1">
      <alignment horizontal="center" vertical="top" wrapText="1"/>
    </xf>
    <xf numFmtId="167" fontId="6" fillId="0" borderId="2" xfId="3" applyNumberFormat="1" applyFont="1" applyFill="1" applyBorder="1" applyAlignment="1">
      <alignment horizontal="center" vertical="center" wrapText="1"/>
    </xf>
    <xf numFmtId="167" fontId="6" fillId="0" borderId="5" xfId="3"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top" wrapText="1"/>
    </xf>
    <xf numFmtId="49" fontId="6" fillId="0" borderId="2" xfId="0" applyNumberFormat="1" applyFont="1" applyFill="1" applyBorder="1" applyAlignment="1">
      <alignment horizontal="left" vertical="top" wrapText="1"/>
    </xf>
    <xf numFmtId="0" fontId="8" fillId="0" borderId="2" xfId="0" applyFont="1" applyFill="1" applyBorder="1" applyAlignment="1">
      <alignment horizontal="center" vertical="top" wrapText="1"/>
    </xf>
    <xf numFmtId="0"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167" fontId="16" fillId="0" borderId="18" xfId="3" applyNumberFormat="1" applyFont="1" applyFill="1" applyBorder="1" applyAlignment="1">
      <alignment horizontal="right" vertical="top"/>
    </xf>
    <xf numFmtId="167" fontId="16" fillId="0" borderId="17" xfId="3" applyNumberFormat="1" applyFont="1" applyFill="1" applyBorder="1" applyAlignment="1">
      <alignment horizontal="right" vertical="top"/>
    </xf>
    <xf numFmtId="167" fontId="16" fillId="0" borderId="30" xfId="3" applyNumberFormat="1" applyFont="1" applyFill="1" applyBorder="1" applyAlignment="1">
      <alignment horizontal="right" vertical="top"/>
    </xf>
    <xf numFmtId="167" fontId="16" fillId="0" borderId="33" xfId="3" applyNumberFormat="1" applyFont="1" applyFill="1" applyBorder="1" applyAlignment="1">
      <alignment horizontal="right" vertical="top"/>
    </xf>
    <xf numFmtId="0" fontId="16" fillId="0" borderId="18" xfId="0" applyNumberFormat="1" applyFont="1" applyFill="1" applyBorder="1" applyAlignment="1">
      <alignment horizontal="center" vertical="top" wrapText="1"/>
    </xf>
    <xf numFmtId="0" fontId="16" fillId="0" borderId="17" xfId="0" applyNumberFormat="1" applyFont="1" applyFill="1" applyBorder="1" applyAlignment="1">
      <alignment horizontal="center" vertical="top" wrapText="1"/>
    </xf>
    <xf numFmtId="167" fontId="4" fillId="5" borderId="2" xfId="3" applyNumberFormat="1" applyFont="1" applyFill="1" applyBorder="1" applyAlignment="1">
      <alignment horizontal="right" vertical="center" wrapText="1"/>
    </xf>
    <xf numFmtId="49" fontId="4" fillId="11" borderId="3" xfId="0" applyNumberFormat="1" applyFont="1" applyFill="1" applyBorder="1" applyAlignment="1">
      <alignment horizontal="left" vertical="center"/>
    </xf>
    <xf numFmtId="167" fontId="4" fillId="11" borderId="2" xfId="3" applyNumberFormat="1" applyFont="1" applyFill="1" applyBorder="1" applyAlignment="1">
      <alignment horizontal="right" vertical="center"/>
    </xf>
    <xf numFmtId="167" fontId="4" fillId="0" borderId="2" xfId="0" applyNumberFormat="1" applyFont="1" applyFill="1" applyBorder="1" applyAlignment="1">
      <alignment horizontal="right" vertical="top" wrapText="1"/>
    </xf>
    <xf numFmtId="167" fontId="4" fillId="0" borderId="2" xfId="3" applyNumberFormat="1" applyFont="1" applyFill="1" applyBorder="1" applyAlignment="1">
      <alignment horizontal="right" vertical="top"/>
    </xf>
    <xf numFmtId="49" fontId="16" fillId="0" borderId="2" xfId="0" applyNumberFormat="1" applyFont="1" applyFill="1" applyBorder="1" applyAlignment="1">
      <alignment horizontal="left" vertical="top" wrapText="1"/>
    </xf>
    <xf numFmtId="0" fontId="15" fillId="0" borderId="2" xfId="0" applyFont="1" applyFill="1" applyBorder="1" applyAlignment="1">
      <alignment vertical="top" wrapText="1"/>
    </xf>
    <xf numFmtId="0" fontId="4" fillId="0" borderId="2" xfId="0" applyNumberFormat="1" applyFont="1" applyFill="1" applyBorder="1" applyAlignment="1">
      <alignment horizontal="left" vertical="top" wrapText="1"/>
    </xf>
    <xf numFmtId="14" fontId="26" fillId="0" borderId="2" xfId="0" applyNumberFormat="1" applyFont="1" applyFill="1" applyBorder="1" applyAlignment="1">
      <alignment horizontal="center" vertical="top"/>
    </xf>
    <xf numFmtId="14" fontId="26" fillId="0" borderId="2" xfId="0" applyNumberFormat="1" applyFont="1" applyFill="1" applyBorder="1" applyAlignment="1">
      <alignment horizontal="center" vertical="top" wrapText="1"/>
    </xf>
    <xf numFmtId="0" fontId="4" fillId="0" borderId="2" xfId="0" applyNumberFormat="1" applyFont="1" applyFill="1" applyBorder="1" applyAlignment="1">
      <alignment horizontal="center" vertical="top" wrapText="1"/>
    </xf>
    <xf numFmtId="0" fontId="26" fillId="0" borderId="2" xfId="0" applyFont="1" applyFill="1" applyBorder="1" applyAlignment="1">
      <alignment horizontal="center" vertical="top"/>
    </xf>
    <xf numFmtId="167" fontId="4" fillId="0" borderId="5" xfId="3" applyNumberFormat="1" applyFont="1" applyFill="1" applyBorder="1" applyAlignment="1">
      <alignment horizontal="right" vertical="top"/>
    </xf>
    <xf numFmtId="0" fontId="17" fillId="2" borderId="0" xfId="0" applyFont="1" applyFill="1"/>
    <xf numFmtId="0" fontId="15" fillId="0" borderId="2" xfId="0" applyFont="1" applyFill="1" applyBorder="1" applyAlignment="1">
      <alignment horizontal="left" vertical="top" wrapText="1"/>
    </xf>
    <xf numFmtId="49" fontId="4" fillId="10" borderId="2" xfId="0" applyNumberFormat="1" applyFont="1" applyFill="1" applyBorder="1" applyAlignment="1">
      <alignment horizontal="left" vertical="center"/>
    </xf>
    <xf numFmtId="0" fontId="4" fillId="0" borderId="2" xfId="0" applyNumberFormat="1" applyFont="1" applyFill="1" applyBorder="1" applyAlignment="1">
      <alignment vertical="top" wrapText="1"/>
    </xf>
    <xf numFmtId="0" fontId="4" fillId="0" borderId="2" xfId="0" applyNumberFormat="1" applyFont="1" applyFill="1" applyBorder="1" applyAlignment="1">
      <alignment horizontal="center" vertical="center" wrapText="1"/>
    </xf>
    <xf numFmtId="0" fontId="22" fillId="0" borderId="2" xfId="0" applyNumberFormat="1" applyFont="1" applyFill="1" applyBorder="1" applyAlignment="1">
      <alignment horizontal="left" vertical="top"/>
    </xf>
    <xf numFmtId="0" fontId="16" fillId="0" borderId="2"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4" borderId="2" xfId="0" applyNumberFormat="1" applyFont="1" applyFill="1" applyBorder="1" applyAlignment="1">
      <alignment horizontal="left" vertical="center" wrapText="1"/>
    </xf>
    <xf numFmtId="49" fontId="4" fillId="5" borderId="2" xfId="0" applyNumberFormat="1" applyFont="1" applyFill="1" applyBorder="1" applyAlignment="1">
      <alignment horizontal="center" vertical="top" wrapText="1"/>
    </xf>
    <xf numFmtId="49" fontId="4" fillId="11" borderId="3" xfId="0" applyNumberFormat="1" applyFont="1" applyFill="1" applyBorder="1" applyAlignment="1">
      <alignment horizontal="left" vertical="top"/>
    </xf>
    <xf numFmtId="0" fontId="21" fillId="0" borderId="2" xfId="0" applyFont="1" applyFill="1" applyBorder="1" applyAlignment="1">
      <alignment horizontal="center" vertical="top" wrapText="1"/>
    </xf>
    <xf numFmtId="0" fontId="0" fillId="0" borderId="17" xfId="0" applyBorder="1" applyAlignment="1">
      <alignment horizontal="center" vertical="top" wrapText="1"/>
    </xf>
    <xf numFmtId="0" fontId="16" fillId="0" borderId="2" xfId="0" applyFont="1" applyFill="1" applyBorder="1" applyAlignment="1">
      <alignment vertical="top" wrapText="1"/>
    </xf>
    <xf numFmtId="167" fontId="16" fillId="0" borderId="9" xfId="3" applyNumberFormat="1" applyFont="1" applyFill="1" applyBorder="1" applyAlignment="1">
      <alignment horizontal="right" vertical="top"/>
    </xf>
    <xf numFmtId="49" fontId="4" fillId="10" borderId="3"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4" fillId="0" borderId="2" xfId="0" applyNumberFormat="1" applyFont="1" applyFill="1" applyBorder="1" applyAlignment="1">
      <alignment horizontal="left" vertical="center"/>
    </xf>
    <xf numFmtId="14" fontId="16" fillId="0" borderId="2" xfId="0" applyNumberFormat="1" applyFont="1" applyFill="1" applyBorder="1" applyAlignment="1">
      <alignment horizontal="center" vertical="center"/>
    </xf>
    <xf numFmtId="14" fontId="16"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4" fillId="0" borderId="2" xfId="0" applyNumberFormat="1" applyFont="1" applyFill="1" applyBorder="1" applyAlignment="1">
      <alignment horizontal="left" vertical="top"/>
    </xf>
    <xf numFmtId="14" fontId="4" fillId="0" borderId="2" xfId="0" applyNumberFormat="1" applyFont="1" applyFill="1" applyBorder="1" applyAlignment="1">
      <alignment horizontal="center" vertical="top" wrapText="1"/>
    </xf>
    <xf numFmtId="0" fontId="4" fillId="0" borderId="2" xfId="0" applyFont="1" applyFill="1" applyBorder="1" applyAlignment="1">
      <alignment horizontal="center" vertical="top"/>
    </xf>
    <xf numFmtId="14" fontId="16" fillId="0" borderId="2" xfId="0" applyNumberFormat="1" applyFont="1" applyFill="1" applyBorder="1" applyAlignment="1">
      <alignment horizontal="center" vertical="top"/>
    </xf>
    <xf numFmtId="0" fontId="16" fillId="0" borderId="2" xfId="0" applyFont="1" applyFill="1" applyBorder="1" applyAlignment="1">
      <alignment horizontal="center" vertical="top"/>
    </xf>
    <xf numFmtId="14" fontId="16" fillId="0" borderId="2" xfId="0" applyNumberFormat="1" applyFont="1" applyFill="1" applyBorder="1" applyAlignment="1">
      <alignment horizontal="center" vertical="top" wrapText="1"/>
    </xf>
    <xf numFmtId="0" fontId="16" fillId="0" borderId="2" xfId="0" applyNumberFormat="1" applyFont="1" applyFill="1" applyBorder="1" applyAlignment="1">
      <alignment horizontal="center" vertical="top"/>
    </xf>
    <xf numFmtId="49" fontId="16" fillId="0" borderId="16" xfId="0" applyNumberFormat="1" applyFont="1" applyBorder="1" applyAlignment="1">
      <alignment horizontal="left" vertical="top"/>
    </xf>
    <xf numFmtId="49" fontId="16" fillId="0" borderId="2" xfId="0" applyNumberFormat="1" applyFont="1" applyFill="1" applyBorder="1" applyAlignment="1">
      <alignment horizontal="left" vertical="top"/>
    </xf>
    <xf numFmtId="49" fontId="20" fillId="6" borderId="3" xfId="0" applyNumberFormat="1" applyFont="1" applyFill="1" applyBorder="1" applyAlignment="1">
      <alignment horizontal="left" vertical="top"/>
    </xf>
    <xf numFmtId="0" fontId="4" fillId="6" borderId="2" xfId="0" applyNumberFormat="1" applyFont="1" applyFill="1" applyBorder="1" applyAlignment="1">
      <alignment horizontal="left" vertical="center" wrapText="1"/>
    </xf>
    <xf numFmtId="0" fontId="4" fillId="6" borderId="2" xfId="0" applyNumberFormat="1" applyFont="1" applyFill="1" applyBorder="1" applyAlignment="1">
      <alignment horizontal="center" vertical="top" wrapText="1"/>
    </xf>
    <xf numFmtId="167" fontId="4" fillId="6" borderId="2" xfId="3" applyNumberFormat="1" applyFont="1" applyFill="1" applyBorder="1" applyAlignment="1">
      <alignment horizontal="right" vertical="top"/>
    </xf>
    <xf numFmtId="49" fontId="16" fillId="6" borderId="3" xfId="0" applyNumberFormat="1" applyFont="1" applyFill="1" applyBorder="1" applyAlignment="1">
      <alignment horizontal="left" vertical="top"/>
    </xf>
    <xf numFmtId="49" fontId="16" fillId="6" borderId="2" xfId="0" applyNumberFormat="1" applyFont="1" applyFill="1" applyBorder="1" applyAlignment="1">
      <alignment horizontal="left" vertical="top" wrapText="1"/>
    </xf>
    <xf numFmtId="0" fontId="16" fillId="6" borderId="2" xfId="0" applyNumberFormat="1" applyFont="1" applyFill="1" applyBorder="1" applyAlignment="1">
      <alignment horizontal="center" vertical="top" wrapText="1"/>
    </xf>
    <xf numFmtId="167" fontId="16" fillId="6" borderId="2" xfId="3" applyNumberFormat="1" applyFont="1" applyFill="1" applyBorder="1" applyAlignment="1">
      <alignment horizontal="right" vertical="top"/>
    </xf>
    <xf numFmtId="4" fontId="16" fillId="6" borderId="2" xfId="3" applyNumberFormat="1" applyFont="1" applyFill="1" applyBorder="1" applyAlignment="1">
      <alignment horizontal="right" vertical="top"/>
    </xf>
    <xf numFmtId="167" fontId="16" fillId="6" borderId="5" xfId="3" applyNumberFormat="1" applyFont="1" applyFill="1" applyBorder="1" applyAlignment="1">
      <alignment horizontal="right" vertical="top"/>
    </xf>
    <xf numFmtId="0" fontId="21" fillId="6" borderId="2" xfId="0" applyFont="1" applyFill="1" applyBorder="1" applyAlignment="1">
      <alignment horizontal="center" vertical="top"/>
    </xf>
    <xf numFmtId="0" fontId="21" fillId="6" borderId="2" xfId="0" applyFont="1" applyFill="1" applyBorder="1" applyAlignment="1">
      <alignment horizontal="center" vertical="top" wrapText="1"/>
    </xf>
    <xf numFmtId="0" fontId="16" fillId="6" borderId="2" xfId="0" applyNumberFormat="1" applyFont="1" applyFill="1" applyBorder="1" applyAlignment="1">
      <alignment horizontal="left" vertical="top" wrapText="1"/>
    </xf>
    <xf numFmtId="167" fontId="4" fillId="6" borderId="5" xfId="3" applyNumberFormat="1" applyFont="1" applyFill="1" applyBorder="1" applyAlignment="1">
      <alignment horizontal="right" vertical="top"/>
    </xf>
    <xf numFmtId="49" fontId="16" fillId="6" borderId="2" xfId="0" applyNumberFormat="1" applyFont="1" applyFill="1" applyBorder="1" applyAlignment="1">
      <alignment horizontal="center" vertical="top" wrapText="1"/>
    </xf>
    <xf numFmtId="0" fontId="21" fillId="6" borderId="18" xfId="0" applyFont="1" applyFill="1" applyBorder="1" applyAlignment="1">
      <alignment horizontal="center" vertical="top" wrapText="1"/>
    </xf>
    <xf numFmtId="0" fontId="28" fillId="6" borderId="2" xfId="0" applyFont="1" applyFill="1" applyBorder="1" applyAlignment="1">
      <alignment vertical="top" wrapText="1"/>
    </xf>
    <xf numFmtId="0" fontId="21" fillId="6" borderId="2" xfId="0" applyFont="1" applyFill="1" applyBorder="1" applyAlignment="1">
      <alignment horizontal="left" vertical="top"/>
    </xf>
    <xf numFmtId="0" fontId="29" fillId="6" borderId="18" xfId="0" applyFont="1" applyFill="1" applyBorder="1" applyAlignment="1">
      <alignment horizontal="left" vertical="top" wrapText="1"/>
    </xf>
    <xf numFmtId="0" fontId="28" fillId="6" borderId="18" xfId="0" applyFont="1" applyFill="1" applyBorder="1" applyAlignment="1">
      <alignment horizontal="left" vertical="top" wrapText="1"/>
    </xf>
    <xf numFmtId="0" fontId="4" fillId="6" borderId="2" xfId="0" applyNumberFormat="1" applyFont="1" applyFill="1" applyBorder="1" applyAlignment="1">
      <alignment vertical="top" wrapText="1"/>
    </xf>
    <xf numFmtId="0" fontId="30" fillId="6" borderId="16" xfId="0" applyFont="1" applyFill="1" applyBorder="1" applyAlignment="1">
      <alignment vertical="top" wrapText="1"/>
    </xf>
    <xf numFmtId="0" fontId="32" fillId="6" borderId="16" xfId="0" applyFont="1" applyFill="1" applyBorder="1" applyAlignment="1">
      <alignment vertical="top" wrapText="1"/>
    </xf>
    <xf numFmtId="0" fontId="0" fillId="6" borderId="17" xfId="0" applyFill="1" applyBorder="1" applyAlignment="1">
      <alignment horizontal="center" vertical="top" wrapText="1"/>
    </xf>
    <xf numFmtId="0" fontId="6" fillId="6" borderId="2" xfId="0" applyNumberFormat="1" applyFont="1" applyFill="1" applyBorder="1" applyAlignment="1">
      <alignment horizontal="left" vertical="top" wrapText="1"/>
    </xf>
    <xf numFmtId="0" fontId="32" fillId="6" borderId="17" xfId="0" applyFont="1" applyFill="1" applyBorder="1" applyAlignment="1">
      <alignment vertical="top" wrapText="1"/>
    </xf>
    <xf numFmtId="0" fontId="20" fillId="6" borderId="2" xfId="0" applyNumberFormat="1" applyFont="1" applyFill="1" applyBorder="1" applyAlignment="1">
      <alignment vertical="top" wrapText="1"/>
    </xf>
    <xf numFmtId="167" fontId="4" fillId="6" borderId="2" xfId="0" applyNumberFormat="1" applyFont="1" applyFill="1" applyBorder="1" applyAlignment="1">
      <alignment horizontal="right" vertical="top" wrapText="1"/>
    </xf>
    <xf numFmtId="49" fontId="22" fillId="6" borderId="3" xfId="0" applyNumberFormat="1" applyFont="1" applyFill="1" applyBorder="1" applyAlignment="1">
      <alignment horizontal="left" vertical="top"/>
    </xf>
    <xf numFmtId="14" fontId="21" fillId="6" borderId="2" xfId="0" applyNumberFormat="1" applyFont="1" applyFill="1" applyBorder="1" applyAlignment="1">
      <alignment horizontal="center" vertical="top"/>
    </xf>
    <xf numFmtId="14" fontId="21" fillId="6" borderId="2" xfId="0" applyNumberFormat="1" applyFont="1" applyFill="1" applyBorder="1" applyAlignment="1">
      <alignment horizontal="center" vertical="top" wrapText="1"/>
    </xf>
    <xf numFmtId="14" fontId="10" fillId="6" borderId="2" xfId="0" applyNumberFormat="1" applyFont="1" applyFill="1" applyBorder="1" applyAlignment="1">
      <alignment horizontal="center" vertical="top" wrapText="1"/>
    </xf>
    <xf numFmtId="0" fontId="34" fillId="6" borderId="17" xfId="0" applyFont="1" applyFill="1" applyBorder="1" applyAlignment="1">
      <alignment horizontal="left" vertical="top" wrapText="1"/>
    </xf>
    <xf numFmtId="0" fontId="18" fillId="6" borderId="17" xfId="0" applyFont="1" applyFill="1" applyBorder="1" applyAlignment="1">
      <alignment horizontal="left" vertical="top" wrapText="1"/>
    </xf>
    <xf numFmtId="0" fontId="16" fillId="6" borderId="2" xfId="0" applyFont="1" applyFill="1" applyBorder="1" applyAlignment="1">
      <alignment vertical="top" wrapText="1"/>
    </xf>
    <xf numFmtId="14" fontId="10" fillId="6" borderId="2" xfId="0" applyNumberFormat="1" applyFont="1" applyFill="1" applyBorder="1" applyAlignment="1">
      <alignment horizontal="left" vertical="top" wrapText="1"/>
    </xf>
    <xf numFmtId="167" fontId="16" fillId="6" borderId="9" xfId="3" applyNumberFormat="1" applyFont="1" applyFill="1" applyBorder="1" applyAlignment="1">
      <alignment horizontal="right" vertical="top"/>
    </xf>
    <xf numFmtId="49" fontId="16" fillId="6" borderId="25" xfId="0" applyNumberFormat="1" applyFont="1" applyFill="1" applyBorder="1" applyAlignment="1">
      <alignment horizontal="left" vertical="top"/>
    </xf>
    <xf numFmtId="0" fontId="4" fillId="6" borderId="2" xfId="0" applyNumberFormat="1" applyFont="1" applyFill="1" applyBorder="1" applyAlignment="1">
      <alignment horizontal="left" vertical="center" wrapText="1"/>
    </xf>
    <xf numFmtId="14" fontId="6" fillId="6" borderId="2" xfId="0" applyNumberFormat="1" applyFont="1" applyFill="1" applyBorder="1" applyAlignment="1">
      <alignment horizontal="center" vertical="center"/>
    </xf>
    <xf numFmtId="3" fontId="16" fillId="0" borderId="2" xfId="0" applyNumberFormat="1" applyFont="1" applyFill="1" applyBorder="1" applyAlignment="1">
      <alignment horizontal="left" vertical="top" wrapText="1"/>
    </xf>
    <xf numFmtId="0" fontId="35" fillId="0" borderId="2" xfId="0" applyFont="1" applyFill="1" applyBorder="1" applyAlignment="1">
      <alignment horizontal="center" vertical="top" wrapText="1"/>
    </xf>
    <xf numFmtId="14" fontId="19" fillId="0" borderId="2" xfId="0" applyNumberFormat="1" applyFont="1" applyFill="1" applyBorder="1" applyAlignment="1">
      <alignment horizontal="center" vertical="top" wrapText="1"/>
    </xf>
    <xf numFmtId="0" fontId="36" fillId="0" borderId="2" xfId="0" applyFont="1" applyFill="1" applyBorder="1" applyAlignment="1">
      <alignment horizontal="center" vertical="top" wrapText="1"/>
    </xf>
    <xf numFmtId="14" fontId="25" fillId="0" borderId="2" xfId="0" applyNumberFormat="1" applyFont="1" applyFill="1" applyBorder="1" applyAlignment="1">
      <alignment horizontal="center" vertical="top"/>
    </xf>
    <xf numFmtId="0" fontId="19" fillId="0" borderId="2" xfId="0" applyFont="1" applyFill="1" applyBorder="1" applyAlignment="1">
      <alignment horizontal="center" vertical="top" wrapText="1"/>
    </xf>
    <xf numFmtId="14" fontId="15" fillId="0" borderId="2" xfId="0" applyNumberFormat="1" applyFont="1" applyFill="1" applyBorder="1" applyAlignment="1">
      <alignment horizontal="center" vertical="top" wrapText="1"/>
    </xf>
    <xf numFmtId="0" fontId="26" fillId="0" borderId="2" xfId="0" applyFont="1" applyFill="1" applyBorder="1" applyAlignment="1">
      <alignment horizontal="center" vertical="top" wrapText="1"/>
    </xf>
    <xf numFmtId="167" fontId="4" fillId="0" borderId="5" xfId="0" applyNumberFormat="1" applyFont="1" applyFill="1" applyBorder="1" applyAlignment="1">
      <alignment horizontal="right" vertical="top" wrapText="1"/>
    </xf>
    <xf numFmtId="0" fontId="36" fillId="0" borderId="2" xfId="0" applyFont="1" applyFill="1" applyBorder="1" applyAlignment="1">
      <alignment horizontal="left" vertical="top" wrapText="1"/>
    </xf>
    <xf numFmtId="16" fontId="20" fillId="0" borderId="3" xfId="0" applyNumberFormat="1" applyFont="1" applyFill="1" applyBorder="1" applyAlignment="1">
      <alignment horizontal="left" vertical="top"/>
    </xf>
    <xf numFmtId="0" fontId="4" fillId="10" borderId="2" xfId="0" applyNumberFormat="1" applyFont="1" applyFill="1" applyBorder="1" applyAlignment="1">
      <alignment horizontal="left" vertical="top" wrapText="1"/>
    </xf>
    <xf numFmtId="0" fontId="4" fillId="10" borderId="2" xfId="0" applyNumberFormat="1" applyFont="1" applyFill="1" applyBorder="1" applyAlignment="1">
      <alignment vertical="center" wrapText="1"/>
    </xf>
    <xf numFmtId="14"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top" wrapText="1"/>
    </xf>
    <xf numFmtId="14" fontId="37" fillId="0" borderId="2" xfId="0" applyNumberFormat="1" applyFont="1" applyFill="1" applyBorder="1" applyAlignment="1">
      <alignment horizontal="center" vertical="top" wrapText="1"/>
    </xf>
    <xf numFmtId="49" fontId="16" fillId="0" borderId="3" xfId="0" applyNumberFormat="1" applyFont="1" applyFill="1" applyBorder="1" applyAlignment="1">
      <alignment horizontal="left" vertical="center"/>
    </xf>
    <xf numFmtId="0" fontId="22" fillId="0" borderId="2" xfId="0" applyNumberFormat="1" applyFont="1" applyFill="1" applyBorder="1" applyAlignment="1">
      <alignment horizontal="left" vertical="top" wrapText="1"/>
    </xf>
    <xf numFmtId="14" fontId="22" fillId="0" borderId="2" xfId="0" applyNumberFormat="1" applyFont="1" applyFill="1" applyBorder="1" applyAlignment="1">
      <alignment horizontal="center" vertical="top"/>
    </xf>
    <xf numFmtId="0" fontId="22" fillId="0" borderId="2" xfId="0" applyNumberFormat="1" applyFont="1" applyFill="1" applyBorder="1" applyAlignment="1">
      <alignment horizontal="center" vertical="top" wrapText="1"/>
    </xf>
    <xf numFmtId="14" fontId="29" fillId="0" borderId="2" xfId="0" applyNumberFormat="1" applyFont="1" applyFill="1" applyBorder="1" applyAlignment="1">
      <alignment horizontal="center" vertical="top"/>
    </xf>
    <xf numFmtId="49" fontId="4" fillId="0" borderId="3" xfId="0" applyNumberFormat="1" applyFont="1" applyFill="1" applyBorder="1" applyAlignment="1">
      <alignment horizontal="left" vertical="center"/>
    </xf>
    <xf numFmtId="0" fontId="4" fillId="0" borderId="2" xfId="0" applyNumberFormat="1" applyFont="1" applyFill="1" applyBorder="1" applyAlignment="1">
      <alignment horizontal="left" vertical="center" wrapText="1"/>
    </xf>
    <xf numFmtId="0" fontId="37" fillId="0" borderId="2"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top"/>
    </xf>
    <xf numFmtId="0" fontId="16" fillId="0" borderId="4" xfId="0" applyNumberFormat="1" applyFont="1" applyFill="1" applyBorder="1" applyAlignment="1">
      <alignment horizontal="left" vertical="top" wrapText="1"/>
    </xf>
    <xf numFmtId="14" fontId="16" fillId="0" borderId="4" xfId="0" applyNumberFormat="1" applyFont="1" applyFill="1" applyBorder="1" applyAlignment="1">
      <alignment horizontal="center" vertical="top"/>
    </xf>
    <xf numFmtId="49" fontId="16" fillId="0" borderId="4" xfId="0" applyNumberFormat="1" applyFont="1" applyFill="1" applyBorder="1" applyAlignment="1">
      <alignment horizontal="left" vertical="top" wrapText="1"/>
    </xf>
    <xf numFmtId="0" fontId="16" fillId="0" borderId="4" xfId="0" applyNumberFormat="1" applyFont="1" applyFill="1" applyBorder="1" applyAlignment="1">
      <alignment horizontal="center" vertical="top" wrapText="1"/>
    </xf>
    <xf numFmtId="0" fontId="16" fillId="0" borderId="4" xfId="0" applyFont="1" applyFill="1" applyBorder="1" applyAlignment="1">
      <alignment horizontal="center" vertical="top"/>
    </xf>
    <xf numFmtId="167" fontId="16" fillId="0" borderId="4" xfId="3" applyNumberFormat="1" applyFont="1" applyFill="1" applyBorder="1" applyAlignment="1">
      <alignment horizontal="right" vertical="top"/>
    </xf>
    <xf numFmtId="167" fontId="16" fillId="0" borderId="7" xfId="3" applyNumberFormat="1" applyFont="1" applyFill="1" applyBorder="1" applyAlignment="1">
      <alignment horizontal="right" vertical="top"/>
    </xf>
    <xf numFmtId="49" fontId="4" fillId="12" borderId="39" xfId="0" applyNumberFormat="1" applyFont="1" applyFill="1" applyBorder="1" applyAlignment="1">
      <alignment horizontal="left" vertical="center"/>
    </xf>
    <xf numFmtId="0" fontId="17" fillId="13" borderId="0" xfId="0" applyFont="1" applyFill="1" applyAlignment="1">
      <alignment vertical="center"/>
    </xf>
    <xf numFmtId="0" fontId="14" fillId="15" borderId="0" xfId="0" applyFont="1" applyFill="1"/>
    <xf numFmtId="0" fontId="14" fillId="17" borderId="0" xfId="0" applyFont="1" applyFill="1"/>
    <xf numFmtId="0" fontId="16" fillId="18" borderId="47" xfId="0" applyFont="1" applyFill="1" applyBorder="1" applyAlignment="1">
      <alignment vertical="top" wrapText="1"/>
    </xf>
    <xf numFmtId="14" fontId="16" fillId="18" borderId="48" xfId="0" applyNumberFormat="1" applyFont="1" applyFill="1" applyBorder="1" applyAlignment="1">
      <alignment horizontal="center" vertical="top" wrapText="1"/>
    </xf>
    <xf numFmtId="0" fontId="14" fillId="18" borderId="0" xfId="0" applyFont="1" applyFill="1"/>
    <xf numFmtId="0" fontId="16" fillId="18" borderId="51" xfId="0" applyFont="1" applyFill="1" applyBorder="1" applyAlignment="1">
      <alignment vertical="top" wrapText="1"/>
    </xf>
    <xf numFmtId="14" fontId="16" fillId="18" borderId="51" xfId="0" applyNumberFormat="1" applyFont="1" applyFill="1" applyBorder="1" applyAlignment="1">
      <alignment horizontal="center" vertical="top" wrapText="1"/>
    </xf>
    <xf numFmtId="0" fontId="21" fillId="18" borderId="40" xfId="0" applyFont="1" applyFill="1" applyBorder="1" applyAlignment="1">
      <alignment horizontal="center" vertical="top" wrapText="1"/>
    </xf>
    <xf numFmtId="49" fontId="16" fillId="18" borderId="40" xfId="0" applyNumberFormat="1" applyFont="1" applyFill="1" applyBorder="1" applyAlignment="1">
      <alignment horizontal="center" vertical="top" wrapText="1"/>
    </xf>
    <xf numFmtId="49" fontId="16" fillId="18" borderId="40" xfId="0" applyNumberFormat="1" applyFont="1" applyFill="1" applyBorder="1" applyAlignment="1">
      <alignment horizontal="left" vertical="top" wrapText="1"/>
    </xf>
    <xf numFmtId="0" fontId="16" fillId="18" borderId="40" xfId="0" applyNumberFormat="1" applyFont="1" applyFill="1" applyBorder="1" applyAlignment="1">
      <alignment horizontal="center" vertical="top" wrapText="1"/>
    </xf>
    <xf numFmtId="49" fontId="16" fillId="16" borderId="39" xfId="0" applyNumberFormat="1" applyFont="1" applyFill="1" applyBorder="1" applyAlignment="1">
      <alignment horizontal="left" vertical="top"/>
    </xf>
    <xf numFmtId="0" fontId="16" fillId="16" borderId="40" xfId="0" applyNumberFormat="1" applyFont="1" applyFill="1" applyBorder="1" applyAlignment="1">
      <alignment horizontal="center" vertical="top" wrapText="1"/>
    </xf>
    <xf numFmtId="49" fontId="16" fillId="18" borderId="39" xfId="0" applyNumberFormat="1" applyFont="1" applyFill="1" applyBorder="1" applyAlignment="1">
      <alignment horizontal="left" vertical="top"/>
    </xf>
    <xf numFmtId="14" fontId="16" fillId="18" borderId="40" xfId="0" applyNumberFormat="1" applyFont="1" applyFill="1" applyBorder="1" applyAlignment="1">
      <alignment horizontal="center" vertical="top" wrapText="1"/>
    </xf>
    <xf numFmtId="49" fontId="16" fillId="6" borderId="39" xfId="0" applyNumberFormat="1" applyFont="1" applyFill="1" applyBorder="1" applyAlignment="1">
      <alignment horizontal="left" vertical="top"/>
    </xf>
    <xf numFmtId="0" fontId="21" fillId="6" borderId="40" xfId="0" applyFont="1" applyFill="1" applyBorder="1" applyAlignment="1">
      <alignment horizontal="center" vertical="top"/>
    </xf>
    <xf numFmtId="0" fontId="21" fillId="6" borderId="40" xfId="0" applyFont="1" applyFill="1" applyBorder="1" applyAlignment="1">
      <alignment horizontal="center" vertical="top" wrapText="1"/>
    </xf>
    <xf numFmtId="49" fontId="16" fillId="6" borderId="40" xfId="0" applyNumberFormat="1" applyFont="1" applyFill="1" applyBorder="1" applyAlignment="1">
      <alignment horizontal="center" vertical="top" wrapText="1"/>
    </xf>
    <xf numFmtId="0" fontId="16" fillId="6" borderId="40" xfId="0" applyNumberFormat="1" applyFont="1" applyFill="1" applyBorder="1" applyAlignment="1">
      <alignment horizontal="center" vertical="top" wrapText="1"/>
    </xf>
    <xf numFmtId="0" fontId="14" fillId="6" borderId="0" xfId="0" applyFont="1" applyFill="1"/>
    <xf numFmtId="0" fontId="16" fillId="16" borderId="47" xfId="0" applyFont="1" applyFill="1" applyBorder="1"/>
    <xf numFmtId="0" fontId="21" fillId="16" borderId="40" xfId="0" applyFont="1" applyFill="1" applyBorder="1" applyAlignment="1">
      <alignment horizontal="center" vertical="top"/>
    </xf>
    <xf numFmtId="0" fontId="21" fillId="16" borderId="40" xfId="0" applyFont="1" applyFill="1" applyBorder="1" applyAlignment="1">
      <alignment horizontal="center" vertical="top" wrapText="1"/>
    </xf>
    <xf numFmtId="0" fontId="16" fillId="18" borderId="52" xfId="0" applyFont="1" applyFill="1" applyBorder="1" applyAlignment="1">
      <alignment vertical="top" wrapText="1"/>
    </xf>
    <xf numFmtId="0" fontId="21" fillId="18" borderId="47" xfId="0" applyFont="1" applyFill="1" applyBorder="1" applyAlignment="1">
      <alignment horizontal="center" vertical="top"/>
    </xf>
    <xf numFmtId="0" fontId="16" fillId="18" borderId="53" xfId="0" applyFont="1" applyFill="1" applyBorder="1" applyAlignment="1">
      <alignment vertical="top" wrapText="1"/>
    </xf>
    <xf numFmtId="0" fontId="16" fillId="18" borderId="54" xfId="0" applyFont="1" applyFill="1" applyBorder="1" applyAlignment="1">
      <alignment horizontal="center" vertical="top" wrapText="1"/>
    </xf>
    <xf numFmtId="0" fontId="16" fillId="6" borderId="40" xfId="0" applyNumberFormat="1" applyFont="1" applyFill="1" applyBorder="1" applyAlignment="1">
      <alignment horizontal="left" vertical="top" wrapText="1"/>
    </xf>
    <xf numFmtId="0" fontId="16" fillId="6" borderId="40" xfId="0" applyFont="1" applyFill="1" applyBorder="1" applyAlignment="1">
      <alignment vertical="top" wrapText="1"/>
    </xf>
    <xf numFmtId="49" fontId="16" fillId="6" borderId="44" xfId="0" applyNumberFormat="1" applyFont="1" applyFill="1" applyBorder="1" applyAlignment="1">
      <alignment horizontal="left" vertical="top"/>
    </xf>
    <xf numFmtId="0" fontId="16" fillId="6" borderId="47" xfId="0" applyNumberFormat="1" applyFont="1" applyFill="1" applyBorder="1" applyAlignment="1">
      <alignment horizontal="left" vertical="top" wrapText="1"/>
    </xf>
    <xf numFmtId="0" fontId="21" fillId="6" borderId="47" xfId="0" applyFont="1" applyFill="1" applyBorder="1" applyAlignment="1">
      <alignment horizontal="center" vertical="top"/>
    </xf>
    <xf numFmtId="0" fontId="21" fillId="6" borderId="47" xfId="0" applyFont="1" applyFill="1" applyBorder="1" applyAlignment="1">
      <alignment horizontal="center" vertical="top" wrapText="1"/>
    </xf>
    <xf numFmtId="0" fontId="16" fillId="6" borderId="47" xfId="0" applyFont="1" applyFill="1" applyBorder="1" applyAlignment="1">
      <alignment horizontal="center" vertical="top" wrapText="1"/>
    </xf>
    <xf numFmtId="0" fontId="41" fillId="15" borderId="0" xfId="0" applyFont="1" applyFill="1"/>
    <xf numFmtId="0" fontId="22" fillId="16" borderId="39" xfId="0" applyNumberFormat="1" applyFont="1" applyFill="1" applyBorder="1" applyAlignment="1">
      <alignment horizontal="left" vertical="top"/>
    </xf>
    <xf numFmtId="14" fontId="21" fillId="16" borderId="40" xfId="0" applyNumberFormat="1" applyFont="1" applyFill="1" applyBorder="1" applyAlignment="1">
      <alignment horizontal="center" vertical="top" wrapText="1"/>
    </xf>
    <xf numFmtId="49" fontId="16" fillId="16" borderId="40" xfId="0" applyNumberFormat="1" applyFont="1" applyFill="1" applyBorder="1" applyAlignment="1">
      <alignment horizontal="center" vertical="top" wrapText="1"/>
    </xf>
    <xf numFmtId="49" fontId="16" fillId="16" borderId="40" xfId="0" applyNumberFormat="1" applyFont="1" applyFill="1" applyBorder="1" applyAlignment="1">
      <alignment horizontal="left" vertical="top" wrapText="1"/>
    </xf>
    <xf numFmtId="14" fontId="21" fillId="16" borderId="40" xfId="0" applyNumberFormat="1" applyFont="1" applyFill="1" applyBorder="1" applyAlignment="1">
      <alignment horizontal="center" vertical="top"/>
    </xf>
    <xf numFmtId="0" fontId="14" fillId="22" borderId="0" xfId="0" applyFont="1" applyFill="1"/>
    <xf numFmtId="0" fontId="22" fillId="6" borderId="39" xfId="0" applyNumberFormat="1" applyFont="1" applyFill="1" applyBorder="1" applyAlignment="1">
      <alignment horizontal="left" vertical="top"/>
    </xf>
    <xf numFmtId="0" fontId="16" fillId="6" borderId="40" xfId="0" applyNumberFormat="1" applyFont="1" applyFill="1" applyBorder="1" applyAlignment="1">
      <alignment vertical="top" wrapText="1"/>
    </xf>
    <xf numFmtId="14" fontId="21" fillId="6" borderId="40" xfId="0" applyNumberFormat="1" applyFont="1" applyFill="1" applyBorder="1" applyAlignment="1">
      <alignment horizontal="center" vertical="top" wrapText="1"/>
    </xf>
    <xf numFmtId="14" fontId="21" fillId="6" borderId="40" xfId="0" applyNumberFormat="1" applyFont="1" applyFill="1" applyBorder="1" applyAlignment="1">
      <alignment horizontal="center" vertical="top"/>
    </xf>
    <xf numFmtId="0" fontId="14" fillId="23" borderId="0" xfId="0" applyFont="1" applyFill="1"/>
    <xf numFmtId="14" fontId="21" fillId="6" borderId="47" xfId="0" applyNumberFormat="1" applyFont="1" applyFill="1" applyBorder="1" applyAlignment="1">
      <alignment horizontal="center" vertical="top"/>
    </xf>
    <xf numFmtId="0" fontId="16" fillId="6" borderId="47" xfId="0" applyFont="1" applyFill="1" applyBorder="1" applyAlignment="1">
      <alignment horizontal="left" vertical="top" wrapText="1"/>
    </xf>
    <xf numFmtId="14" fontId="21" fillId="6" borderId="48" xfId="0" applyNumberFormat="1" applyFont="1" applyFill="1" applyBorder="1" applyAlignment="1">
      <alignment horizontal="center" vertical="top"/>
    </xf>
    <xf numFmtId="0" fontId="16" fillId="6" borderId="51" xfId="0" applyFont="1" applyFill="1" applyBorder="1" applyAlignment="1">
      <alignment horizontal="left" vertical="top" wrapText="1"/>
    </xf>
    <xf numFmtId="14" fontId="16" fillId="6" borderId="51" xfId="0" applyNumberFormat="1" applyFont="1" applyFill="1" applyBorder="1" applyAlignment="1">
      <alignment horizontal="center" vertical="top" wrapText="1"/>
    </xf>
    <xf numFmtId="0" fontId="22" fillId="6" borderId="44" xfId="0" applyNumberFormat="1" applyFont="1" applyFill="1" applyBorder="1" applyAlignment="1">
      <alignment horizontal="left" vertical="top"/>
    </xf>
    <xf numFmtId="0" fontId="16" fillId="6" borderId="47" xfId="0" applyNumberFormat="1" applyFont="1" applyFill="1" applyBorder="1" applyAlignment="1">
      <alignment vertical="top" wrapText="1"/>
    </xf>
    <xf numFmtId="14" fontId="21" fillId="6" borderId="47" xfId="0" applyNumberFormat="1" applyFont="1" applyFill="1" applyBorder="1" applyAlignment="1">
      <alignment horizontal="center" vertical="top" wrapText="1"/>
    </xf>
    <xf numFmtId="0" fontId="16" fillId="6" borderId="45" xfId="0" applyFont="1" applyFill="1" applyBorder="1" applyAlignment="1">
      <alignment horizontal="left" vertical="top" wrapText="1"/>
    </xf>
    <xf numFmtId="14" fontId="16" fillId="6" borderId="40" xfId="0" applyNumberFormat="1" applyFont="1" applyFill="1" applyBorder="1" applyAlignment="1">
      <alignment horizontal="center" vertical="top" wrapText="1"/>
    </xf>
    <xf numFmtId="0" fontId="22" fillId="14" borderId="39" xfId="0" applyNumberFormat="1" applyFont="1" applyFill="1" applyBorder="1" applyAlignment="1">
      <alignment horizontal="left" vertical="top"/>
    </xf>
    <xf numFmtId="14" fontId="21" fillId="14" borderId="40" xfId="0" applyNumberFormat="1" applyFont="1" applyFill="1" applyBorder="1" applyAlignment="1">
      <alignment horizontal="center" vertical="top" wrapText="1"/>
    </xf>
    <xf numFmtId="0" fontId="16" fillId="14" borderId="40" xfId="0" applyNumberFormat="1" applyFont="1" applyFill="1" applyBorder="1" applyAlignment="1">
      <alignment horizontal="center" vertical="top" wrapText="1"/>
    </xf>
    <xf numFmtId="0" fontId="16" fillId="14" borderId="40" xfId="0" applyNumberFormat="1" applyFont="1" applyFill="1" applyBorder="1" applyAlignment="1">
      <alignment horizontal="left" vertical="top" wrapText="1"/>
    </xf>
    <xf numFmtId="0" fontId="21" fillId="14" borderId="47" xfId="0" applyFont="1" applyFill="1" applyBorder="1" applyAlignment="1">
      <alignment horizontal="center" vertical="top"/>
    </xf>
    <xf numFmtId="14" fontId="21" fillId="14" borderId="47" xfId="0" applyNumberFormat="1" applyFont="1" applyFill="1" applyBorder="1" applyAlignment="1">
      <alignment horizontal="center" vertical="top"/>
    </xf>
    <xf numFmtId="0" fontId="16" fillId="6" borderId="52" xfId="0" applyFont="1" applyFill="1" applyBorder="1" applyAlignment="1">
      <alignment horizontal="left" vertical="top" wrapText="1"/>
    </xf>
    <xf numFmtId="0" fontId="16" fillId="6" borderId="52" xfId="0" applyFont="1" applyFill="1" applyBorder="1" applyAlignment="1">
      <alignment vertical="top" wrapText="1"/>
    </xf>
    <xf numFmtId="0" fontId="16" fillId="6" borderId="54" xfId="0" applyFont="1" applyFill="1" applyBorder="1" applyAlignment="1">
      <alignment vertical="top" wrapText="1"/>
    </xf>
    <xf numFmtId="0" fontId="16" fillId="6" borderId="54" xfId="0" applyFont="1" applyFill="1" applyBorder="1" applyAlignment="1">
      <alignment horizontal="center" vertical="top" wrapText="1"/>
    </xf>
    <xf numFmtId="0" fontId="16" fillId="6" borderId="47" xfId="0" applyFont="1" applyFill="1" applyBorder="1" applyAlignment="1">
      <alignment vertical="top" wrapText="1"/>
    </xf>
    <xf numFmtId="0" fontId="16" fillId="6" borderId="51" xfId="0" applyFont="1" applyFill="1" applyBorder="1" applyAlignment="1">
      <alignment vertical="top" wrapText="1"/>
    </xf>
    <xf numFmtId="0" fontId="16" fillId="6" borderId="40" xfId="0" applyFont="1" applyFill="1" applyBorder="1" applyAlignment="1">
      <alignment horizontal="left" vertical="top" wrapText="1"/>
    </xf>
    <xf numFmtId="0" fontId="16" fillId="6" borderId="40" xfId="0" applyNumberFormat="1" applyFont="1" applyFill="1" applyBorder="1" applyAlignment="1">
      <alignment vertical="top" wrapText="1"/>
    </xf>
    <xf numFmtId="49" fontId="16" fillId="18" borderId="40" xfId="0" applyNumberFormat="1" applyFont="1" applyFill="1" applyBorder="1" applyAlignment="1" applyProtection="1">
      <alignment horizontal="left" vertical="top" wrapText="1"/>
    </xf>
    <xf numFmtId="14" fontId="16" fillId="6" borderId="47" xfId="0" applyNumberFormat="1" applyFont="1" applyFill="1" applyBorder="1" applyAlignment="1">
      <alignment horizontal="center" vertical="top" wrapText="1"/>
    </xf>
    <xf numFmtId="0" fontId="16" fillId="6" borderId="51" xfId="0" applyNumberFormat="1" applyFont="1" applyFill="1" applyBorder="1" applyAlignment="1">
      <alignment vertical="top" wrapText="1"/>
    </xf>
    <xf numFmtId="0" fontId="16" fillId="6" borderId="51" xfId="0" applyFont="1" applyFill="1" applyBorder="1" applyAlignment="1">
      <alignment horizontal="center" vertical="top" wrapText="1"/>
    </xf>
    <xf numFmtId="0" fontId="22" fillId="6" borderId="40" xfId="0" applyNumberFormat="1" applyFont="1" applyFill="1" applyBorder="1" applyAlignment="1">
      <alignment horizontal="left" vertical="top"/>
    </xf>
    <xf numFmtId="14" fontId="21" fillId="6" borderId="51" xfId="0" applyNumberFormat="1" applyFont="1" applyFill="1" applyBorder="1" applyAlignment="1">
      <alignment horizontal="center" vertical="top" wrapText="1"/>
    </xf>
    <xf numFmtId="49" fontId="16" fillId="6" borderId="51" xfId="0" applyNumberFormat="1" applyFont="1" applyFill="1" applyBorder="1" applyAlignment="1">
      <alignment horizontal="center" vertical="top" wrapText="1"/>
    </xf>
    <xf numFmtId="49" fontId="16" fillId="18" borderId="51" xfId="0" applyNumberFormat="1" applyFont="1" applyFill="1" applyBorder="1" applyAlignment="1" applyProtection="1">
      <alignment horizontal="left" vertical="top" wrapText="1"/>
    </xf>
    <xf numFmtId="0" fontId="16" fillId="19" borderId="40" xfId="0" applyFont="1" applyFill="1" applyBorder="1" applyAlignment="1">
      <alignment horizontal="left" vertical="top" wrapText="1"/>
    </xf>
    <xf numFmtId="0" fontId="21" fillId="14" borderId="40" xfId="0" applyFont="1" applyFill="1" applyBorder="1" applyAlignment="1">
      <alignment horizontal="center" vertical="top"/>
    </xf>
    <xf numFmtId="14" fontId="21" fillId="14" borderId="40" xfId="0" applyNumberFormat="1" applyFont="1" applyFill="1" applyBorder="1" applyAlignment="1">
      <alignment horizontal="center" vertical="top"/>
    </xf>
    <xf numFmtId="0" fontId="22" fillId="18" borderId="39" xfId="0" applyNumberFormat="1" applyFont="1" applyFill="1" applyBorder="1" applyAlignment="1">
      <alignment horizontal="left" vertical="top"/>
    </xf>
    <xf numFmtId="0" fontId="16" fillId="18" borderId="40" xfId="0" applyNumberFormat="1" applyFont="1" applyFill="1" applyBorder="1" applyAlignment="1">
      <alignment vertical="top" wrapText="1"/>
    </xf>
    <xf numFmtId="14" fontId="21" fillId="18" borderId="40" xfId="0" applyNumberFormat="1" applyFont="1" applyFill="1" applyBorder="1" applyAlignment="1">
      <alignment horizontal="center" vertical="top" wrapText="1"/>
    </xf>
    <xf numFmtId="14" fontId="21" fillId="18" borderId="40" xfId="0" applyNumberFormat="1" applyFont="1" applyFill="1" applyBorder="1" applyAlignment="1">
      <alignment horizontal="center" vertical="top"/>
    </xf>
    <xf numFmtId="167" fontId="14" fillId="6" borderId="0" xfId="0" applyNumberFormat="1" applyFont="1" applyFill="1"/>
    <xf numFmtId="49" fontId="16" fillId="6" borderId="45" xfId="0" applyNumberFormat="1" applyFont="1" applyFill="1" applyBorder="1" applyAlignment="1">
      <alignment horizontal="center" vertical="top" wrapText="1"/>
    </xf>
    <xf numFmtId="14" fontId="21" fillId="6" borderId="43" xfId="0" applyNumberFormat="1" applyFont="1" applyFill="1" applyBorder="1" applyAlignment="1">
      <alignment horizontal="center" vertical="top" wrapText="1"/>
    </xf>
    <xf numFmtId="49" fontId="16" fillId="24" borderId="40" xfId="0" applyNumberFormat="1" applyFont="1" applyFill="1" applyBorder="1" applyAlignment="1">
      <alignment horizontal="center" vertical="top" wrapText="1"/>
    </xf>
    <xf numFmtId="49" fontId="16" fillId="24" borderId="40" xfId="0" applyNumberFormat="1" applyFont="1" applyFill="1" applyBorder="1" applyAlignment="1" applyProtection="1">
      <alignment horizontal="left" vertical="top" wrapText="1"/>
    </xf>
    <xf numFmtId="0" fontId="14" fillId="24" borderId="0" xfId="0" applyFont="1" applyFill="1"/>
    <xf numFmtId="0" fontId="16" fillId="6" borderId="52" xfId="0" applyNumberFormat="1" applyFont="1" applyFill="1" applyBorder="1" applyAlignment="1">
      <alignment vertical="top" wrapText="1"/>
    </xf>
    <xf numFmtId="14" fontId="21" fillId="6" borderId="43" xfId="0" applyNumberFormat="1" applyFont="1" applyFill="1" applyBorder="1" applyAlignment="1">
      <alignment horizontal="center" vertical="top"/>
    </xf>
    <xf numFmtId="0" fontId="40" fillId="14" borderId="39" xfId="0" applyNumberFormat="1" applyFont="1" applyFill="1" applyBorder="1" applyAlignment="1">
      <alignment horizontal="left" vertical="top"/>
    </xf>
    <xf numFmtId="14" fontId="42" fillId="14" borderId="47" xfId="0" applyNumberFormat="1" applyFont="1" applyFill="1" applyBorder="1" applyAlignment="1">
      <alignment horizontal="center" vertical="top" wrapText="1"/>
    </xf>
    <xf numFmtId="49" fontId="38" fillId="14" borderId="47" xfId="0" applyNumberFormat="1" applyFont="1" applyFill="1" applyBorder="1" applyAlignment="1">
      <alignment horizontal="center" vertical="top" wrapText="1"/>
    </xf>
    <xf numFmtId="49" fontId="38" fillId="14" borderId="47" xfId="0" applyNumberFormat="1" applyFont="1" applyFill="1" applyBorder="1" applyAlignment="1">
      <alignment horizontal="left" vertical="top" wrapText="1"/>
    </xf>
    <xf numFmtId="49" fontId="43" fillId="14" borderId="47" xfId="0" applyNumberFormat="1" applyFont="1" applyFill="1" applyBorder="1" applyAlignment="1">
      <alignment horizontal="center" vertical="top" wrapText="1"/>
    </xf>
    <xf numFmtId="0" fontId="42" fillId="14" borderId="40" xfId="0" applyFont="1" applyFill="1" applyBorder="1" applyAlignment="1">
      <alignment horizontal="center" vertical="top"/>
    </xf>
    <xf numFmtId="14" fontId="42" fillId="14" borderId="40" xfId="0" applyNumberFormat="1" applyFont="1" applyFill="1" applyBorder="1" applyAlignment="1">
      <alignment horizontal="center" vertical="top"/>
    </xf>
    <xf numFmtId="14" fontId="42" fillId="14" borderId="40" xfId="0" applyNumberFormat="1" applyFont="1" applyFill="1" applyBorder="1" applyAlignment="1">
      <alignment horizontal="center" vertical="top" wrapText="1"/>
    </xf>
    <xf numFmtId="0" fontId="39" fillId="15" borderId="0" xfId="0" applyFont="1" applyFill="1"/>
    <xf numFmtId="0" fontId="22" fillId="6" borderId="41" xfId="0" applyNumberFormat="1" applyFont="1" applyFill="1" applyBorder="1" applyAlignment="1">
      <alignment horizontal="left" vertical="top"/>
    </xf>
    <xf numFmtId="0" fontId="44" fillId="0" borderId="2" xfId="0" applyFont="1" applyBorder="1" applyAlignment="1">
      <alignment vertical="top" wrapText="1"/>
    </xf>
    <xf numFmtId="0" fontId="16" fillId="6" borderId="48" xfId="0" applyNumberFormat="1" applyFont="1" applyFill="1" applyBorder="1" applyAlignment="1">
      <alignment horizontal="left" vertical="top" wrapText="1"/>
    </xf>
    <xf numFmtId="49" fontId="16" fillId="18" borderId="51" xfId="0" applyNumberFormat="1" applyFont="1" applyFill="1" applyBorder="1" applyAlignment="1">
      <alignment horizontal="left" vertical="top" wrapText="1"/>
    </xf>
    <xf numFmtId="49" fontId="16" fillId="6" borderId="47" xfId="0" applyNumberFormat="1" applyFont="1" applyFill="1" applyBorder="1" applyAlignment="1">
      <alignment horizontal="center" vertical="top" wrapText="1"/>
    </xf>
    <xf numFmtId="49" fontId="16" fillId="18" borderId="47" xfId="0" applyNumberFormat="1" applyFont="1" applyFill="1" applyBorder="1" applyAlignment="1">
      <alignment horizontal="left" vertical="top" wrapText="1"/>
    </xf>
    <xf numFmtId="0" fontId="16" fillId="6" borderId="54" xfId="0" applyNumberFormat="1" applyFont="1" applyFill="1" applyBorder="1" applyAlignment="1">
      <alignment vertical="top" wrapText="1"/>
    </xf>
    <xf numFmtId="0" fontId="16" fillId="6" borderId="54" xfId="0" applyNumberFormat="1" applyFont="1" applyFill="1" applyBorder="1" applyAlignment="1">
      <alignment horizontal="left" vertical="top" wrapText="1"/>
    </xf>
    <xf numFmtId="49" fontId="16" fillId="18" borderId="47" xfId="0" applyNumberFormat="1" applyFont="1" applyFill="1" applyBorder="1" applyAlignment="1" applyProtection="1">
      <alignment horizontal="left" vertical="top" wrapText="1"/>
    </xf>
    <xf numFmtId="0" fontId="22" fillId="6" borderId="57" xfId="0" applyNumberFormat="1" applyFont="1" applyFill="1" applyBorder="1" applyAlignment="1">
      <alignment horizontal="left" vertical="top"/>
    </xf>
    <xf numFmtId="0" fontId="0" fillId="0" borderId="58" xfId="0" applyBorder="1" applyAlignment="1">
      <alignment horizontal="left" vertical="top"/>
    </xf>
    <xf numFmtId="0" fontId="16" fillId="6" borderId="2" xfId="0" applyNumberFormat="1" applyFont="1" applyFill="1" applyBorder="1" applyAlignment="1">
      <alignment vertical="top" wrapText="1"/>
    </xf>
    <xf numFmtId="0" fontId="16" fillId="6" borderId="59" xfId="0" applyNumberFormat="1" applyFont="1" applyFill="1" applyBorder="1" applyAlignment="1">
      <alignment horizontal="left" vertical="top" wrapText="1"/>
    </xf>
    <xf numFmtId="0" fontId="0" fillId="0" borderId="2" xfId="0" applyBorder="1" applyAlignment="1">
      <alignment vertical="top" wrapText="1"/>
    </xf>
    <xf numFmtId="0" fontId="16" fillId="6" borderId="60" xfId="0" applyNumberFormat="1" applyFont="1" applyFill="1" applyBorder="1" applyAlignment="1">
      <alignment horizontal="left" vertical="top" wrapText="1"/>
    </xf>
    <xf numFmtId="0" fontId="0" fillId="0" borderId="61" xfId="0" applyBorder="1" applyAlignment="1">
      <alignment horizontal="left" vertical="top"/>
    </xf>
    <xf numFmtId="0" fontId="0" fillId="0" borderId="18" xfId="0" applyBorder="1" applyAlignment="1">
      <alignment vertical="top" wrapText="1"/>
    </xf>
    <xf numFmtId="0" fontId="22" fillId="6" borderId="46" xfId="0" applyNumberFormat="1" applyFont="1" applyFill="1" applyBorder="1" applyAlignment="1">
      <alignment horizontal="left" vertical="top"/>
    </xf>
    <xf numFmtId="0" fontId="0" fillId="6" borderId="54" xfId="0" applyFill="1" applyBorder="1" applyAlignment="1">
      <alignment vertical="top" wrapText="1"/>
    </xf>
    <xf numFmtId="0" fontId="22" fillId="6" borderId="50" xfId="0" applyNumberFormat="1" applyFont="1" applyFill="1" applyBorder="1" applyAlignment="1">
      <alignment horizontal="left" vertical="top"/>
    </xf>
    <xf numFmtId="0" fontId="0" fillId="6" borderId="51" xfId="0" applyFill="1" applyBorder="1" applyAlignment="1">
      <alignment vertical="top" wrapText="1"/>
    </xf>
    <xf numFmtId="0" fontId="43" fillId="16" borderId="40" xfId="0" applyNumberFormat="1" applyFont="1" applyFill="1" applyBorder="1" applyAlignment="1">
      <alignment vertical="top" wrapText="1"/>
    </xf>
    <xf numFmtId="0" fontId="16" fillId="16" borderId="40" xfId="0" applyNumberFormat="1" applyFont="1" applyFill="1" applyBorder="1" applyAlignment="1">
      <alignment vertical="top" wrapText="1"/>
    </xf>
    <xf numFmtId="0" fontId="16" fillId="16" borderId="47" xfId="0" applyNumberFormat="1" applyFont="1" applyFill="1" applyBorder="1" applyAlignment="1">
      <alignment vertical="top" wrapText="1"/>
    </xf>
    <xf numFmtId="0" fontId="16" fillId="16" borderId="54" xfId="0" applyNumberFormat="1" applyFont="1" applyFill="1" applyBorder="1" applyAlignment="1">
      <alignment vertical="top" wrapText="1"/>
    </xf>
    <xf numFmtId="49" fontId="43" fillId="16" borderId="2" xfId="0" applyNumberFormat="1" applyFont="1" applyFill="1" applyBorder="1" applyAlignment="1" applyProtection="1">
      <alignment vertical="top" wrapText="1"/>
    </xf>
    <xf numFmtId="49" fontId="16" fillId="6" borderId="62" xfId="0" applyNumberFormat="1" applyFont="1" applyFill="1" applyBorder="1" applyAlignment="1" applyProtection="1">
      <alignment vertical="top" wrapText="1"/>
    </xf>
    <xf numFmtId="0" fontId="0" fillId="0" borderId="54" xfId="0" applyBorder="1" applyAlignment="1">
      <alignment vertical="top" wrapText="1"/>
    </xf>
    <xf numFmtId="0" fontId="43" fillId="16" borderId="45" xfId="0" applyFont="1" applyFill="1" applyBorder="1" applyAlignment="1">
      <alignment horizontal="left"/>
    </xf>
    <xf numFmtId="0" fontId="43" fillId="16" borderId="43" xfId="0" applyFont="1" applyFill="1" applyBorder="1"/>
    <xf numFmtId="0" fontId="43" fillId="16" borderId="40" xfId="0" applyFont="1" applyFill="1" applyBorder="1"/>
    <xf numFmtId="0" fontId="43" fillId="17" borderId="0" xfId="0" applyFont="1" applyFill="1"/>
    <xf numFmtId="0" fontId="16" fillId="6" borderId="51" xfId="0" applyNumberFormat="1" applyFont="1" applyFill="1" applyBorder="1" applyAlignment="1">
      <alignment horizontal="left" vertical="top" wrapText="1"/>
    </xf>
    <xf numFmtId="14" fontId="16" fillId="6" borderId="54" xfId="0" applyNumberFormat="1" applyFont="1" applyFill="1" applyBorder="1" applyAlignment="1">
      <alignment horizontal="center" vertical="top" wrapText="1"/>
    </xf>
    <xf numFmtId="14" fontId="21" fillId="6" borderId="54" xfId="0" applyNumberFormat="1" applyFont="1" applyFill="1" applyBorder="1" applyAlignment="1">
      <alignment horizontal="center" vertical="top" wrapText="1"/>
    </xf>
    <xf numFmtId="0" fontId="16" fillId="6" borderId="54" xfId="0" applyNumberFormat="1" applyFont="1" applyFill="1" applyBorder="1" applyAlignment="1">
      <alignment horizontal="left" vertical="top" wrapText="1"/>
    </xf>
    <xf numFmtId="0" fontId="16" fillId="16" borderId="58" xfId="0" applyFont="1" applyFill="1" applyBorder="1" applyAlignment="1">
      <alignment horizontal="left" vertical="top"/>
    </xf>
    <xf numFmtId="0" fontId="16" fillId="16" borderId="48" xfId="0" applyNumberFormat="1" applyFont="1" applyFill="1" applyBorder="1" applyAlignment="1">
      <alignment horizontal="left" vertical="top" wrapText="1"/>
    </xf>
    <xf numFmtId="14" fontId="16" fillId="16" borderId="47" xfId="0" applyNumberFormat="1" applyFont="1" applyFill="1" applyBorder="1" applyAlignment="1">
      <alignment horizontal="center" vertical="top" wrapText="1"/>
    </xf>
    <xf numFmtId="14" fontId="21" fillId="16" borderId="47" xfId="0" applyNumberFormat="1" applyFont="1" applyFill="1" applyBorder="1" applyAlignment="1">
      <alignment horizontal="center" vertical="top" wrapText="1"/>
    </xf>
    <xf numFmtId="0" fontId="16" fillId="18" borderId="51" xfId="0" applyNumberFormat="1" applyFont="1" applyFill="1" applyBorder="1" applyAlignment="1">
      <alignment horizontal="left" vertical="top" wrapText="1"/>
    </xf>
    <xf numFmtId="14" fontId="21" fillId="18" borderId="51" xfId="0" applyNumberFormat="1" applyFont="1" applyFill="1" applyBorder="1" applyAlignment="1">
      <alignment horizontal="center" vertical="top" wrapText="1"/>
    </xf>
    <xf numFmtId="49" fontId="16" fillId="18" borderId="51" xfId="0" applyNumberFormat="1" applyFont="1" applyFill="1" applyBorder="1" applyAlignment="1">
      <alignment horizontal="center" vertical="top" wrapText="1"/>
    </xf>
    <xf numFmtId="0" fontId="16" fillId="18" borderId="47" xfId="0" applyNumberFormat="1" applyFont="1" applyFill="1" applyBorder="1" applyAlignment="1">
      <alignment horizontal="left" vertical="top" wrapText="1"/>
    </xf>
    <xf numFmtId="14" fontId="16" fillId="18" borderId="47" xfId="0" applyNumberFormat="1" applyFont="1" applyFill="1" applyBorder="1" applyAlignment="1">
      <alignment horizontal="center" vertical="top" wrapText="1"/>
    </xf>
    <xf numFmtId="14" fontId="21" fillId="18" borderId="47" xfId="0" applyNumberFormat="1" applyFont="1" applyFill="1" applyBorder="1" applyAlignment="1">
      <alignment horizontal="center" vertical="top" wrapText="1"/>
    </xf>
    <xf numFmtId="0" fontId="16" fillId="6" borderId="43" xfId="0" applyNumberFormat="1" applyFont="1" applyFill="1" applyBorder="1" applyAlignment="1">
      <alignment horizontal="left" vertical="top" wrapText="1"/>
    </xf>
    <xf numFmtId="49" fontId="16" fillId="6" borderId="52" xfId="0" applyNumberFormat="1" applyFont="1" applyFill="1" applyBorder="1" applyAlignment="1">
      <alignment horizontal="center" vertical="top" wrapText="1"/>
    </xf>
    <xf numFmtId="14" fontId="21" fillId="6" borderId="54" xfId="0" applyNumberFormat="1" applyFont="1" applyFill="1" applyBorder="1" applyAlignment="1">
      <alignment horizontal="center" vertical="top"/>
    </xf>
    <xf numFmtId="0" fontId="43" fillId="16" borderId="2" xfId="0" applyNumberFormat="1" applyFont="1" applyFill="1" applyBorder="1" applyAlignment="1">
      <alignment vertical="top" wrapText="1"/>
    </xf>
    <xf numFmtId="14" fontId="21" fillId="6" borderId="60" xfId="0" applyNumberFormat="1" applyFont="1" applyFill="1" applyBorder="1" applyAlignment="1">
      <alignment horizontal="center" vertical="top" wrapText="1"/>
    </xf>
    <xf numFmtId="14" fontId="16" fillId="6" borderId="0" xfId="0" applyNumberFormat="1" applyFont="1" applyFill="1" applyBorder="1" applyAlignment="1">
      <alignment horizontal="center" vertical="top" wrapText="1"/>
    </xf>
    <xf numFmtId="0" fontId="16" fillId="16" borderId="0" xfId="0" applyFont="1" applyFill="1" applyAlignment="1">
      <alignment horizontal="center"/>
    </xf>
    <xf numFmtId="49" fontId="16" fillId="6" borderId="54" xfId="0" applyNumberFormat="1" applyFont="1" applyFill="1" applyBorder="1" applyAlignment="1">
      <alignment vertical="top" wrapText="1"/>
    </xf>
    <xf numFmtId="49" fontId="16" fillId="6" borderId="54" xfId="0" applyNumberFormat="1" applyFont="1" applyFill="1" applyBorder="1" applyAlignment="1">
      <alignment horizontal="center" vertical="top" wrapText="1"/>
    </xf>
    <xf numFmtId="49" fontId="16" fillId="18" borderId="54" xfId="0" applyNumberFormat="1" applyFont="1" applyFill="1" applyBorder="1" applyAlignment="1">
      <alignment horizontal="left" vertical="top" wrapText="1"/>
    </xf>
    <xf numFmtId="0" fontId="22" fillId="6" borderId="41" xfId="0" applyNumberFormat="1" applyFont="1" applyFill="1" applyBorder="1" applyAlignment="1">
      <alignment horizontal="left" vertical="top" wrapText="1"/>
    </xf>
    <xf numFmtId="14" fontId="16" fillId="16" borderId="51" xfId="0" applyNumberFormat="1" applyFont="1" applyFill="1" applyBorder="1" applyAlignment="1">
      <alignment horizontal="center" vertical="top" wrapText="1"/>
    </xf>
    <xf numFmtId="14" fontId="16" fillId="16" borderId="40" xfId="0" applyNumberFormat="1" applyFont="1" applyFill="1" applyBorder="1" applyAlignment="1">
      <alignment horizontal="center" vertical="top" wrapText="1"/>
    </xf>
    <xf numFmtId="170" fontId="16" fillId="6" borderId="40" xfId="0" applyNumberFormat="1" applyFont="1" applyFill="1" applyBorder="1" applyAlignment="1">
      <alignment horizontal="left" vertical="top" wrapText="1"/>
    </xf>
    <xf numFmtId="49" fontId="38" fillId="14" borderId="39" xfId="0" applyNumberFormat="1" applyFont="1" applyFill="1" applyBorder="1" applyAlignment="1">
      <alignment horizontal="left" vertical="center"/>
    </xf>
    <xf numFmtId="0" fontId="38" fillId="14" borderId="40" xfId="0" applyNumberFormat="1" applyFont="1" applyFill="1" applyBorder="1" applyAlignment="1">
      <alignment horizontal="left" vertical="center"/>
    </xf>
    <xf numFmtId="14" fontId="38" fillId="14" borderId="40" xfId="0" applyNumberFormat="1" applyFont="1" applyFill="1" applyBorder="1" applyAlignment="1">
      <alignment horizontal="center" vertical="center"/>
    </xf>
    <xf numFmtId="14" fontId="38" fillId="14" borderId="40" xfId="0" applyNumberFormat="1" applyFont="1" applyFill="1" applyBorder="1" applyAlignment="1">
      <alignment horizontal="center" vertical="center" wrapText="1"/>
    </xf>
    <xf numFmtId="0" fontId="38" fillId="14" borderId="40" xfId="0" applyNumberFormat="1" applyFont="1" applyFill="1" applyBorder="1" applyAlignment="1">
      <alignment horizontal="center" vertical="center"/>
    </xf>
    <xf numFmtId="0" fontId="43" fillId="14" borderId="40" xfId="0" applyNumberFormat="1" applyFont="1" applyFill="1" applyBorder="1" applyAlignment="1">
      <alignment horizontal="left" vertical="center"/>
    </xf>
    <xf numFmtId="0" fontId="38" fillId="14" borderId="40" xfId="0" applyFont="1" applyFill="1" applyBorder="1" applyAlignment="1">
      <alignment horizontal="center" vertical="center"/>
    </xf>
    <xf numFmtId="0" fontId="41" fillId="25" borderId="0" xfId="0" applyFont="1" applyFill="1" applyAlignment="1">
      <alignment vertical="center"/>
    </xf>
    <xf numFmtId="0" fontId="20" fillId="16" borderId="39" xfId="0" applyNumberFormat="1" applyFont="1" applyFill="1" applyBorder="1" applyAlignment="1">
      <alignment horizontal="left" vertical="top"/>
    </xf>
    <xf numFmtId="0" fontId="4" fillId="16" borderId="40" xfId="0" applyNumberFormat="1" applyFont="1" applyFill="1" applyBorder="1" applyAlignment="1">
      <alignment horizontal="left" vertical="top" wrapText="1"/>
    </xf>
    <xf numFmtId="14" fontId="26" fillId="16" borderId="40" xfId="0" applyNumberFormat="1" applyFont="1" applyFill="1" applyBorder="1" applyAlignment="1">
      <alignment horizontal="center" vertical="top" wrapText="1"/>
    </xf>
    <xf numFmtId="0" fontId="4" fillId="16" borderId="40" xfId="0" applyNumberFormat="1" applyFont="1" applyFill="1" applyBorder="1" applyAlignment="1">
      <alignment horizontal="center" vertical="top" wrapText="1"/>
    </xf>
    <xf numFmtId="0" fontId="26" fillId="16" borderId="47" xfId="0" applyFont="1" applyFill="1" applyBorder="1" applyAlignment="1">
      <alignment horizontal="center" vertical="top"/>
    </xf>
    <xf numFmtId="14" fontId="26" fillId="16" borderId="47" xfId="0" applyNumberFormat="1" applyFont="1" applyFill="1" applyBorder="1" applyAlignment="1">
      <alignment horizontal="center" vertical="top"/>
    </xf>
    <xf numFmtId="0" fontId="17" fillId="17" borderId="0" xfId="0" applyFont="1" applyFill="1"/>
    <xf numFmtId="49" fontId="4" fillId="14" borderId="39" xfId="0" applyNumberFormat="1" applyFont="1" applyFill="1" applyBorder="1" applyAlignment="1">
      <alignment horizontal="left" vertical="center"/>
    </xf>
    <xf numFmtId="0" fontId="17" fillId="25" borderId="0" xfId="0" applyFont="1" applyFill="1" applyAlignment="1">
      <alignment vertical="center"/>
    </xf>
    <xf numFmtId="49" fontId="16" fillId="6" borderId="39" xfId="0" applyNumberFormat="1" applyFont="1" applyFill="1" applyBorder="1" applyAlignment="1">
      <alignment horizontal="left" vertical="center"/>
    </xf>
    <xf numFmtId="14" fontId="16" fillId="6" borderId="40" xfId="0" applyNumberFormat="1" applyFont="1" applyFill="1" applyBorder="1" applyAlignment="1">
      <alignment horizontal="center" vertical="center"/>
    </xf>
    <xf numFmtId="14" fontId="16" fillId="6" borderId="40" xfId="0" applyNumberFormat="1" applyFont="1" applyFill="1" applyBorder="1" applyAlignment="1">
      <alignment horizontal="center" vertical="center" wrapText="1"/>
    </xf>
    <xf numFmtId="0" fontId="4" fillId="6" borderId="40" xfId="0" applyNumberFormat="1" applyFont="1" applyFill="1" applyBorder="1" applyAlignment="1">
      <alignment horizontal="center" vertical="center"/>
    </xf>
    <xf numFmtId="0" fontId="4" fillId="18" borderId="40" xfId="0" applyNumberFormat="1" applyFont="1" applyFill="1" applyBorder="1" applyAlignment="1">
      <alignment horizontal="left" vertical="center"/>
    </xf>
    <xf numFmtId="0" fontId="16" fillId="6" borderId="40" xfId="0" applyNumberFormat="1" applyFont="1" applyFill="1" applyBorder="1" applyAlignment="1">
      <alignment horizontal="left" vertical="center"/>
    </xf>
    <xf numFmtId="0" fontId="16" fillId="6" borderId="40" xfId="0" applyFont="1" applyFill="1" applyBorder="1" applyAlignment="1">
      <alignment horizontal="center" vertical="center"/>
    </xf>
    <xf numFmtId="14" fontId="22" fillId="6" borderId="40" xfId="0" applyNumberFormat="1" applyFont="1" applyFill="1" applyBorder="1" applyAlignment="1">
      <alignment horizontal="center" vertical="top"/>
    </xf>
    <xf numFmtId="49" fontId="22" fillId="6" borderId="40" xfId="0" applyNumberFormat="1" applyFont="1" applyFill="1" applyBorder="1" applyAlignment="1">
      <alignment horizontal="center" vertical="top" wrapText="1"/>
    </xf>
    <xf numFmtId="49" fontId="22" fillId="18" borderId="40" xfId="0" applyNumberFormat="1" applyFont="1" applyFill="1" applyBorder="1" applyAlignment="1">
      <alignment horizontal="left" vertical="top" wrapText="1"/>
    </xf>
    <xf numFmtId="0" fontId="22" fillId="6" borderId="40" xfId="0" applyNumberFormat="1" applyFont="1" applyFill="1" applyBorder="1" applyAlignment="1">
      <alignment horizontal="center" vertical="top" wrapText="1"/>
    </xf>
    <xf numFmtId="14" fontId="45" fillId="18" borderId="43" xfId="0" applyNumberFormat="1" applyFont="1" applyFill="1" applyBorder="1" applyAlignment="1">
      <alignment horizontal="center" vertical="top" wrapText="1"/>
    </xf>
    <xf numFmtId="0" fontId="14" fillId="6" borderId="0" xfId="0" applyFont="1" applyFill="1" applyAlignment="1">
      <alignment vertical="center"/>
    </xf>
    <xf numFmtId="0" fontId="17" fillId="6" borderId="0" xfId="0" applyFont="1" applyFill="1" applyAlignment="1">
      <alignment vertical="center"/>
    </xf>
    <xf numFmtId="0" fontId="14" fillId="0" borderId="0" xfId="0" applyNumberFormat="1" applyFont="1" applyAlignment="1">
      <alignment horizontal="left" vertical="top" wrapText="1"/>
    </xf>
    <xf numFmtId="14" fontId="14" fillId="0" borderId="0" xfId="0" applyNumberFormat="1" applyFont="1" applyAlignment="1">
      <alignment horizontal="center" vertical="top" wrapText="1"/>
    </xf>
    <xf numFmtId="0" fontId="14" fillId="6" borderId="0" xfId="0" applyFont="1" applyFill="1" applyAlignment="1" applyProtection="1">
      <protection locked="0"/>
    </xf>
    <xf numFmtId="0" fontId="17" fillId="6" borderId="0" xfId="0" applyFont="1" applyFill="1"/>
    <xf numFmtId="167" fontId="7" fillId="6" borderId="2" xfId="4" applyNumberFormat="1" applyFont="1" applyFill="1" applyBorder="1" applyAlignment="1">
      <alignment horizontal="right" vertical="center"/>
    </xf>
    <xf numFmtId="14" fontId="8" fillId="6" borderId="2" xfId="0" applyNumberFormat="1" applyFont="1" applyFill="1" applyBorder="1" applyAlignment="1">
      <alignment horizontal="center" vertical="top"/>
    </xf>
    <xf numFmtId="0" fontId="8" fillId="6" borderId="2" xfId="0" applyFont="1" applyFill="1" applyBorder="1" applyAlignment="1">
      <alignment horizontal="center" vertical="top"/>
    </xf>
    <xf numFmtId="167" fontId="7" fillId="6" borderId="2" xfId="4" applyNumberFormat="1" applyFont="1" applyFill="1" applyBorder="1" applyAlignment="1">
      <alignment horizontal="right" vertical="top"/>
    </xf>
    <xf numFmtId="0" fontId="7" fillId="6" borderId="2" xfId="0" applyNumberFormat="1" applyFont="1" applyFill="1" applyBorder="1" applyAlignment="1">
      <alignment horizontal="left" vertical="top" wrapText="1"/>
    </xf>
    <xf numFmtId="14" fontId="6" fillId="6" borderId="2" xfId="0" applyNumberFormat="1" applyFont="1" applyFill="1" applyBorder="1" applyAlignment="1">
      <alignment horizontal="center" vertical="top" wrapText="1"/>
    </xf>
    <xf numFmtId="0" fontId="6" fillId="6" borderId="2" xfId="0" applyNumberFormat="1" applyFont="1" applyFill="1" applyBorder="1" applyAlignment="1">
      <alignment horizontal="center" vertical="top" wrapText="1"/>
    </xf>
    <xf numFmtId="0" fontId="6" fillId="6" borderId="2" xfId="0" applyFont="1" applyFill="1" applyBorder="1" applyAlignment="1">
      <alignment horizontal="center" vertical="top"/>
    </xf>
    <xf numFmtId="167" fontId="6" fillId="6" borderId="2" xfId="4" applyNumberFormat="1" applyFont="1" applyFill="1" applyBorder="1" applyAlignment="1">
      <alignment horizontal="right" vertical="top"/>
    </xf>
    <xf numFmtId="0" fontId="8" fillId="6" borderId="2" xfId="0" applyFont="1" applyFill="1" applyBorder="1" applyAlignment="1">
      <alignment horizontal="center" vertical="top" wrapText="1"/>
    </xf>
    <xf numFmtId="0" fontId="6" fillId="6" borderId="2" xfId="0" applyFont="1" applyFill="1" applyBorder="1" applyAlignment="1">
      <alignment wrapText="1"/>
    </xf>
    <xf numFmtId="0" fontId="6" fillId="6" borderId="2" xfId="0" applyFont="1" applyFill="1" applyBorder="1" applyAlignment="1"/>
    <xf numFmtId="167" fontId="7" fillId="6" borderId="2" xfId="0" applyNumberFormat="1" applyFont="1" applyFill="1" applyBorder="1" applyAlignment="1">
      <alignment horizontal="right" vertical="top" wrapText="1"/>
    </xf>
    <xf numFmtId="0" fontId="9" fillId="6" borderId="2" xfId="0" applyFont="1" applyFill="1" applyBorder="1" applyAlignment="1">
      <alignment horizontal="center" vertical="top"/>
    </xf>
    <xf numFmtId="0" fontId="9" fillId="6" borderId="2" xfId="0" applyFont="1" applyFill="1" applyBorder="1" applyAlignment="1">
      <alignment horizontal="center" vertical="top" wrapText="1"/>
    </xf>
    <xf numFmtId="0" fontId="7" fillId="6" borderId="2" xfId="0" applyNumberFormat="1" applyFont="1" applyFill="1" applyBorder="1" applyAlignment="1">
      <alignment horizontal="center" vertical="top" wrapText="1"/>
    </xf>
    <xf numFmtId="0" fontId="10" fillId="6" borderId="2" xfId="0" applyFont="1" applyFill="1" applyBorder="1" applyAlignment="1">
      <alignment horizontal="left" vertical="top" wrapText="1"/>
    </xf>
    <xf numFmtId="14" fontId="9" fillId="6" borderId="2" xfId="0" applyNumberFormat="1" applyFont="1" applyFill="1" applyBorder="1" applyAlignment="1">
      <alignment horizontal="center" vertical="top"/>
    </xf>
    <xf numFmtId="14" fontId="9" fillId="6" borderId="2" xfId="0" applyNumberFormat="1" applyFont="1" applyFill="1" applyBorder="1" applyAlignment="1">
      <alignment horizontal="center" vertical="top" wrapText="1"/>
    </xf>
    <xf numFmtId="170" fontId="10" fillId="6" borderId="2" xfId="0" applyNumberFormat="1" applyFont="1" applyFill="1" applyBorder="1" applyAlignment="1">
      <alignment horizontal="center" vertical="top" wrapText="1"/>
    </xf>
    <xf numFmtId="14" fontId="10" fillId="6" borderId="2" xfId="0" applyNumberFormat="1" applyFont="1" applyFill="1" applyBorder="1" applyAlignment="1">
      <alignment horizontal="center" vertical="top"/>
    </xf>
    <xf numFmtId="14" fontId="8" fillId="6" borderId="2" xfId="0" applyNumberFormat="1" applyFont="1" applyFill="1" applyBorder="1" applyAlignment="1">
      <alignment vertical="top"/>
    </xf>
    <xf numFmtId="0" fontId="6" fillId="6" borderId="2" xfId="0" applyFont="1" applyFill="1" applyBorder="1" applyAlignment="1">
      <alignment vertical="top"/>
    </xf>
    <xf numFmtId="0" fontId="6" fillId="6" borderId="2" xfId="0" applyFont="1" applyFill="1" applyBorder="1" applyAlignment="1">
      <alignment horizontal="left" wrapText="1"/>
    </xf>
    <xf numFmtId="0" fontId="6" fillId="6" borderId="2" xfId="0" applyFont="1" applyFill="1" applyBorder="1" applyAlignment="1">
      <alignment horizontal="justify" vertical="top" wrapText="1"/>
    </xf>
    <xf numFmtId="0" fontId="10" fillId="6" borderId="2" xfId="0" applyNumberFormat="1" applyFont="1" applyFill="1" applyBorder="1" applyAlignment="1" applyProtection="1">
      <alignment horizontal="left" vertical="top"/>
      <protection locked="0"/>
    </xf>
    <xf numFmtId="0" fontId="6" fillId="6" borderId="2" xfId="0" applyNumberFormat="1" applyFont="1" applyFill="1" applyBorder="1" applyAlignment="1" applyProtection="1">
      <alignment horizontal="left" vertical="top"/>
      <protection locked="0"/>
    </xf>
    <xf numFmtId="14" fontId="10" fillId="6" borderId="2" xfId="0" applyNumberFormat="1" applyFont="1" applyFill="1" applyBorder="1" applyAlignment="1" applyProtection="1">
      <alignment horizontal="left" vertical="top" wrapText="1"/>
      <protection locked="0"/>
    </xf>
    <xf numFmtId="14" fontId="8" fillId="6" borderId="2" xfId="0" applyNumberFormat="1" applyFont="1" applyFill="1" applyBorder="1" applyAlignment="1" applyProtection="1">
      <alignment horizontal="center" vertical="top"/>
      <protection locked="0"/>
    </xf>
    <xf numFmtId="49" fontId="6" fillId="6" borderId="2" xfId="0" applyNumberFormat="1" applyFont="1" applyFill="1" applyBorder="1" applyAlignment="1" applyProtection="1">
      <alignment horizontal="left" vertical="top"/>
      <protection locked="0"/>
    </xf>
    <xf numFmtId="49" fontId="6" fillId="6" borderId="2" xfId="0" applyNumberFormat="1" applyFont="1" applyFill="1" applyBorder="1" applyAlignment="1" applyProtection="1">
      <alignment horizontal="center" vertical="top"/>
      <protection locked="0"/>
    </xf>
    <xf numFmtId="49" fontId="6" fillId="6" borderId="2" xfId="0" applyNumberFormat="1" applyFont="1" applyFill="1" applyBorder="1" applyAlignment="1" applyProtection="1">
      <alignment horizontal="center" vertical="top" wrapText="1"/>
      <protection locked="0"/>
    </xf>
    <xf numFmtId="0" fontId="6" fillId="6" borderId="2" xfId="0" applyFont="1" applyFill="1" applyBorder="1" applyAlignment="1" applyProtection="1">
      <alignment vertical="top"/>
      <protection locked="0"/>
    </xf>
    <xf numFmtId="167" fontId="6" fillId="6" borderId="2" xfId="4" applyNumberFormat="1" applyFont="1" applyFill="1" applyBorder="1" applyAlignment="1" applyProtection="1">
      <alignment horizontal="right" vertical="top"/>
      <protection locked="0"/>
    </xf>
    <xf numFmtId="0" fontId="6" fillId="6" borderId="2" xfId="0" applyFont="1" applyFill="1" applyBorder="1" applyAlignment="1" applyProtection="1">
      <alignment horizontal="right" vertical="top"/>
      <protection locked="0"/>
    </xf>
    <xf numFmtId="0" fontId="10" fillId="6" borderId="2" xfId="0" applyNumberFormat="1" applyFont="1" applyFill="1" applyBorder="1" applyAlignment="1">
      <alignment horizontal="left" vertical="top" wrapText="1"/>
    </xf>
    <xf numFmtId="0" fontId="6" fillId="6" borderId="2" xfId="0" applyFont="1" applyFill="1" applyBorder="1" applyAlignment="1">
      <alignment horizontal="right" vertical="top"/>
    </xf>
    <xf numFmtId="0" fontId="6" fillId="6" borderId="2" xfId="0" applyFont="1" applyFill="1" applyBorder="1" applyAlignment="1">
      <alignment horizontal="left" vertical="top" wrapText="1"/>
    </xf>
    <xf numFmtId="167" fontId="6" fillId="6" borderId="2" xfId="4" applyNumberFormat="1" applyFont="1" applyFill="1" applyBorder="1" applyAlignment="1">
      <alignment horizontal="center" vertical="top"/>
    </xf>
    <xf numFmtId="0" fontId="6" fillId="6" borderId="2" xfId="0" applyNumberFormat="1" applyFont="1" applyFill="1" applyBorder="1" applyAlignment="1">
      <alignment horizontal="left" wrapText="1"/>
    </xf>
    <xf numFmtId="14" fontId="11" fillId="6" borderId="2" xfId="0" applyNumberFormat="1" applyFont="1" applyFill="1" applyBorder="1" applyAlignment="1">
      <alignment horizontal="center" vertical="top" wrapText="1"/>
    </xf>
    <xf numFmtId="0" fontId="7" fillId="6" borderId="2" xfId="0" applyNumberFormat="1" applyFont="1" applyFill="1" applyBorder="1" applyAlignment="1">
      <alignment horizontal="left" vertical="center"/>
    </xf>
    <xf numFmtId="14" fontId="7" fillId="6" borderId="2" xfId="0" applyNumberFormat="1" applyFont="1" applyFill="1" applyBorder="1" applyAlignment="1">
      <alignment horizontal="center" vertical="center"/>
    </xf>
    <xf numFmtId="14" fontId="7" fillId="6" borderId="2" xfId="0" applyNumberFormat="1" applyFont="1" applyFill="1" applyBorder="1" applyAlignment="1">
      <alignment horizontal="center" vertical="center" wrapText="1"/>
    </xf>
    <xf numFmtId="0" fontId="7" fillId="6" borderId="2" xfId="0" applyFont="1" applyFill="1" applyBorder="1" applyAlignment="1">
      <alignment horizontal="center" vertical="center"/>
    </xf>
    <xf numFmtId="0" fontId="6" fillId="6" borderId="2" xfId="0" applyFont="1" applyFill="1" applyBorder="1" applyAlignment="1">
      <alignment horizontal="center" vertical="center"/>
    </xf>
    <xf numFmtId="167" fontId="6" fillId="6" borderId="2" xfId="4" applyNumberFormat="1" applyFont="1" applyFill="1" applyBorder="1" applyAlignment="1">
      <alignment horizontal="right" vertical="center"/>
    </xf>
    <xf numFmtId="167" fontId="7" fillId="6" borderId="2" xfId="0" applyNumberFormat="1" applyFont="1" applyFill="1" applyBorder="1" applyAlignment="1">
      <alignment horizontal="right" vertical="center" wrapText="1"/>
    </xf>
    <xf numFmtId="0" fontId="10" fillId="6" borderId="18" xfId="0" applyNumberFormat="1" applyFont="1" applyFill="1" applyBorder="1" applyAlignment="1">
      <alignment horizontal="center" vertical="top" wrapText="1"/>
    </xf>
    <xf numFmtId="0" fontId="10" fillId="6" borderId="2" xfId="0" applyNumberFormat="1" applyFont="1" applyFill="1" applyBorder="1" applyAlignment="1">
      <alignment horizontal="center" vertical="top" wrapText="1"/>
    </xf>
    <xf numFmtId="0" fontId="11" fillId="6" borderId="2" xfId="0" applyNumberFormat="1" applyFont="1" applyFill="1" applyBorder="1" applyAlignment="1">
      <alignment vertical="top" wrapText="1"/>
    </xf>
    <xf numFmtId="0" fontId="10" fillId="6" borderId="2" xfId="0" applyNumberFormat="1" applyFont="1" applyFill="1" applyBorder="1" applyAlignment="1">
      <alignment horizontal="left" vertical="top"/>
    </xf>
    <xf numFmtId="49" fontId="4" fillId="4" borderId="3" xfId="0" applyNumberFormat="1"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167" fontId="4" fillId="4" borderId="2" xfId="3" applyNumberFormat="1" applyFont="1" applyFill="1" applyBorder="1" applyAlignment="1">
      <alignment horizontal="right" vertical="center" wrapText="1"/>
    </xf>
    <xf numFmtId="49" fontId="4" fillId="26" borderId="3" xfId="0" applyNumberFormat="1" applyFont="1" applyFill="1" applyBorder="1" applyAlignment="1">
      <alignment horizontal="left" vertical="center"/>
    </xf>
    <xf numFmtId="167" fontId="4" fillId="26" borderId="2" xfId="3" applyNumberFormat="1" applyFont="1" applyFill="1" applyBorder="1" applyAlignment="1">
      <alignment horizontal="right" vertical="center"/>
    </xf>
    <xf numFmtId="0" fontId="15" fillId="0" borderId="2" xfId="0" applyFont="1" applyFill="1" applyBorder="1" applyAlignment="1">
      <alignment horizontal="center" vertical="top" wrapText="1"/>
    </xf>
    <xf numFmtId="49" fontId="4" fillId="27" borderId="3" xfId="0" applyNumberFormat="1" applyFont="1" applyFill="1" applyBorder="1" applyAlignment="1">
      <alignment horizontal="left" vertical="center"/>
    </xf>
    <xf numFmtId="49" fontId="22" fillId="0" borderId="2" xfId="0" applyNumberFormat="1" applyFont="1" applyFill="1" applyBorder="1" applyAlignment="1">
      <alignment horizontal="left" vertical="top" wrapText="1"/>
    </xf>
    <xf numFmtId="49" fontId="22" fillId="0" borderId="2" xfId="0" applyNumberFormat="1" applyFont="1" applyFill="1" applyBorder="1" applyAlignment="1">
      <alignment horizontal="center" vertical="top" wrapText="1"/>
    </xf>
    <xf numFmtId="0" fontId="15" fillId="0" borderId="0" xfId="0" applyNumberFormat="1" applyFont="1" applyAlignment="1">
      <alignment horizontal="center" vertical="center" wrapText="1"/>
    </xf>
    <xf numFmtId="0" fontId="15" fillId="0" borderId="2" xfId="0" applyFont="1" applyBorder="1" applyAlignment="1">
      <alignment horizontal="center" vertical="top" wrapText="1"/>
    </xf>
    <xf numFmtId="14" fontId="22" fillId="0" borderId="2" xfId="0" applyNumberFormat="1" applyFont="1" applyFill="1" applyBorder="1" applyAlignment="1">
      <alignment horizontal="center" vertical="top" wrapText="1"/>
    </xf>
    <xf numFmtId="167" fontId="7" fillId="26" borderId="2" xfId="3" applyNumberFormat="1" applyFont="1" applyFill="1" applyBorder="1" applyAlignment="1">
      <alignment horizontal="right" vertical="center"/>
    </xf>
    <xf numFmtId="167" fontId="7" fillId="0" borderId="2" xfId="0" applyNumberFormat="1" applyFont="1" applyFill="1" applyBorder="1" applyAlignment="1">
      <alignment horizontal="right" vertical="top" wrapText="1"/>
    </xf>
    <xf numFmtId="0" fontId="14" fillId="0" borderId="0" xfId="0" applyNumberFormat="1" applyFont="1" applyAlignment="1">
      <alignment wrapText="1"/>
    </xf>
    <xf numFmtId="167" fontId="7" fillId="27" borderId="2" xfId="0" applyNumberFormat="1" applyFont="1" applyFill="1" applyBorder="1" applyAlignment="1">
      <alignment horizontal="right" vertical="center" wrapText="1"/>
    </xf>
    <xf numFmtId="167" fontId="27" fillId="0" borderId="2" xfId="3" applyNumberFormat="1" applyFont="1" applyFill="1" applyBorder="1" applyAlignment="1">
      <alignment horizontal="right" vertical="top"/>
    </xf>
    <xf numFmtId="0" fontId="16" fillId="0" borderId="31" xfId="0" applyNumberFormat="1" applyFont="1" applyFill="1" applyBorder="1" applyAlignment="1">
      <alignment horizontal="center" vertical="center" wrapText="1"/>
    </xf>
    <xf numFmtId="14" fontId="19" fillId="0" borderId="16" xfId="0" applyNumberFormat="1" applyFont="1" applyFill="1" applyBorder="1" applyAlignment="1">
      <alignment vertical="top" wrapText="1"/>
    </xf>
    <xf numFmtId="14" fontId="16" fillId="0" borderId="32" xfId="0" applyNumberFormat="1" applyFont="1" applyFill="1" applyBorder="1" applyAlignment="1">
      <alignment horizontal="center" vertical="top" wrapText="1"/>
    </xf>
    <xf numFmtId="167" fontId="23" fillId="0" borderId="18" xfId="3" applyNumberFormat="1" applyFont="1" applyFill="1" applyBorder="1" applyAlignment="1">
      <alignment horizontal="right" vertical="top"/>
    </xf>
    <xf numFmtId="167" fontId="23" fillId="0" borderId="34" xfId="3" applyNumberFormat="1" applyFont="1" applyFill="1" applyBorder="1" applyAlignment="1">
      <alignment horizontal="right" vertical="top"/>
    </xf>
    <xf numFmtId="167" fontId="23" fillId="0" borderId="31" xfId="3" applyNumberFormat="1" applyFont="1" applyFill="1" applyBorder="1" applyAlignment="1">
      <alignment horizontal="right" vertical="top"/>
    </xf>
    <xf numFmtId="0" fontId="16" fillId="0" borderId="18" xfId="0" applyNumberFormat="1" applyFont="1" applyFill="1" applyBorder="1" applyAlignment="1">
      <alignment horizontal="center" vertical="center" wrapText="1"/>
    </xf>
    <xf numFmtId="14" fontId="19" fillId="0" borderId="32" xfId="0" applyNumberFormat="1" applyFont="1" applyFill="1" applyBorder="1" applyAlignment="1">
      <alignment vertical="top" wrapText="1"/>
    </xf>
    <xf numFmtId="167" fontId="23" fillId="0" borderId="2" xfId="3" applyNumberFormat="1" applyFont="1" applyFill="1" applyBorder="1" applyAlignment="1">
      <alignment horizontal="right" vertical="top"/>
    </xf>
    <xf numFmtId="49" fontId="16" fillId="0" borderId="31" xfId="0" applyNumberFormat="1" applyFont="1" applyFill="1" applyBorder="1" applyAlignment="1">
      <alignment horizontal="center" vertical="top" wrapText="1"/>
    </xf>
    <xf numFmtId="0" fontId="19" fillId="0" borderId="16" xfId="0" applyFont="1" applyFill="1" applyBorder="1" applyAlignment="1">
      <alignment vertical="top" wrapText="1"/>
    </xf>
    <xf numFmtId="167" fontId="16" fillId="0" borderId="34" xfId="3" applyNumberFormat="1" applyFont="1" applyFill="1" applyBorder="1" applyAlignment="1">
      <alignment horizontal="right" vertical="top"/>
    </xf>
    <xf numFmtId="167" fontId="16" fillId="0" borderId="31" xfId="3" applyNumberFormat="1" applyFont="1" applyFill="1" applyBorder="1" applyAlignment="1">
      <alignment horizontal="right" vertical="top"/>
    </xf>
    <xf numFmtId="49" fontId="16" fillId="0" borderId="35" xfId="0" applyNumberFormat="1" applyFont="1" applyFill="1" applyBorder="1" applyAlignment="1">
      <alignment horizontal="center" vertical="top" wrapText="1"/>
    </xf>
    <xf numFmtId="0" fontId="16" fillId="0" borderId="35" xfId="0" applyNumberFormat="1" applyFont="1" applyFill="1" applyBorder="1" applyAlignment="1">
      <alignment horizontal="center" vertical="top" wrapText="1"/>
    </xf>
    <xf numFmtId="0" fontId="19" fillId="0" borderId="32" xfId="0" applyFont="1" applyFill="1" applyBorder="1" applyAlignment="1">
      <alignment vertical="top" wrapText="1"/>
    </xf>
    <xf numFmtId="0" fontId="21" fillId="0" borderId="0" xfId="0" applyFont="1" applyFill="1" applyBorder="1" applyAlignment="1">
      <alignment horizontal="center" vertical="top" wrapText="1"/>
    </xf>
    <xf numFmtId="167" fontId="16" fillId="0" borderId="8" xfId="3" applyNumberFormat="1" applyFont="1" applyFill="1" applyBorder="1" applyAlignment="1">
      <alignment horizontal="right" vertical="top"/>
    </xf>
    <xf numFmtId="167" fontId="16" fillId="0" borderId="35" xfId="3" applyNumberFormat="1" applyFont="1" applyFill="1" applyBorder="1" applyAlignment="1">
      <alignment horizontal="right" vertical="top"/>
    </xf>
    <xf numFmtId="49" fontId="16" fillId="0" borderId="22" xfId="0" applyNumberFormat="1" applyFont="1" applyFill="1" applyBorder="1" applyAlignment="1">
      <alignment horizontal="left" vertical="top"/>
    </xf>
    <xf numFmtId="0" fontId="19" fillId="0" borderId="35" xfId="0" applyFont="1" applyBorder="1" applyAlignment="1">
      <alignment horizontal="left" vertical="top" wrapText="1"/>
    </xf>
    <xf numFmtId="14" fontId="19" fillId="0" borderId="17" xfId="0" applyNumberFormat="1" applyFont="1" applyBorder="1" applyAlignment="1">
      <alignment horizontal="left" vertical="top" wrapText="1"/>
    </xf>
    <xf numFmtId="0" fontId="21" fillId="0" borderId="26" xfId="0" applyFont="1" applyFill="1" applyBorder="1" applyAlignment="1">
      <alignment horizontal="center" vertical="top" wrapText="1"/>
    </xf>
    <xf numFmtId="167" fontId="16" fillId="0" borderId="26" xfId="3" applyNumberFormat="1" applyFont="1" applyFill="1" applyBorder="1" applyAlignment="1">
      <alignment horizontal="right" vertical="top"/>
    </xf>
    <xf numFmtId="167" fontId="16" fillId="0" borderId="12" xfId="3" applyNumberFormat="1" applyFont="1" applyFill="1" applyBorder="1" applyAlignment="1">
      <alignment horizontal="right" vertical="top"/>
    </xf>
    <xf numFmtId="49" fontId="15" fillId="0" borderId="2" xfId="0" applyNumberFormat="1" applyFont="1" applyFill="1" applyBorder="1" applyAlignment="1">
      <alignment horizontal="center" vertical="top" wrapText="1"/>
    </xf>
    <xf numFmtId="14" fontId="19" fillId="0" borderId="32" xfId="0" applyNumberFormat="1" applyFont="1" applyFill="1" applyBorder="1" applyAlignment="1">
      <alignment horizontal="left" vertical="top" wrapText="1"/>
    </xf>
    <xf numFmtId="14" fontId="19" fillId="0" borderId="35" xfId="0" applyNumberFormat="1" applyFont="1" applyFill="1" applyBorder="1" applyAlignment="1">
      <alignment horizontal="left" vertical="top" wrapText="1"/>
    </xf>
    <xf numFmtId="49" fontId="16" fillId="0" borderId="18" xfId="0" applyNumberFormat="1" applyFont="1" applyFill="1" applyBorder="1" applyAlignment="1">
      <alignment horizontal="left" vertical="top"/>
    </xf>
    <xf numFmtId="0" fontId="19" fillId="0" borderId="16" xfId="0" applyFont="1" applyFill="1" applyBorder="1" applyAlignment="1">
      <alignment horizontal="left" vertical="top"/>
    </xf>
    <xf numFmtId="0" fontId="21" fillId="0" borderId="24" xfId="0" applyFont="1" applyFill="1" applyBorder="1" applyAlignment="1">
      <alignment horizontal="center" vertical="top" wrapText="1"/>
    </xf>
    <xf numFmtId="49" fontId="16" fillId="0" borderId="16" xfId="0" applyNumberFormat="1" applyFont="1" applyFill="1" applyBorder="1" applyAlignment="1">
      <alignment horizontal="left" vertical="top"/>
    </xf>
    <xf numFmtId="49" fontId="16" fillId="0" borderId="18" xfId="0" applyNumberFormat="1" applyFont="1" applyFill="1" applyBorder="1" applyAlignment="1">
      <alignment horizontal="center" vertical="center" wrapText="1"/>
    </xf>
    <xf numFmtId="0" fontId="21" fillId="0" borderId="25" xfId="0" applyFont="1" applyFill="1" applyBorder="1" applyAlignment="1">
      <alignment horizontal="center" vertical="top" wrapText="1"/>
    </xf>
    <xf numFmtId="167" fontId="23" fillId="0" borderId="12" xfId="3" applyNumberFormat="1" applyFont="1" applyFill="1" applyBorder="1" applyAlignment="1">
      <alignment horizontal="right" vertical="top"/>
    </xf>
    <xf numFmtId="167" fontId="23" fillId="0" borderId="5" xfId="3" applyNumberFormat="1" applyFont="1" applyFill="1" applyBorder="1" applyAlignment="1">
      <alignment horizontal="right" vertical="top"/>
    </xf>
    <xf numFmtId="0" fontId="16" fillId="0" borderId="16" xfId="0" applyNumberFormat="1" applyFont="1" applyFill="1" applyBorder="1" applyAlignment="1">
      <alignment horizontal="center" vertical="center" wrapText="1"/>
    </xf>
    <xf numFmtId="49" fontId="19" fillId="0" borderId="9" xfId="0" applyNumberFormat="1" applyFont="1" applyFill="1" applyBorder="1" applyAlignment="1">
      <alignment horizontal="center" vertical="top" wrapText="1"/>
    </xf>
    <xf numFmtId="14" fontId="16" fillId="0" borderId="25" xfId="0" applyNumberFormat="1" applyFont="1" applyFill="1" applyBorder="1" applyAlignment="1">
      <alignment horizontal="center" vertical="top" wrapText="1"/>
    </xf>
    <xf numFmtId="0" fontId="15" fillId="0" borderId="2" xfId="0" applyNumberFormat="1" applyFont="1" applyFill="1" applyBorder="1" applyAlignment="1">
      <alignment horizontal="left" vertical="top" wrapText="1"/>
    </xf>
    <xf numFmtId="49" fontId="16" fillId="0" borderId="17" xfId="0" applyNumberFormat="1" applyFont="1" applyFill="1" applyBorder="1" applyAlignment="1">
      <alignment horizontal="left" vertical="top"/>
    </xf>
    <xf numFmtId="14" fontId="19" fillId="0" borderId="0" xfId="0" applyNumberFormat="1" applyFont="1" applyFill="1" applyBorder="1" applyAlignment="1">
      <alignment horizontal="left" vertical="top" wrapText="1"/>
    </xf>
    <xf numFmtId="0" fontId="21" fillId="0" borderId="8" xfId="0" applyFont="1" applyFill="1" applyBorder="1" applyAlignment="1">
      <alignment horizontal="center" vertical="top"/>
    </xf>
    <xf numFmtId="14" fontId="46" fillId="0" borderId="12" xfId="0" applyNumberFormat="1" applyFont="1" applyBorder="1" applyAlignment="1">
      <alignment horizontal="left" vertical="top"/>
    </xf>
    <xf numFmtId="49" fontId="16" fillId="0" borderId="2" xfId="0" applyNumberFormat="1" applyFont="1" applyBorder="1" applyAlignment="1">
      <alignment horizontal="center" vertical="top" wrapText="1"/>
    </xf>
    <xf numFmtId="14" fontId="19" fillId="0" borderId="12" xfId="0" applyNumberFormat="1" applyFont="1" applyFill="1" applyBorder="1" applyAlignment="1">
      <alignment horizontal="left" vertical="top" wrapText="1"/>
    </xf>
    <xf numFmtId="0" fontId="19" fillId="0" borderId="17" xfId="0" applyFont="1" applyFill="1" applyBorder="1" applyAlignment="1">
      <alignment vertical="top" wrapText="1"/>
    </xf>
    <xf numFmtId="49" fontId="16" fillId="0" borderId="2"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top" wrapText="1"/>
    </xf>
    <xf numFmtId="0" fontId="19" fillId="0" borderId="16" xfId="0" applyFont="1" applyFill="1" applyBorder="1" applyAlignment="1">
      <alignment vertical="top"/>
    </xf>
    <xf numFmtId="0" fontId="21" fillId="0" borderId="16" xfId="0" applyFont="1" applyFill="1" applyBorder="1" applyAlignment="1">
      <alignment vertical="top" wrapText="1"/>
    </xf>
    <xf numFmtId="0" fontId="19" fillId="0" borderId="32" xfId="0" applyFont="1" applyFill="1" applyBorder="1" applyAlignment="1">
      <alignment vertical="top"/>
    </xf>
    <xf numFmtId="0" fontId="19" fillId="0" borderId="16" xfId="0" applyFont="1" applyFill="1" applyBorder="1" applyAlignment="1">
      <alignment horizontal="left" vertical="top" wrapText="1"/>
    </xf>
    <xf numFmtId="0" fontId="19" fillId="0" borderId="0" xfId="0" applyFont="1" applyFill="1" applyBorder="1" applyAlignment="1">
      <alignment horizontal="left" vertical="top"/>
    </xf>
    <xf numFmtId="14" fontId="15" fillId="0" borderId="2" xfId="0" applyNumberFormat="1" applyFont="1" applyFill="1" applyBorder="1" applyAlignment="1">
      <alignment horizontal="left" vertical="top" wrapText="1"/>
    </xf>
    <xf numFmtId="0" fontId="22" fillId="0" borderId="20" xfId="0" applyNumberFormat="1" applyFont="1" applyFill="1" applyBorder="1" applyAlignment="1">
      <alignment horizontal="center" vertical="top"/>
    </xf>
    <xf numFmtId="14" fontId="19" fillId="0" borderId="18" xfId="0" applyNumberFormat="1" applyFont="1" applyFill="1" applyBorder="1" applyAlignment="1">
      <alignment horizontal="left" vertical="top" wrapText="1"/>
    </xf>
    <xf numFmtId="16" fontId="22" fillId="0" borderId="20" xfId="0" applyNumberFormat="1" applyFont="1" applyFill="1" applyBorder="1" applyAlignment="1">
      <alignment vertical="top"/>
    </xf>
    <xf numFmtId="16" fontId="22" fillId="0" borderId="22" xfId="0" applyNumberFormat="1" applyFont="1" applyFill="1" applyBorder="1" applyAlignment="1">
      <alignment horizontal="left" vertical="top"/>
    </xf>
    <xf numFmtId="14" fontId="21" fillId="0" borderId="17" xfId="0" applyNumberFormat="1" applyFont="1" applyFill="1" applyBorder="1" applyAlignment="1">
      <alignment horizontal="left" vertical="top" wrapText="1"/>
    </xf>
    <xf numFmtId="0" fontId="15" fillId="0" borderId="17" xfId="0" applyFont="1" applyFill="1" applyBorder="1" applyAlignment="1">
      <alignment horizontal="left" vertical="top" wrapText="1"/>
    </xf>
    <xf numFmtId="0" fontId="4" fillId="27" borderId="2" xfId="0" applyNumberFormat="1" applyFont="1" applyFill="1" applyBorder="1" applyAlignment="1">
      <alignment horizontal="left" vertical="center"/>
    </xf>
    <xf numFmtId="14" fontId="4" fillId="27" borderId="2" xfId="0" applyNumberFormat="1" applyFont="1" applyFill="1" applyBorder="1" applyAlignment="1">
      <alignment horizontal="center" vertical="center"/>
    </xf>
    <xf numFmtId="14" fontId="4" fillId="27" borderId="2" xfId="0" applyNumberFormat="1" applyFont="1" applyFill="1" applyBorder="1" applyAlignment="1">
      <alignment horizontal="center" vertical="center" wrapText="1"/>
    </xf>
    <xf numFmtId="0" fontId="4" fillId="27" borderId="2" xfId="0" applyNumberFormat="1" applyFont="1" applyFill="1" applyBorder="1" applyAlignment="1">
      <alignment horizontal="center" vertical="center"/>
    </xf>
    <xf numFmtId="0" fontId="4" fillId="27" borderId="2" xfId="0" applyFont="1" applyFill="1" applyBorder="1" applyAlignment="1">
      <alignment horizontal="center" vertical="center"/>
    </xf>
    <xf numFmtId="167" fontId="4" fillId="27" borderId="2" xfId="3" applyNumberFormat="1" applyFont="1" applyFill="1" applyBorder="1" applyAlignment="1">
      <alignment horizontal="right" vertical="center"/>
    </xf>
    <xf numFmtId="0" fontId="35" fillId="0" borderId="2" xfId="0" applyFont="1" applyFill="1" applyBorder="1" applyAlignment="1">
      <alignment horizontal="left" vertical="top" wrapText="1"/>
    </xf>
    <xf numFmtId="49" fontId="19" fillId="0" borderId="2" xfId="0" applyNumberFormat="1" applyFont="1" applyFill="1" applyBorder="1" applyAlignment="1">
      <alignment horizontal="left" vertical="top" wrapText="1"/>
    </xf>
    <xf numFmtId="0" fontId="47" fillId="0" borderId="0" xfId="0" applyFont="1" applyFill="1" applyAlignment="1">
      <alignment vertical="top" wrapText="1"/>
    </xf>
    <xf numFmtId="0" fontId="22" fillId="0" borderId="22" xfId="0" applyNumberFormat="1" applyFont="1" applyFill="1" applyBorder="1" applyAlignment="1">
      <alignment horizontal="left" vertical="top"/>
    </xf>
    <xf numFmtId="49" fontId="19" fillId="0" borderId="17" xfId="0" applyNumberFormat="1" applyFont="1" applyFill="1" applyBorder="1" applyAlignment="1">
      <alignment vertical="top" wrapText="1"/>
    </xf>
    <xf numFmtId="14" fontId="19" fillId="0" borderId="17" xfId="0" applyNumberFormat="1" applyFont="1" applyFill="1" applyBorder="1" applyAlignment="1">
      <alignment vertical="top" wrapText="1"/>
    </xf>
    <xf numFmtId="49" fontId="23" fillId="0" borderId="17" xfId="0" applyNumberFormat="1" applyFont="1" applyFill="1" applyBorder="1" applyAlignment="1">
      <alignment vertical="center" wrapText="1"/>
    </xf>
    <xf numFmtId="14" fontId="21" fillId="0" borderId="17" xfId="0" applyNumberFormat="1" applyFont="1" applyFill="1" applyBorder="1" applyAlignment="1">
      <alignment vertical="top" wrapText="1"/>
    </xf>
    <xf numFmtId="49" fontId="23" fillId="0" borderId="17" xfId="0" applyNumberFormat="1" applyFont="1" applyFill="1" applyBorder="1" applyAlignment="1">
      <alignment vertical="top" wrapText="1"/>
    </xf>
    <xf numFmtId="0" fontId="16" fillId="0" borderId="2" xfId="0" applyNumberFormat="1" applyFont="1" applyFill="1" applyBorder="1" applyAlignment="1">
      <alignment horizontal="left" vertical="center" wrapText="1"/>
    </xf>
    <xf numFmtId="0" fontId="4" fillId="0" borderId="18" xfId="0" applyNumberFormat="1" applyFont="1" applyFill="1" applyBorder="1" applyAlignment="1">
      <alignment horizontal="left" vertical="center" wrapText="1"/>
    </xf>
    <xf numFmtId="0" fontId="19" fillId="0" borderId="18" xfId="0" applyNumberFormat="1" applyFont="1" applyFill="1" applyBorder="1" applyAlignment="1">
      <alignment horizontal="left" vertical="top" wrapText="1"/>
    </xf>
    <xf numFmtId="0" fontId="19" fillId="0" borderId="31" xfId="0" applyNumberFormat="1" applyFont="1" applyFill="1" applyBorder="1" applyAlignment="1">
      <alignment horizontal="left" vertical="top" wrapText="1"/>
    </xf>
    <xf numFmtId="49" fontId="16" fillId="0" borderId="4" xfId="0" applyNumberFormat="1" applyFont="1" applyBorder="1" applyAlignment="1">
      <alignment horizontal="center" vertical="top"/>
    </xf>
    <xf numFmtId="0" fontId="19" fillId="0" borderId="36" xfId="0" applyFont="1" applyFill="1" applyBorder="1" applyAlignment="1">
      <alignment horizontal="left" vertical="top" wrapText="1"/>
    </xf>
    <xf numFmtId="0" fontId="19" fillId="0" borderId="37" xfId="0" applyFont="1" applyFill="1" applyBorder="1" applyAlignment="1">
      <alignment horizontal="left" vertical="top"/>
    </xf>
    <xf numFmtId="14" fontId="16" fillId="0" borderId="36" xfId="0" applyNumberFormat="1" applyFont="1" applyFill="1" applyBorder="1" applyAlignment="1">
      <alignment horizontal="center" vertical="top"/>
    </xf>
    <xf numFmtId="167" fontId="16" fillId="0" borderId="38" xfId="3" applyNumberFormat="1" applyFont="1" applyFill="1" applyBorder="1" applyAlignment="1">
      <alignment horizontal="right" vertical="top"/>
    </xf>
    <xf numFmtId="0" fontId="16" fillId="0" borderId="18" xfId="0" applyFont="1" applyFill="1" applyBorder="1" applyAlignment="1">
      <alignment horizontal="center" vertical="top"/>
    </xf>
    <xf numFmtId="14" fontId="19" fillId="0" borderId="2" xfId="0" applyNumberFormat="1" applyFont="1" applyFill="1" applyBorder="1" applyAlignment="1">
      <alignment vertical="top" wrapText="1"/>
    </xf>
    <xf numFmtId="49" fontId="16" fillId="0" borderId="18" xfId="0" applyNumberFormat="1" applyFont="1" applyFill="1" applyBorder="1" applyAlignment="1">
      <alignment horizontal="left" vertical="top" wrapText="1"/>
    </xf>
    <xf numFmtId="49" fontId="16" fillId="0" borderId="2" xfId="0" applyNumberFormat="1" applyFont="1" applyFill="1" applyBorder="1" applyAlignment="1">
      <alignment horizontal="center" vertical="top"/>
    </xf>
    <xf numFmtId="49" fontId="49" fillId="0" borderId="3" xfId="0" applyNumberFormat="1" applyFont="1" applyFill="1" applyBorder="1" applyAlignment="1">
      <alignment horizontal="left" vertical="top"/>
    </xf>
    <xf numFmtId="49" fontId="49" fillId="0" borderId="2" xfId="0" applyNumberFormat="1" applyFont="1" applyFill="1" applyBorder="1" applyAlignment="1">
      <alignment horizontal="left" vertical="top" wrapText="1"/>
    </xf>
    <xf numFmtId="49" fontId="49" fillId="0" borderId="2" xfId="0" applyNumberFormat="1" applyFont="1" applyFill="1" applyBorder="1" applyAlignment="1">
      <alignment horizontal="center" vertical="top"/>
    </xf>
    <xf numFmtId="49" fontId="49" fillId="0" borderId="2" xfId="0" applyNumberFormat="1" applyFont="1" applyFill="1" applyBorder="1" applyAlignment="1">
      <alignment horizontal="center" vertical="top" wrapText="1"/>
    </xf>
    <xf numFmtId="167" fontId="49" fillId="6" borderId="2" xfId="3" applyNumberFormat="1" applyFont="1" applyFill="1" applyBorder="1" applyAlignment="1">
      <alignment horizontal="right" vertical="top"/>
    </xf>
    <xf numFmtId="0" fontId="0" fillId="6" borderId="17" xfId="0" applyNumberFormat="1" applyFill="1" applyBorder="1" applyAlignment="1">
      <alignment horizontal="center" vertical="top" wrapText="1"/>
    </xf>
    <xf numFmtId="0" fontId="16" fillId="0" borderId="2" xfId="0" applyFont="1" applyBorder="1" applyAlignment="1">
      <alignment horizontal="center" vertical="top" wrapText="1"/>
    </xf>
    <xf numFmtId="49" fontId="49" fillId="0" borderId="2" xfId="0" applyNumberFormat="1" applyFont="1" applyFill="1" applyBorder="1" applyAlignment="1">
      <alignment vertical="top" wrapText="1"/>
    </xf>
    <xf numFmtId="0" fontId="49" fillId="0" borderId="2" xfId="0" applyNumberFormat="1" applyFont="1" applyFill="1" applyBorder="1" applyAlignment="1">
      <alignment horizontal="center" vertical="top"/>
    </xf>
    <xf numFmtId="167" fontId="49" fillId="0" borderId="2" xfId="3" applyNumberFormat="1" applyFont="1" applyFill="1" applyBorder="1" applyAlignment="1">
      <alignment horizontal="right" vertical="top"/>
    </xf>
    <xf numFmtId="49" fontId="16" fillId="6" borderId="6" xfId="0" applyNumberFormat="1" applyFont="1" applyFill="1" applyBorder="1" applyAlignment="1">
      <alignment horizontal="left" vertical="top"/>
    </xf>
    <xf numFmtId="49" fontId="16" fillId="6" borderId="20" xfId="0" applyNumberFormat="1" applyFont="1" applyFill="1" applyBorder="1" applyAlignment="1">
      <alignment horizontal="left" vertical="top"/>
    </xf>
    <xf numFmtId="49" fontId="16" fillId="6" borderId="2" xfId="0" applyNumberFormat="1" applyFont="1" applyFill="1" applyBorder="1" applyAlignment="1">
      <alignment horizontal="left" vertical="top"/>
    </xf>
    <xf numFmtId="49" fontId="16" fillId="0" borderId="65" xfId="0" applyNumberFormat="1" applyFont="1" applyFill="1" applyBorder="1" applyAlignment="1">
      <alignment horizontal="left" vertical="top"/>
    </xf>
    <xf numFmtId="0" fontId="16" fillId="0" borderId="17" xfId="0" applyNumberFormat="1" applyFont="1" applyBorder="1" applyAlignment="1">
      <alignment horizontal="center" vertical="top" wrapText="1"/>
    </xf>
    <xf numFmtId="0" fontId="16" fillId="0" borderId="16" xfId="0" applyFont="1" applyBorder="1" applyAlignment="1">
      <alignment horizontal="center" vertical="top" wrapText="1"/>
    </xf>
    <xf numFmtId="0" fontId="0" fillId="0" borderId="2" xfId="0" applyBorder="1" applyAlignment="1">
      <alignment horizontal="center" vertical="top" wrapText="1"/>
    </xf>
    <xf numFmtId="0" fontId="16" fillId="0" borderId="2" xfId="0" applyNumberFormat="1" applyFont="1" applyBorder="1" applyAlignment="1">
      <alignment horizontal="center" vertical="top" wrapText="1"/>
    </xf>
    <xf numFmtId="0" fontId="0" fillId="0" borderId="16" xfId="0" applyFont="1" applyBorder="1" applyAlignment="1"/>
    <xf numFmtId="0" fontId="0" fillId="0" borderId="17" xfId="0" applyBorder="1" applyAlignment="1"/>
    <xf numFmtId="0" fontId="16" fillId="0" borderId="2" xfId="0" applyFont="1" applyBorder="1" applyAlignment="1">
      <alignment horizontal="left" vertical="top"/>
    </xf>
    <xf numFmtId="0" fontId="0" fillId="0" borderId="17" xfId="0" applyNumberFormat="1" applyBorder="1" applyAlignment="1">
      <alignment horizontal="center" vertical="top" wrapText="1"/>
    </xf>
    <xf numFmtId="0" fontId="16" fillId="0" borderId="2" xfId="0" applyFont="1" applyFill="1" applyBorder="1" applyAlignment="1">
      <alignment horizontal="left" vertical="top"/>
    </xf>
    <xf numFmtId="49" fontId="16" fillId="0" borderId="2" xfId="0" applyNumberFormat="1" applyFont="1" applyFill="1" applyBorder="1" applyAlignment="1">
      <alignment horizontal="left" vertical="top" wrapText="1"/>
    </xf>
    <xf numFmtId="0" fontId="0" fillId="0" borderId="2" xfId="0" applyBorder="1" applyAlignment="1">
      <alignment vertical="top"/>
    </xf>
    <xf numFmtId="49" fontId="49" fillId="0" borderId="2" xfId="0" applyNumberFormat="1" applyFont="1" applyFill="1" applyBorder="1" applyAlignment="1">
      <alignment horizontal="left" vertical="top"/>
    </xf>
    <xf numFmtId="0" fontId="49" fillId="0" borderId="2" xfId="0" applyNumberFormat="1" applyFont="1" applyFill="1" applyBorder="1" applyAlignment="1">
      <alignment horizontal="center" vertical="top" wrapText="1"/>
    </xf>
    <xf numFmtId="3" fontId="16" fillId="0" borderId="2" xfId="3" applyNumberFormat="1" applyFont="1" applyFill="1" applyBorder="1" applyAlignment="1">
      <alignment horizontal="left" vertical="top"/>
    </xf>
    <xf numFmtId="0" fontId="0" fillId="0" borderId="2" xfId="0" applyNumberFormat="1" applyBorder="1" applyAlignment="1">
      <alignment horizontal="center" vertical="top" wrapText="1"/>
    </xf>
    <xf numFmtId="167" fontId="4" fillId="27" borderId="2" xfId="3" applyNumberFormat="1" applyFont="1" applyFill="1" applyBorder="1" applyAlignment="1">
      <alignment horizontal="right" vertical="top"/>
    </xf>
    <xf numFmtId="49" fontId="4" fillId="4" borderId="2" xfId="0" applyNumberFormat="1" applyFont="1" applyFill="1" applyBorder="1" applyAlignment="1">
      <alignment vertical="center" wrapText="1"/>
    </xf>
    <xf numFmtId="0" fontId="4" fillId="0" borderId="0" xfId="0" applyFont="1" applyAlignment="1">
      <alignment vertical="center"/>
    </xf>
    <xf numFmtId="49" fontId="4" fillId="26" borderId="3" xfId="0" applyNumberFormat="1" applyFont="1" applyFill="1" applyBorder="1" applyAlignment="1">
      <alignment horizontal="center" vertical="center"/>
    </xf>
    <xf numFmtId="167" fontId="21" fillId="0" borderId="2" xfId="0" applyNumberFormat="1" applyFont="1" applyFill="1" applyBorder="1" applyAlignment="1">
      <alignment horizontal="center" vertical="top" wrapText="1"/>
    </xf>
    <xf numFmtId="167" fontId="4" fillId="26" borderId="2" xfId="3" applyNumberFormat="1" applyFont="1" applyFill="1" applyBorder="1" applyAlignment="1">
      <alignment horizontal="right" vertical="top"/>
    </xf>
    <xf numFmtId="49" fontId="21" fillId="0" borderId="2" xfId="0" applyNumberFormat="1" applyFont="1" applyFill="1" applyBorder="1" applyAlignment="1">
      <alignment horizontal="center" vertical="top"/>
    </xf>
    <xf numFmtId="167" fontId="16" fillId="28" borderId="2" xfId="3" applyNumberFormat="1" applyFont="1" applyFill="1" applyBorder="1" applyAlignment="1">
      <alignment horizontal="right" vertical="top"/>
    </xf>
    <xf numFmtId="49" fontId="16" fillId="0" borderId="2" xfId="0" applyNumberFormat="1" applyFont="1" applyBorder="1" applyAlignment="1" applyProtection="1">
      <alignment horizontal="left" vertical="center" wrapText="1"/>
    </xf>
    <xf numFmtId="0" fontId="22" fillId="6" borderId="3" xfId="0" applyNumberFormat="1" applyFont="1" applyFill="1" applyBorder="1" applyAlignment="1">
      <alignment horizontal="left" vertical="top"/>
    </xf>
    <xf numFmtId="0" fontId="22" fillId="0" borderId="20" xfId="0" applyNumberFormat="1" applyFont="1" applyFill="1" applyBorder="1" applyAlignment="1">
      <alignment horizontal="left" vertical="top"/>
    </xf>
    <xf numFmtId="0" fontId="15" fillId="0" borderId="17" xfId="0" applyFont="1" applyFill="1" applyBorder="1" applyAlignment="1">
      <alignment vertical="top" wrapText="1"/>
    </xf>
    <xf numFmtId="0" fontId="22" fillId="0" borderId="22" xfId="0" applyNumberFormat="1" applyFont="1" applyFill="1" applyBorder="1" applyAlignment="1">
      <alignment horizontal="center" vertical="top"/>
    </xf>
    <xf numFmtId="0" fontId="16" fillId="0" borderId="17" xfId="0" applyFont="1" applyFill="1" applyBorder="1" applyAlignment="1">
      <alignment vertical="top" wrapText="1"/>
    </xf>
    <xf numFmtId="0" fontId="22" fillId="0" borderId="25" xfId="0" applyNumberFormat="1" applyFont="1" applyFill="1" applyBorder="1" applyAlignment="1">
      <alignment horizontal="center" vertical="top"/>
    </xf>
    <xf numFmtId="0" fontId="15" fillId="0" borderId="2" xfId="0" applyNumberFormat="1" applyFont="1" applyFill="1" applyBorder="1" applyAlignment="1">
      <alignment vertical="top" wrapText="1"/>
    </xf>
    <xf numFmtId="0" fontId="15" fillId="0" borderId="18" xfId="0" applyNumberFormat="1" applyFont="1" applyFill="1" applyBorder="1" applyAlignment="1">
      <alignment vertical="top" wrapText="1"/>
    </xf>
    <xf numFmtId="0" fontId="22" fillId="0" borderId="2" xfId="0" applyNumberFormat="1" applyFont="1" applyFill="1" applyBorder="1" applyAlignment="1">
      <alignment horizontal="center" vertical="top"/>
    </xf>
    <xf numFmtId="0" fontId="16" fillId="0" borderId="18" xfId="0" applyFont="1" applyFill="1" applyBorder="1" applyAlignment="1">
      <alignment vertical="top" wrapText="1"/>
    </xf>
    <xf numFmtId="0" fontId="22" fillId="0" borderId="2" xfId="0" applyNumberFormat="1" applyFont="1" applyFill="1" applyBorder="1" applyAlignment="1">
      <alignment horizontal="center" vertical="top"/>
    </xf>
    <xf numFmtId="0" fontId="22" fillId="0" borderId="24" xfId="0" applyNumberFormat="1" applyFont="1" applyFill="1" applyBorder="1" applyAlignment="1">
      <alignment horizontal="center" vertical="top"/>
    </xf>
    <xf numFmtId="0" fontId="16" fillId="0" borderId="18" xfId="0" applyNumberFormat="1" applyFont="1" applyFill="1" applyBorder="1" applyAlignment="1">
      <alignment vertical="top" wrapText="1"/>
    </xf>
    <xf numFmtId="0" fontId="22" fillId="0" borderId="21" xfId="0" applyNumberFormat="1" applyFont="1" applyFill="1" applyBorder="1" applyAlignment="1">
      <alignment horizontal="center" vertical="top"/>
    </xf>
    <xf numFmtId="0" fontId="16" fillId="0" borderId="2" xfId="0" applyNumberFormat="1" applyFont="1" applyFill="1" applyBorder="1" applyAlignment="1">
      <alignment vertical="top" wrapText="1"/>
    </xf>
    <xf numFmtId="0" fontId="23" fillId="0" borderId="17" xfId="0" applyFont="1" applyFill="1" applyBorder="1" applyAlignment="1">
      <alignment horizontal="center" vertical="top" wrapText="1"/>
    </xf>
    <xf numFmtId="167" fontId="16" fillId="0" borderId="2" xfId="0" applyNumberFormat="1" applyFont="1" applyFill="1" applyBorder="1" applyAlignment="1">
      <alignment horizontal="right" vertical="top" wrapText="1"/>
    </xf>
    <xf numFmtId="0" fontId="23" fillId="0" borderId="2" xfId="0" applyFont="1" applyFill="1" applyBorder="1" applyAlignment="1">
      <alignment horizontal="center" vertical="top" wrapText="1"/>
    </xf>
    <xf numFmtId="49" fontId="6" fillId="0" borderId="4" xfId="0" applyNumberFormat="1" applyFont="1" applyFill="1" applyBorder="1" applyAlignment="1">
      <alignment horizontal="center" vertical="top" wrapText="1"/>
    </xf>
    <xf numFmtId="0" fontId="6" fillId="0" borderId="4" xfId="0" applyNumberFormat="1" applyFont="1" applyFill="1" applyBorder="1" applyAlignment="1">
      <alignment horizontal="left" vertical="center" wrapText="1"/>
    </xf>
    <xf numFmtId="0" fontId="15" fillId="0" borderId="4" xfId="0" applyFont="1" applyFill="1" applyBorder="1" applyAlignment="1">
      <alignment horizontal="center" vertical="top" wrapText="1"/>
    </xf>
    <xf numFmtId="14" fontId="16" fillId="0" borderId="4" xfId="0" applyNumberFormat="1" applyFont="1" applyFill="1" applyBorder="1" applyAlignment="1">
      <alignment horizontal="center" vertical="top" wrapText="1"/>
    </xf>
    <xf numFmtId="0" fontId="15" fillId="0" borderId="16" xfId="0" applyFont="1" applyFill="1" applyBorder="1" applyAlignment="1">
      <alignment horizontal="center" vertical="center" wrapText="1"/>
    </xf>
    <xf numFmtId="14" fontId="16" fillId="0" borderId="16" xfId="0" applyNumberFormat="1" applyFont="1" applyFill="1" applyBorder="1" applyAlignment="1">
      <alignment horizontal="center" vertical="top"/>
    </xf>
    <xf numFmtId="0" fontId="15" fillId="0" borderId="18" xfId="0" applyFont="1" applyFill="1" applyBorder="1" applyAlignment="1">
      <alignment vertical="top" wrapText="1"/>
    </xf>
    <xf numFmtId="0" fontId="16" fillId="0" borderId="12" xfId="0" applyNumberFormat="1" applyFont="1" applyFill="1" applyBorder="1" applyAlignment="1">
      <alignment horizontal="center" vertical="top" wrapText="1"/>
    </xf>
    <xf numFmtId="0" fontId="17" fillId="4" borderId="0" xfId="0" applyFont="1" applyFill="1" applyAlignment="1">
      <alignment vertical="center"/>
    </xf>
    <xf numFmtId="14" fontId="35" fillId="0" borderId="2" xfId="0" applyNumberFormat="1" applyFont="1" applyFill="1" applyBorder="1" applyAlignment="1">
      <alignment horizontal="center" vertical="top" wrapText="1"/>
    </xf>
    <xf numFmtId="0" fontId="54" fillId="0" borderId="2" xfId="0" applyFont="1" applyFill="1" applyBorder="1" applyAlignment="1">
      <alignment horizontal="center" vertical="top" wrapText="1"/>
    </xf>
    <xf numFmtId="49" fontId="16" fillId="0" borderId="22" xfId="0" applyNumberFormat="1" applyFont="1" applyFill="1" applyBorder="1" applyAlignment="1">
      <alignment horizontal="center" vertical="top"/>
    </xf>
    <xf numFmtId="0" fontId="15" fillId="0" borderId="17" xfId="0" applyFont="1" applyFill="1" applyBorder="1" applyAlignment="1">
      <alignment horizontal="center" vertical="top" wrapText="1"/>
    </xf>
    <xf numFmtId="0" fontId="16" fillId="0" borderId="17" xfId="0" applyFont="1" applyFill="1" applyBorder="1" applyAlignment="1">
      <alignment horizontal="center" vertical="top"/>
    </xf>
    <xf numFmtId="0" fontId="56" fillId="0" borderId="2" xfId="0" applyFont="1" applyFill="1" applyBorder="1" applyAlignment="1">
      <alignment horizontal="center" vertical="top" wrapText="1"/>
    </xf>
    <xf numFmtId="14" fontId="23" fillId="0" borderId="16" xfId="0" applyNumberFormat="1" applyFont="1" applyFill="1" applyBorder="1" applyAlignment="1">
      <alignment horizontal="center" vertical="top"/>
    </xf>
    <xf numFmtId="0" fontId="52" fillId="0" borderId="2" xfId="0" applyFont="1" applyFill="1" applyBorder="1" applyAlignment="1">
      <alignment horizontal="center" vertical="top" wrapText="1"/>
    </xf>
    <xf numFmtId="14" fontId="23" fillId="0" borderId="2" xfId="0" applyNumberFormat="1" applyFont="1" applyFill="1" applyBorder="1" applyAlignment="1">
      <alignment horizontal="center" vertical="top"/>
    </xf>
    <xf numFmtId="0" fontId="16" fillId="0" borderId="2" xfId="0" applyFont="1" applyFill="1" applyBorder="1" applyAlignment="1">
      <alignment horizontal="left" vertical="top" wrapText="1"/>
    </xf>
    <xf numFmtId="49" fontId="4" fillId="6" borderId="2" xfId="0" applyNumberFormat="1" applyFont="1" applyFill="1" applyBorder="1" applyAlignment="1">
      <alignment horizontal="left" vertical="center" wrapText="1"/>
    </xf>
    <xf numFmtId="0" fontId="4" fillId="6" borderId="18" xfId="0" applyNumberFormat="1" applyFont="1" applyFill="1" applyBorder="1" applyAlignment="1">
      <alignment horizontal="left" vertical="center" wrapText="1"/>
    </xf>
    <xf numFmtId="0" fontId="16" fillId="6" borderId="2" xfId="0" applyNumberFormat="1" applyFont="1" applyFill="1" applyBorder="1" applyAlignment="1">
      <alignment horizontal="left" vertical="center" wrapText="1"/>
    </xf>
    <xf numFmtId="49" fontId="16" fillId="6" borderId="2" xfId="0" applyNumberFormat="1" applyFont="1" applyFill="1" applyBorder="1" applyAlignment="1">
      <alignment horizontal="left" vertical="center" wrapText="1"/>
    </xf>
    <xf numFmtId="0" fontId="19" fillId="6" borderId="18" xfId="0" applyNumberFormat="1" applyFont="1" applyFill="1" applyBorder="1" applyAlignment="1">
      <alignment horizontal="left" vertical="center" wrapText="1"/>
    </xf>
    <xf numFmtId="0" fontId="16" fillId="6" borderId="18" xfId="0" applyNumberFormat="1" applyFont="1" applyFill="1" applyBorder="1" applyAlignment="1">
      <alignment horizontal="left" vertical="center" wrapText="1"/>
    </xf>
    <xf numFmtId="0" fontId="19" fillId="0" borderId="2" xfId="0" applyFont="1" applyFill="1" applyBorder="1" applyAlignment="1">
      <alignment vertical="top" wrapText="1"/>
    </xf>
    <xf numFmtId="0" fontId="6" fillId="0" borderId="2" xfId="0" applyNumberFormat="1" applyFont="1" applyFill="1" applyBorder="1" applyAlignment="1" applyProtection="1">
      <alignment vertical="center" wrapText="1" shrinkToFit="1"/>
      <protection locked="0"/>
    </xf>
    <xf numFmtId="14" fontId="16" fillId="0" borderId="18" xfId="0" applyNumberFormat="1" applyFont="1" applyFill="1" applyBorder="1" applyAlignment="1">
      <alignment vertical="top" wrapText="1"/>
    </xf>
    <xf numFmtId="49" fontId="16" fillId="0" borderId="4" xfId="0" applyNumberFormat="1" applyFont="1" applyFill="1" applyBorder="1" applyAlignment="1">
      <alignment horizontal="center" vertical="top" wrapText="1"/>
    </xf>
    <xf numFmtId="49" fontId="15" fillId="0" borderId="18" xfId="0" applyNumberFormat="1" applyFont="1" applyFill="1" applyBorder="1" applyAlignment="1">
      <alignment horizontal="center" vertical="top" wrapText="1"/>
    </xf>
    <xf numFmtId="49" fontId="16" fillId="0" borderId="2" xfId="3" applyNumberFormat="1" applyFont="1" applyFill="1" applyBorder="1" applyAlignment="1">
      <alignment horizontal="right" vertical="top"/>
    </xf>
    <xf numFmtId="49" fontId="16" fillId="0" borderId="2" xfId="0" applyNumberFormat="1" applyFont="1" applyFill="1" applyBorder="1" applyAlignment="1">
      <alignment vertical="top" wrapText="1"/>
    </xf>
    <xf numFmtId="169" fontId="29" fillId="0" borderId="18" xfId="0" applyNumberFormat="1" applyFont="1" applyFill="1" applyBorder="1" applyAlignment="1" applyProtection="1">
      <alignment vertical="top" wrapText="1"/>
      <protection locked="0"/>
    </xf>
    <xf numFmtId="169" fontId="29" fillId="0" borderId="18" xfId="0" applyNumberFormat="1" applyFont="1" applyFill="1" applyBorder="1" applyAlignment="1" applyProtection="1">
      <alignment horizontal="left" vertical="top" wrapText="1"/>
      <protection locked="0"/>
    </xf>
    <xf numFmtId="49" fontId="29" fillId="0" borderId="18" xfId="0" applyNumberFormat="1" applyFont="1" applyFill="1" applyBorder="1" applyAlignment="1" applyProtection="1">
      <alignment vertical="top" wrapText="1"/>
      <protection locked="0"/>
    </xf>
    <xf numFmtId="49" fontId="29" fillId="0" borderId="18" xfId="0" applyNumberFormat="1" applyFont="1" applyFill="1" applyBorder="1" applyAlignment="1" applyProtection="1">
      <alignment horizontal="left" vertical="top" wrapText="1"/>
      <protection locked="0"/>
    </xf>
    <xf numFmtId="49" fontId="16" fillId="0" borderId="5" xfId="3" applyNumberFormat="1" applyFont="1" applyFill="1" applyBorder="1" applyAlignment="1">
      <alignment horizontal="right" vertical="top"/>
    </xf>
    <xf numFmtId="0" fontId="16" fillId="0" borderId="2" xfId="0" applyNumberFormat="1" applyFont="1" applyFill="1" applyBorder="1" applyAlignment="1">
      <alignment vertical="center" wrapText="1"/>
    </xf>
    <xf numFmtId="0" fontId="53" fillId="0" borderId="18" xfId="0" applyFont="1" applyFill="1" applyBorder="1" applyAlignment="1">
      <alignment horizontal="center" vertical="top" wrapText="1"/>
    </xf>
    <xf numFmtId="0" fontId="15" fillId="0" borderId="18" xfId="0" applyFont="1" applyFill="1" applyBorder="1" applyAlignment="1">
      <alignment horizontal="center" vertical="top"/>
    </xf>
    <xf numFmtId="0" fontId="15" fillId="0" borderId="2" xfId="0" applyNumberFormat="1" applyFont="1" applyFill="1" applyBorder="1" applyAlignment="1" applyProtection="1">
      <alignment vertical="top" wrapText="1" shrinkToFit="1"/>
      <protection locked="0"/>
    </xf>
    <xf numFmtId="0" fontId="15" fillId="0" borderId="2" xfId="0" applyNumberFormat="1" applyFont="1" applyFill="1" applyBorder="1" applyAlignment="1" applyProtection="1">
      <alignment horizontal="left" vertical="top" wrapText="1" shrinkToFit="1"/>
      <protection locked="0"/>
    </xf>
    <xf numFmtId="49" fontId="21" fillId="0" borderId="2" xfId="0" applyNumberFormat="1" applyFont="1" applyFill="1" applyBorder="1" applyAlignment="1">
      <alignment horizontal="center" vertical="top" wrapText="1"/>
    </xf>
    <xf numFmtId="49" fontId="15" fillId="0" borderId="18" xfId="0" applyNumberFormat="1" applyFont="1" applyFill="1" applyBorder="1" applyAlignment="1" applyProtection="1">
      <alignment vertical="top" wrapText="1" shrinkToFit="1"/>
      <protection locked="0"/>
    </xf>
    <xf numFmtId="49" fontId="15" fillId="0" borderId="18" xfId="0" applyNumberFormat="1" applyFont="1" applyFill="1" applyBorder="1" applyAlignment="1" applyProtection="1">
      <alignment horizontal="left" vertical="top" wrapText="1" shrinkToFit="1"/>
      <protection locked="0"/>
    </xf>
    <xf numFmtId="49" fontId="21" fillId="0" borderId="18" xfId="0" applyNumberFormat="1" applyFont="1" applyFill="1" applyBorder="1" applyAlignment="1">
      <alignment horizontal="center" vertical="top" wrapText="1"/>
    </xf>
    <xf numFmtId="167" fontId="16" fillId="3" borderId="2" xfId="3" applyNumberFormat="1" applyFont="1" applyFill="1" applyBorder="1" applyAlignment="1">
      <alignment horizontal="right" vertical="top"/>
    </xf>
    <xf numFmtId="0" fontId="15" fillId="3" borderId="16" xfId="0" applyFont="1" applyFill="1" applyBorder="1" applyAlignment="1">
      <alignment horizontal="center" vertical="center" wrapText="1"/>
    </xf>
    <xf numFmtId="0" fontId="15" fillId="0" borderId="16" xfId="0" applyFont="1" applyFill="1" applyBorder="1" applyAlignment="1">
      <alignment vertical="top" wrapText="1"/>
    </xf>
    <xf numFmtId="0" fontId="4" fillId="5" borderId="2" xfId="0" applyNumberFormat="1" applyFont="1" applyFill="1" applyBorder="1" applyAlignment="1">
      <alignment horizontal="left" vertical="center" wrapText="1"/>
    </xf>
    <xf numFmtId="167" fontId="24" fillId="0" borderId="2" xfId="3" applyNumberFormat="1" applyFont="1" applyFill="1" applyBorder="1" applyAlignment="1">
      <alignment horizontal="right" vertical="top"/>
    </xf>
    <xf numFmtId="4" fontId="24" fillId="0" borderId="2" xfId="3" applyNumberFormat="1" applyFont="1" applyFill="1" applyBorder="1" applyAlignment="1">
      <alignment horizontal="right" vertical="top"/>
    </xf>
    <xf numFmtId="167" fontId="24" fillId="0" borderId="5" xfId="3" applyNumberFormat="1" applyFont="1" applyFill="1" applyBorder="1" applyAlignment="1">
      <alignment horizontal="right" vertical="top"/>
    </xf>
    <xf numFmtId="167" fontId="15" fillId="0" borderId="2" xfId="3" applyNumberFormat="1" applyFont="1" applyFill="1" applyBorder="1" applyAlignment="1">
      <alignment horizontal="right" vertical="top"/>
    </xf>
    <xf numFmtId="167" fontId="15" fillId="0" borderId="5" xfId="3" applyNumberFormat="1" applyFont="1" applyFill="1" applyBorder="1" applyAlignment="1">
      <alignment horizontal="right" vertical="top"/>
    </xf>
    <xf numFmtId="14" fontId="25" fillId="0" borderId="2" xfId="0" applyNumberFormat="1" applyFont="1" applyFill="1" applyBorder="1" applyAlignment="1">
      <alignment horizontal="center" vertical="top" wrapText="1"/>
    </xf>
    <xf numFmtId="49" fontId="15" fillId="0" borderId="2" xfId="0" applyNumberFormat="1" applyFont="1" applyFill="1" applyBorder="1" applyAlignment="1">
      <alignment horizontal="left" vertical="top" wrapText="1"/>
    </xf>
    <xf numFmtId="0" fontId="15" fillId="0" borderId="2" xfId="0" applyNumberFormat="1" applyFont="1" applyFill="1" applyBorder="1" applyAlignment="1">
      <alignment horizontal="center" vertical="top" wrapText="1"/>
    </xf>
    <xf numFmtId="0" fontId="15" fillId="0" borderId="2" xfId="0" applyNumberFormat="1" applyFont="1" applyFill="1" applyBorder="1" applyAlignment="1">
      <alignment horizontal="left" vertical="center" wrapText="1"/>
    </xf>
    <xf numFmtId="167" fontId="15" fillId="0" borderId="9" xfId="3" applyNumberFormat="1" applyFont="1" applyFill="1" applyBorder="1" applyAlignment="1">
      <alignment horizontal="right" vertical="top"/>
    </xf>
    <xf numFmtId="4" fontId="4" fillId="0" borderId="2" xfId="3" applyNumberFormat="1" applyFont="1" applyFill="1" applyBorder="1" applyAlignment="1">
      <alignment horizontal="right" vertical="top"/>
    </xf>
    <xf numFmtId="0" fontId="17" fillId="0" borderId="2" xfId="0" applyFont="1" applyBorder="1" applyAlignment="1">
      <alignment vertical="center"/>
    </xf>
    <xf numFmtId="49" fontId="7" fillId="26" borderId="2" xfId="0" applyNumberFormat="1" applyFont="1" applyFill="1" applyBorder="1" applyAlignment="1">
      <alignment horizontal="left" vertical="center"/>
    </xf>
    <xf numFmtId="0" fontId="11" fillId="0" borderId="2" xfId="0" applyNumberFormat="1" applyFont="1" applyFill="1" applyBorder="1" applyAlignment="1">
      <alignment horizontal="left" vertical="top"/>
    </xf>
    <xf numFmtId="49" fontId="8" fillId="0" borderId="2" xfId="0" applyNumberFormat="1" applyFont="1" applyFill="1" applyBorder="1" applyAlignment="1">
      <alignment horizontal="center" vertical="top" wrapText="1"/>
    </xf>
    <xf numFmtId="0" fontId="7" fillId="0" borderId="23" xfId="0" applyFont="1" applyBorder="1" applyAlignment="1">
      <alignment horizontal="center" vertical="center"/>
    </xf>
    <xf numFmtId="0" fontId="22" fillId="26" borderId="39" xfId="0" applyNumberFormat="1" applyFont="1" applyFill="1" applyBorder="1" applyAlignment="1">
      <alignment horizontal="center" vertical="top"/>
    </xf>
    <xf numFmtId="167" fontId="57" fillId="0" borderId="0" xfId="3" applyNumberFormat="1" applyFont="1" applyAlignment="1">
      <alignment horizontal="right" vertical="top"/>
    </xf>
    <xf numFmtId="167" fontId="6" fillId="0" borderId="0" xfId="0" applyNumberFormat="1" applyFont="1" applyAlignment="1">
      <alignment horizontal="center" vertical="top"/>
    </xf>
    <xf numFmtId="167" fontId="6" fillId="0" borderId="0" xfId="0" applyNumberFormat="1" applyFont="1" applyAlignment="1">
      <alignment horizontal="left" vertical="top"/>
    </xf>
    <xf numFmtId="167" fontId="6" fillId="0" borderId="0" xfId="0" applyNumberFormat="1" applyFont="1" applyAlignment="1">
      <alignment vertical="top"/>
    </xf>
    <xf numFmtId="167" fontId="6" fillId="0" borderId="0" xfId="0" applyNumberFormat="1" applyFont="1" applyAlignment="1">
      <alignment horizontal="center" vertical="top" wrapText="1"/>
    </xf>
    <xf numFmtId="167" fontId="6" fillId="0" borderId="0" xfId="0" applyNumberFormat="1" applyFont="1"/>
    <xf numFmtId="167" fontId="57" fillId="0" borderId="0" xfId="0" applyNumberFormat="1" applyFont="1" applyAlignment="1">
      <alignment horizontal="center" vertical="top"/>
    </xf>
    <xf numFmtId="167" fontId="57" fillId="0" borderId="0" xfId="0" applyNumberFormat="1" applyFont="1" applyAlignment="1">
      <alignment horizontal="left" vertical="top"/>
    </xf>
    <xf numFmtId="167" fontId="57" fillId="0" borderId="0" xfId="0" applyNumberFormat="1" applyFont="1" applyAlignment="1">
      <alignment vertical="top"/>
    </xf>
    <xf numFmtId="167" fontId="57" fillId="0" borderId="0" xfId="0" applyNumberFormat="1" applyFont="1" applyAlignment="1">
      <alignment horizontal="center" vertical="top" wrapText="1"/>
    </xf>
    <xf numFmtId="167" fontId="57" fillId="0" borderId="0" xfId="0" applyNumberFormat="1" applyFont="1"/>
    <xf numFmtId="49" fontId="6" fillId="0" borderId="0" xfId="0" applyNumberFormat="1" applyFont="1" applyAlignment="1">
      <alignment horizontal="center" vertical="center"/>
    </xf>
    <xf numFmtId="167" fontId="6" fillId="0" borderId="0" xfId="0" applyNumberFormat="1" applyFont="1" applyAlignment="1">
      <alignment horizontal="center" vertical="center"/>
    </xf>
    <xf numFmtId="167" fontId="57" fillId="0" borderId="0" xfId="0" applyNumberFormat="1" applyFont="1" applyAlignment="1">
      <alignment horizontal="center" vertical="center"/>
    </xf>
    <xf numFmtId="49" fontId="6" fillId="0" borderId="0" xfId="0" applyNumberFormat="1" applyFont="1" applyFill="1" applyBorder="1" applyAlignment="1">
      <alignment horizontal="center" vertical="center"/>
    </xf>
    <xf numFmtId="167" fontId="4" fillId="6" borderId="40" xfId="3" applyNumberFormat="1" applyFont="1" applyFill="1" applyBorder="1" applyAlignment="1" applyProtection="1">
      <alignment horizontal="right" vertical="top"/>
    </xf>
    <xf numFmtId="167" fontId="4" fillId="14" borderId="40" xfId="3" applyNumberFormat="1" applyFont="1" applyFill="1" applyBorder="1" applyAlignment="1" applyProtection="1">
      <alignment horizontal="right" vertical="top"/>
    </xf>
    <xf numFmtId="167" fontId="16" fillId="6" borderId="40" xfId="3" applyNumberFormat="1" applyFont="1" applyFill="1" applyBorder="1" applyAlignment="1" applyProtection="1">
      <alignment horizontal="right" vertical="top"/>
    </xf>
    <xf numFmtId="167" fontId="16" fillId="16" borderId="40" xfId="3" applyNumberFormat="1" applyFont="1" applyFill="1" applyBorder="1" applyAlignment="1" applyProtection="1">
      <alignment horizontal="right" vertical="top"/>
    </xf>
    <xf numFmtId="167" fontId="16" fillId="19" borderId="40" xfId="3" applyNumberFormat="1" applyFont="1" applyFill="1" applyBorder="1" applyAlignment="1" applyProtection="1">
      <alignment horizontal="right" vertical="top"/>
    </xf>
    <xf numFmtId="167" fontId="16" fillId="20" borderId="40" xfId="3" applyNumberFormat="1" applyFont="1" applyFill="1" applyBorder="1" applyAlignment="1" applyProtection="1">
      <alignment horizontal="right" vertical="top"/>
    </xf>
    <xf numFmtId="167" fontId="16" fillId="21" borderId="40" xfId="3" applyNumberFormat="1" applyFont="1" applyFill="1" applyBorder="1" applyAlignment="1" applyProtection="1">
      <alignment horizontal="right" vertical="top"/>
    </xf>
    <xf numFmtId="167" fontId="16" fillId="18" borderId="40" xfId="3" applyNumberFormat="1" applyFont="1" applyFill="1" applyBorder="1" applyAlignment="1" applyProtection="1">
      <alignment horizontal="right" vertical="top"/>
    </xf>
    <xf numFmtId="167" fontId="16" fillId="18" borderId="49" xfId="3" applyNumberFormat="1" applyFont="1" applyFill="1" applyBorder="1" applyAlignment="1" applyProtection="1">
      <alignment horizontal="right" vertical="top"/>
    </xf>
    <xf numFmtId="167" fontId="16" fillId="6" borderId="49" xfId="3" applyNumberFormat="1" applyFont="1" applyFill="1" applyBorder="1" applyAlignment="1" applyProtection="1">
      <alignment horizontal="right" vertical="top"/>
    </xf>
    <xf numFmtId="167" fontId="4" fillId="6" borderId="40" xfId="0" applyNumberFormat="1" applyFont="1" applyFill="1" applyBorder="1" applyAlignment="1">
      <alignment horizontal="right" vertical="top" wrapText="1"/>
    </xf>
    <xf numFmtId="167" fontId="4" fillId="14" borderId="40" xfId="0" applyNumberFormat="1" applyFont="1" applyFill="1" applyBorder="1" applyAlignment="1">
      <alignment horizontal="right" vertical="top" wrapText="1"/>
    </xf>
    <xf numFmtId="167" fontId="16" fillId="6" borderId="45" xfId="3" applyNumberFormat="1" applyFont="1" applyFill="1" applyBorder="1" applyAlignment="1" applyProtection="1">
      <alignment horizontal="right" vertical="top"/>
    </xf>
    <xf numFmtId="167" fontId="38" fillId="6" borderId="40" xfId="0" applyNumberFormat="1" applyFont="1" applyFill="1" applyBorder="1" applyAlignment="1">
      <alignment horizontal="right" vertical="top" wrapText="1"/>
    </xf>
    <xf numFmtId="167" fontId="16" fillId="19" borderId="51" xfId="3" applyNumberFormat="1" applyFont="1" applyFill="1" applyBorder="1" applyAlignment="1" applyProtection="1">
      <alignment horizontal="right" vertical="top"/>
    </xf>
    <xf numFmtId="167" fontId="16" fillId="20" borderId="51" xfId="3" applyNumberFormat="1" applyFont="1" applyFill="1" applyBorder="1" applyAlignment="1" applyProtection="1">
      <alignment horizontal="right" vertical="top"/>
    </xf>
    <xf numFmtId="167" fontId="16" fillId="21" borderId="51" xfId="3" applyNumberFormat="1" applyFont="1" applyFill="1" applyBorder="1" applyAlignment="1" applyProtection="1">
      <alignment horizontal="right" vertical="top"/>
    </xf>
    <xf numFmtId="167" fontId="16" fillId="6" borderId="51" xfId="3" applyNumberFormat="1" applyFont="1" applyFill="1" applyBorder="1" applyAlignment="1" applyProtection="1">
      <alignment horizontal="right" vertical="top"/>
    </xf>
    <xf numFmtId="167" fontId="16" fillId="6" borderId="55" xfId="3" applyNumberFormat="1" applyFont="1" applyFill="1" applyBorder="1" applyAlignment="1" applyProtection="1">
      <alignment horizontal="right" vertical="top"/>
    </xf>
    <xf numFmtId="167" fontId="16" fillId="19" borderId="40" xfId="4" applyNumberFormat="1" applyFont="1" applyFill="1" applyBorder="1" applyAlignment="1" applyProtection="1">
      <alignment horizontal="right" vertical="top"/>
    </xf>
    <xf numFmtId="167" fontId="16" fillId="20" borderId="40" xfId="4" applyNumberFormat="1" applyFont="1" applyFill="1" applyBorder="1" applyAlignment="1" applyProtection="1">
      <alignment horizontal="right" vertical="top"/>
    </xf>
    <xf numFmtId="167" fontId="16" fillId="21" borderId="47" xfId="3" applyNumberFormat="1" applyFont="1" applyFill="1" applyBorder="1" applyAlignment="1" applyProtection="1">
      <alignment horizontal="right" vertical="top"/>
    </xf>
    <xf numFmtId="167" fontId="16" fillId="6" borderId="47" xfId="3" applyNumberFormat="1" applyFont="1" applyFill="1" applyBorder="1" applyAlignment="1" applyProtection="1">
      <alignment horizontal="right" vertical="top"/>
    </xf>
    <xf numFmtId="167" fontId="16" fillId="6" borderId="52" xfId="3" applyNumberFormat="1" applyFont="1" applyFill="1" applyBorder="1" applyAlignment="1" applyProtection="1">
      <alignment horizontal="right" vertical="top"/>
    </xf>
    <xf numFmtId="167" fontId="38" fillId="6" borderId="40" xfId="3" applyNumberFormat="1" applyFont="1" applyFill="1" applyBorder="1" applyAlignment="1" applyProtection="1">
      <alignment horizontal="right" vertical="top"/>
    </xf>
    <xf numFmtId="167" fontId="16" fillId="6" borderId="56" xfId="3" applyNumberFormat="1" applyFont="1" applyFill="1" applyBorder="1" applyAlignment="1" applyProtection="1">
      <alignment horizontal="right" vertical="top"/>
    </xf>
    <xf numFmtId="167" fontId="16" fillId="24" borderId="40" xfId="3" applyNumberFormat="1" applyFont="1" applyFill="1" applyBorder="1" applyAlignment="1" applyProtection="1">
      <alignment horizontal="right" vertical="top"/>
    </xf>
    <xf numFmtId="167" fontId="16" fillId="24" borderId="49" xfId="3" applyNumberFormat="1" applyFont="1" applyFill="1" applyBorder="1" applyAlignment="1" applyProtection="1">
      <alignment horizontal="right" vertical="top"/>
    </xf>
    <xf numFmtId="167" fontId="4" fillId="6" borderId="51" xfId="3" applyNumberFormat="1" applyFont="1" applyFill="1" applyBorder="1" applyAlignment="1" applyProtection="1">
      <alignment horizontal="right" vertical="top"/>
    </xf>
    <xf numFmtId="167" fontId="16" fillId="19" borderId="47" xfId="3" applyNumberFormat="1" applyFont="1" applyFill="1" applyBorder="1" applyAlignment="1" applyProtection="1">
      <alignment horizontal="right" vertical="top"/>
    </xf>
    <xf numFmtId="167" fontId="16" fillId="20" borderId="47" xfId="3" applyNumberFormat="1" applyFont="1" applyFill="1" applyBorder="1" applyAlignment="1" applyProtection="1">
      <alignment horizontal="right" vertical="top"/>
    </xf>
    <xf numFmtId="167" fontId="16" fillId="18" borderId="45" xfId="3" applyNumberFormat="1" applyFont="1" applyFill="1" applyBorder="1" applyAlignment="1" applyProtection="1">
      <alignment horizontal="right" vertical="top"/>
    </xf>
    <xf numFmtId="167" fontId="4" fillId="21" borderId="40" xfId="3" applyNumberFormat="1" applyFont="1" applyFill="1" applyBorder="1" applyAlignment="1" applyProtection="1">
      <alignment horizontal="right" vertical="top"/>
    </xf>
    <xf numFmtId="167" fontId="4" fillId="6" borderId="45" xfId="3" applyNumberFormat="1" applyFont="1" applyFill="1" applyBorder="1" applyAlignment="1" applyProtection="1">
      <alignment horizontal="right" vertical="top"/>
    </xf>
    <xf numFmtId="167" fontId="4" fillId="6" borderId="49" xfId="3" applyNumberFormat="1" applyFont="1" applyFill="1" applyBorder="1" applyAlignment="1" applyProtection="1">
      <alignment horizontal="right" vertical="top"/>
    </xf>
    <xf numFmtId="4" fontId="7" fillId="7" borderId="2" xfId="0" applyNumberFormat="1" applyFont="1" applyFill="1" applyBorder="1" applyAlignment="1">
      <alignment horizontal="right" vertical="top" wrapText="1"/>
    </xf>
    <xf numFmtId="4" fontId="7" fillId="7" borderId="5" xfId="0" applyNumberFormat="1" applyFont="1" applyFill="1" applyBorder="1" applyAlignment="1">
      <alignment horizontal="right" vertical="top" wrapText="1"/>
    </xf>
    <xf numFmtId="167" fontId="7" fillId="7" borderId="2" xfId="3" applyNumberFormat="1" applyFont="1" applyFill="1" applyBorder="1" applyAlignment="1">
      <alignment horizontal="right" vertical="top" wrapText="1"/>
    </xf>
    <xf numFmtId="49" fontId="7" fillId="0" borderId="2" xfId="0" applyNumberFormat="1" applyFont="1" applyFill="1" applyBorder="1" applyAlignment="1">
      <alignment horizontal="right" vertical="top" wrapText="1"/>
    </xf>
    <xf numFmtId="49" fontId="7" fillId="0" borderId="9" xfId="0" applyNumberFormat="1" applyFont="1" applyFill="1" applyBorder="1" applyAlignment="1">
      <alignment horizontal="right" vertical="top" wrapText="1"/>
    </xf>
    <xf numFmtId="49" fontId="7" fillId="0" borderId="10" xfId="0" applyNumberFormat="1" applyFont="1" applyFill="1" applyBorder="1" applyAlignment="1">
      <alignment horizontal="right" vertical="top" wrapText="1"/>
    </xf>
    <xf numFmtId="49" fontId="7" fillId="0" borderId="12" xfId="0" applyNumberFormat="1" applyFont="1" applyFill="1" applyBorder="1" applyAlignment="1">
      <alignment horizontal="right" vertical="top" wrapText="1"/>
    </xf>
    <xf numFmtId="49" fontId="7" fillId="0" borderId="11" xfId="0" applyNumberFormat="1" applyFont="1" applyFill="1" applyBorder="1" applyAlignment="1">
      <alignment horizontal="right" vertical="top" wrapText="1"/>
    </xf>
    <xf numFmtId="167" fontId="7" fillId="9" borderId="2" xfId="3" applyNumberFormat="1" applyFont="1" applyFill="1" applyBorder="1" applyAlignment="1">
      <alignment horizontal="right" vertical="top"/>
    </xf>
    <xf numFmtId="167" fontId="7" fillId="9" borderId="5" xfId="3" applyNumberFormat="1" applyFont="1" applyFill="1" applyBorder="1" applyAlignment="1">
      <alignment horizontal="right" vertical="top"/>
    </xf>
    <xf numFmtId="167" fontId="14" fillId="0" borderId="2" xfId="3" applyNumberFormat="1" applyFont="1" applyBorder="1" applyAlignment="1">
      <alignment horizontal="right" vertical="top"/>
    </xf>
    <xf numFmtId="167" fontId="14" fillId="0" borderId="2" xfId="0" applyNumberFormat="1" applyFont="1" applyBorder="1" applyAlignment="1">
      <alignment horizontal="right" vertical="top"/>
    </xf>
    <xf numFmtId="167" fontId="14" fillId="0" borderId="2" xfId="0" applyNumberFormat="1" applyFont="1" applyFill="1" applyBorder="1" applyAlignment="1">
      <alignment horizontal="right" vertical="top"/>
    </xf>
    <xf numFmtId="167" fontId="6" fillId="0" borderId="2" xfId="0" applyNumberFormat="1" applyFont="1" applyFill="1" applyBorder="1" applyAlignment="1">
      <alignment horizontal="right" vertical="top" wrapText="1"/>
    </xf>
    <xf numFmtId="167" fontId="7" fillId="26" borderId="2" xfId="3" applyNumberFormat="1" applyFont="1" applyFill="1" applyBorder="1" applyAlignment="1">
      <alignment horizontal="right" vertical="top"/>
    </xf>
    <xf numFmtId="167" fontId="4" fillId="4" borderId="2" xfId="3" applyNumberFormat="1" applyFont="1" applyFill="1" applyBorder="1" applyAlignment="1">
      <alignment horizontal="right" vertical="top" wrapText="1"/>
    </xf>
    <xf numFmtId="167" fontId="4" fillId="5" borderId="2" xfId="3" applyNumberFormat="1" applyFont="1" applyFill="1" applyBorder="1" applyAlignment="1">
      <alignment horizontal="right" vertical="top" wrapText="1"/>
    </xf>
    <xf numFmtId="167" fontId="24" fillId="26" borderId="2" xfId="3" applyNumberFormat="1" applyFont="1" applyFill="1" applyBorder="1" applyAlignment="1">
      <alignment horizontal="right" vertical="top"/>
    </xf>
    <xf numFmtId="167" fontId="4" fillId="11" borderId="2" xfId="3" applyNumberFormat="1" applyFont="1" applyFill="1" applyBorder="1" applyAlignment="1">
      <alignment horizontal="right" vertical="top"/>
    </xf>
    <xf numFmtId="167" fontId="4" fillId="27" borderId="2" xfId="0" applyNumberFormat="1" applyFont="1" applyFill="1" applyBorder="1" applyAlignment="1">
      <alignment horizontal="right" vertical="top" wrapText="1"/>
    </xf>
    <xf numFmtId="167" fontId="4" fillId="27" borderId="5" xfId="0" applyNumberFormat="1" applyFont="1" applyFill="1" applyBorder="1" applyAlignment="1">
      <alignment horizontal="right" vertical="top" wrapText="1"/>
    </xf>
    <xf numFmtId="167" fontId="4" fillId="4" borderId="5" xfId="3" applyNumberFormat="1" applyFont="1" applyFill="1" applyBorder="1" applyAlignment="1">
      <alignment horizontal="right" vertical="top" wrapText="1"/>
    </xf>
    <xf numFmtId="167" fontId="4" fillId="27" borderId="5" xfId="3" applyNumberFormat="1" applyFont="1" applyFill="1" applyBorder="1" applyAlignment="1">
      <alignment horizontal="right" vertical="top"/>
    </xf>
    <xf numFmtId="167" fontId="4" fillId="10" borderId="2" xfId="0" applyNumberFormat="1" applyFont="1" applyFill="1" applyBorder="1" applyAlignment="1">
      <alignment horizontal="right" vertical="top" wrapText="1"/>
    </xf>
    <xf numFmtId="167" fontId="4" fillId="10" borderId="5" xfId="0" applyNumberFormat="1" applyFont="1" applyFill="1" applyBorder="1" applyAlignment="1">
      <alignment horizontal="right" vertical="top" wrapText="1"/>
    </xf>
    <xf numFmtId="167" fontId="4" fillId="11" borderId="5" xfId="3" applyNumberFormat="1" applyFont="1" applyFill="1" applyBorder="1" applyAlignment="1">
      <alignment horizontal="right" vertical="top"/>
    </xf>
    <xf numFmtId="167" fontId="4" fillId="10" borderId="2" xfId="3" applyNumberFormat="1" applyFont="1" applyFill="1" applyBorder="1" applyAlignment="1">
      <alignment horizontal="right" vertical="top"/>
    </xf>
    <xf numFmtId="167" fontId="4" fillId="10" borderId="5" xfId="3" applyNumberFormat="1" applyFont="1" applyFill="1" applyBorder="1" applyAlignment="1">
      <alignment horizontal="right" vertical="top"/>
    </xf>
    <xf numFmtId="0" fontId="43" fillId="6" borderId="40" xfId="0" applyFont="1" applyFill="1" applyBorder="1" applyAlignment="1">
      <alignment horizontal="right" vertical="top"/>
    </xf>
    <xf numFmtId="167" fontId="43" fillId="16" borderId="40" xfId="0" applyNumberFormat="1" applyFont="1" applyFill="1" applyBorder="1" applyAlignment="1">
      <alignment horizontal="right" vertical="top"/>
    </xf>
    <xf numFmtId="167" fontId="4" fillId="6" borderId="40" xfId="0" applyNumberFormat="1" applyFont="1" applyFill="1" applyBorder="1" applyAlignment="1">
      <alignment horizontal="right" vertical="top"/>
    </xf>
    <xf numFmtId="167" fontId="4" fillId="14" borderId="49" xfId="3" applyNumberFormat="1" applyFont="1" applyFill="1" applyBorder="1" applyAlignment="1" applyProtection="1">
      <alignment horizontal="right" vertical="top"/>
    </xf>
    <xf numFmtId="167" fontId="7" fillId="26" borderId="5" xfId="3" applyNumberFormat="1" applyFont="1" applyFill="1" applyBorder="1" applyAlignment="1">
      <alignment horizontal="right" vertical="top"/>
    </xf>
    <xf numFmtId="167" fontId="16" fillId="0" borderId="24" xfId="0" applyNumberFormat="1" applyFont="1" applyFill="1" applyBorder="1" applyAlignment="1">
      <alignment horizontal="right" vertical="top" wrapText="1"/>
    </xf>
    <xf numFmtId="167" fontId="16" fillId="0" borderId="18" xfId="0" applyNumberFormat="1" applyFont="1" applyFill="1" applyBorder="1" applyAlignment="1">
      <alignment horizontal="right" vertical="top" wrapText="1"/>
    </xf>
    <xf numFmtId="167" fontId="16" fillId="0" borderId="30" xfId="0" applyNumberFormat="1" applyFont="1" applyFill="1" applyBorder="1" applyAlignment="1">
      <alignment horizontal="right" vertical="top" wrapText="1"/>
    </xf>
    <xf numFmtId="0" fontId="58" fillId="0" borderId="2" xfId="0" applyFont="1" applyBorder="1" applyAlignment="1">
      <alignment vertical="center"/>
    </xf>
    <xf numFmtId="0" fontId="15" fillId="0" borderId="18" xfId="0" applyNumberFormat="1" applyFont="1" applyFill="1" applyBorder="1" applyAlignment="1">
      <alignment horizontal="center" vertical="top" wrapText="1"/>
    </xf>
    <xf numFmtId="0" fontId="7" fillId="7" borderId="2" xfId="0" applyNumberFormat="1" applyFont="1" applyFill="1" applyBorder="1" applyAlignment="1">
      <alignment vertical="top" wrapText="1"/>
    </xf>
    <xf numFmtId="0" fontId="7" fillId="7" borderId="12" xfId="0" applyNumberFormat="1" applyFont="1" applyFill="1" applyBorder="1" applyAlignment="1">
      <alignment vertical="top" wrapText="1"/>
    </xf>
    <xf numFmtId="0" fontId="10" fillId="0" borderId="2" xfId="0" applyNumberFormat="1" applyFont="1" applyFill="1" applyBorder="1" applyAlignment="1">
      <alignment vertical="top" wrapText="1"/>
    </xf>
    <xf numFmtId="0" fontId="0" fillId="0" borderId="2" xfId="0" applyFont="1" applyBorder="1" applyAlignment="1">
      <alignment vertical="top"/>
    </xf>
    <xf numFmtId="0" fontId="15" fillId="0" borderId="0" xfId="0" applyFont="1" applyAlignment="1">
      <alignment vertical="top" wrapText="1"/>
    </xf>
    <xf numFmtId="0" fontId="16" fillId="0" borderId="0" xfId="0" applyNumberFormat="1" applyFont="1" applyAlignment="1">
      <alignment vertical="top" wrapText="1"/>
    </xf>
    <xf numFmtId="167" fontId="16" fillId="0" borderId="0" xfId="0" applyNumberFormat="1" applyFont="1" applyAlignment="1">
      <alignment vertical="top"/>
    </xf>
    <xf numFmtId="167" fontId="59" fillId="0" borderId="0" xfId="0" applyNumberFormat="1" applyFont="1" applyAlignment="1">
      <alignment vertical="top"/>
    </xf>
    <xf numFmtId="0" fontId="4" fillId="4" borderId="2" xfId="0" applyNumberFormat="1" applyFont="1" applyFill="1" applyBorder="1" applyAlignment="1">
      <alignment vertical="top" wrapText="1"/>
    </xf>
    <xf numFmtId="49" fontId="4" fillId="0" borderId="12" xfId="0" applyNumberFormat="1" applyFont="1" applyFill="1" applyBorder="1" applyAlignment="1">
      <alignment vertical="top" wrapText="1"/>
    </xf>
    <xf numFmtId="0" fontId="4" fillId="4" borderId="27" xfId="0" applyNumberFormat="1" applyFont="1" applyFill="1" applyBorder="1" applyAlignment="1">
      <alignment vertical="top" wrapText="1"/>
    </xf>
    <xf numFmtId="49" fontId="6" fillId="0" borderId="28" xfId="0" applyNumberFormat="1" applyFont="1" applyBorder="1" applyAlignment="1">
      <alignment vertical="top" wrapText="1"/>
    </xf>
    <xf numFmtId="49" fontId="6" fillId="6" borderId="2" xfId="0" applyNumberFormat="1" applyFont="1" applyFill="1" applyBorder="1" applyAlignment="1">
      <alignment vertical="top" wrapText="1"/>
    </xf>
    <xf numFmtId="169" fontId="6" fillId="6" borderId="29" xfId="0" applyNumberFormat="1" applyFont="1" applyFill="1" applyBorder="1" applyAlignment="1">
      <alignment vertical="top" wrapText="1"/>
    </xf>
    <xf numFmtId="49" fontId="6" fillId="6" borderId="28" xfId="0" applyNumberFormat="1" applyFont="1" applyFill="1" applyBorder="1" applyAlignment="1">
      <alignment vertical="top" wrapText="1"/>
    </xf>
    <xf numFmtId="49" fontId="6" fillId="0" borderId="27" xfId="0" applyNumberFormat="1" applyFont="1" applyBorder="1" applyAlignment="1" applyProtection="1">
      <alignment vertical="top" wrapText="1"/>
    </xf>
    <xf numFmtId="49" fontId="6" fillId="0" borderId="2" xfId="0" applyNumberFormat="1" applyFont="1" applyBorder="1" applyAlignment="1" applyProtection="1">
      <alignment vertical="top" wrapText="1"/>
    </xf>
    <xf numFmtId="0" fontId="4" fillId="5" borderId="2" xfId="0" applyNumberFormat="1" applyFont="1" applyFill="1" applyBorder="1" applyAlignment="1">
      <alignment vertical="top" wrapText="1"/>
    </xf>
    <xf numFmtId="0" fontId="16" fillId="0" borderId="17" xfId="0" applyNumberFormat="1" applyFont="1" applyFill="1" applyBorder="1" applyAlignment="1">
      <alignment vertical="top" wrapText="1"/>
    </xf>
    <xf numFmtId="0" fontId="16" fillId="0" borderId="4" xfId="0" applyNumberFormat="1" applyFont="1" applyFill="1" applyBorder="1" applyAlignment="1">
      <alignment vertical="top" wrapText="1"/>
    </xf>
    <xf numFmtId="0" fontId="4" fillId="27" borderId="2" xfId="0" applyNumberFormat="1" applyFont="1" applyFill="1" applyBorder="1" applyAlignment="1">
      <alignment vertical="top"/>
    </xf>
    <xf numFmtId="0" fontId="4" fillId="0" borderId="2" xfId="0" applyNumberFormat="1" applyFont="1" applyFill="1" applyBorder="1" applyAlignment="1">
      <alignment vertical="top"/>
    </xf>
    <xf numFmtId="0" fontId="22" fillId="0" borderId="2" xfId="0" applyNumberFormat="1" applyFont="1" applyFill="1" applyBorder="1" applyAlignment="1">
      <alignment vertical="top" wrapText="1"/>
    </xf>
    <xf numFmtId="0" fontId="16" fillId="6" borderId="18" xfId="0" applyNumberFormat="1" applyFont="1" applyFill="1" applyBorder="1" applyAlignment="1">
      <alignment vertical="top" wrapText="1"/>
    </xf>
    <xf numFmtId="14" fontId="22" fillId="6" borderId="16" xfId="0" applyNumberFormat="1" applyFont="1" applyFill="1" applyBorder="1" applyAlignment="1">
      <alignment vertical="top" wrapText="1"/>
    </xf>
    <xf numFmtId="14" fontId="10" fillId="6" borderId="2" xfId="0" applyNumberFormat="1" applyFont="1" applyFill="1" applyBorder="1" applyAlignment="1">
      <alignment vertical="top" wrapText="1"/>
    </xf>
    <xf numFmtId="0" fontId="18" fillId="6" borderId="2" xfId="0" applyFont="1" applyFill="1" applyBorder="1" applyAlignment="1">
      <alignment vertical="top" wrapText="1"/>
    </xf>
    <xf numFmtId="0" fontId="18" fillId="6" borderId="18" xfId="0" applyFont="1" applyFill="1" applyBorder="1" applyAlignment="1">
      <alignment vertical="top" wrapText="1"/>
    </xf>
    <xf numFmtId="0" fontId="22" fillId="6" borderId="18" xfId="0" applyFont="1" applyFill="1" applyBorder="1" applyAlignment="1">
      <alignment vertical="top" wrapText="1"/>
    </xf>
    <xf numFmtId="0" fontId="13" fillId="6" borderId="16" xfId="0" applyFont="1" applyFill="1" applyBorder="1" applyAlignment="1">
      <alignment vertical="top" wrapText="1"/>
    </xf>
    <xf numFmtId="49" fontId="16" fillId="0" borderId="18" xfId="0" applyNumberFormat="1" applyFont="1" applyFill="1" applyBorder="1" applyAlignment="1">
      <alignment vertical="top" wrapText="1"/>
    </xf>
    <xf numFmtId="49" fontId="16" fillId="6" borderId="2" xfId="0" applyNumberFormat="1" applyFont="1" applyFill="1" applyBorder="1" applyAlignment="1">
      <alignment vertical="top" wrapText="1"/>
    </xf>
    <xf numFmtId="49" fontId="16" fillId="6" borderId="18" xfId="0" applyNumberFormat="1" applyFont="1" applyFill="1" applyBorder="1" applyAlignment="1">
      <alignment vertical="top" wrapText="1"/>
    </xf>
    <xf numFmtId="49" fontId="16" fillId="0" borderId="65" xfId="0" applyNumberFormat="1" applyFont="1" applyFill="1" applyBorder="1" applyAlignment="1">
      <alignment vertical="top" wrapText="1"/>
    </xf>
    <xf numFmtId="0" fontId="16" fillId="20" borderId="40" xfId="0" applyNumberFormat="1" applyFont="1" applyFill="1" applyBorder="1" applyAlignment="1">
      <alignment vertical="top" wrapText="1"/>
    </xf>
    <xf numFmtId="49" fontId="16" fillId="18" borderId="40" xfId="0" applyNumberFormat="1" applyFont="1" applyFill="1" applyBorder="1" applyAlignment="1">
      <alignment vertical="top" wrapText="1"/>
    </xf>
    <xf numFmtId="49" fontId="16" fillId="6" borderId="47" xfId="0" applyNumberFormat="1" applyFont="1" applyFill="1" applyBorder="1" applyAlignment="1" applyProtection="1">
      <alignment vertical="top" wrapText="1"/>
    </xf>
    <xf numFmtId="0" fontId="38" fillId="14" borderId="40" xfId="0" applyNumberFormat="1" applyFont="1" applyFill="1" applyBorder="1" applyAlignment="1">
      <alignment vertical="top"/>
    </xf>
    <xf numFmtId="0" fontId="4" fillId="16" borderId="40" xfId="0" applyNumberFormat="1" applyFont="1" applyFill="1" applyBorder="1" applyAlignment="1">
      <alignment vertical="top" wrapText="1"/>
    </xf>
    <xf numFmtId="0" fontId="4" fillId="6" borderId="40" xfId="0" applyNumberFormat="1" applyFont="1" applyFill="1" applyBorder="1" applyAlignment="1">
      <alignment vertical="top"/>
    </xf>
    <xf numFmtId="0" fontId="16" fillId="0" borderId="12" xfId="0" applyNumberFormat="1" applyFont="1" applyFill="1" applyBorder="1" applyAlignment="1">
      <alignment vertical="top" wrapText="1"/>
    </xf>
    <xf numFmtId="0" fontId="6" fillId="0" borderId="12" xfId="0" applyNumberFormat="1" applyFont="1" applyFill="1" applyBorder="1" applyAlignment="1">
      <alignment vertical="top" wrapText="1"/>
    </xf>
    <xf numFmtId="0" fontId="23" fillId="0" borderId="12" xfId="0" applyNumberFormat="1" applyFont="1" applyFill="1" applyBorder="1" applyAlignment="1">
      <alignment vertical="top" wrapText="1"/>
    </xf>
    <xf numFmtId="0" fontId="15" fillId="0" borderId="12" xfId="0" applyNumberFormat="1" applyFont="1" applyFill="1" applyBorder="1" applyAlignment="1">
      <alignment vertical="top" wrapText="1"/>
    </xf>
    <xf numFmtId="0" fontId="7" fillId="0" borderId="2" xfId="0" applyNumberFormat="1" applyFont="1" applyFill="1" applyBorder="1" applyAlignment="1">
      <alignment vertical="top" wrapText="1"/>
    </xf>
    <xf numFmtId="0" fontId="24" fillId="0" borderId="2" xfId="0" applyNumberFormat="1" applyFont="1" applyFill="1" applyBorder="1" applyAlignment="1">
      <alignment vertical="top" wrapText="1"/>
    </xf>
    <xf numFmtId="0" fontId="23" fillId="0" borderId="2" xfId="0" applyNumberFormat="1" applyFont="1" applyFill="1" applyBorder="1" applyAlignment="1">
      <alignment vertical="top" wrapText="1"/>
    </xf>
    <xf numFmtId="0" fontId="27" fillId="0" borderId="2" xfId="0" applyNumberFormat="1" applyFont="1" applyFill="1" applyBorder="1" applyAlignment="1">
      <alignment vertical="top" wrapText="1"/>
    </xf>
    <xf numFmtId="0" fontId="20" fillId="0" borderId="2" xfId="0" applyNumberFormat="1" applyFont="1" applyFill="1" applyBorder="1" applyAlignment="1">
      <alignment vertical="top" wrapText="1"/>
    </xf>
    <xf numFmtId="0" fontId="29" fillId="0" borderId="2" xfId="0" applyNumberFormat="1" applyFont="1" applyFill="1" applyBorder="1" applyAlignment="1">
      <alignment vertical="top" wrapText="1"/>
    </xf>
    <xf numFmtId="0" fontId="6" fillId="0" borderId="4" xfId="0" applyNumberFormat="1" applyFont="1" applyFill="1" applyBorder="1" applyAlignment="1">
      <alignment vertical="top" wrapText="1"/>
    </xf>
    <xf numFmtId="49" fontId="16" fillId="0" borderId="0" xfId="0" applyNumberFormat="1" applyFont="1" applyFill="1" applyBorder="1" applyAlignment="1">
      <alignment vertical="top" wrapText="1"/>
    </xf>
    <xf numFmtId="0" fontId="16" fillId="0" borderId="0" xfId="1" applyFont="1" applyFill="1" applyAlignment="1">
      <alignment vertical="top"/>
    </xf>
    <xf numFmtId="49" fontId="16" fillId="4" borderId="2" xfId="0" applyNumberFormat="1" applyFont="1" applyFill="1" applyBorder="1" applyAlignment="1">
      <alignment horizontal="center" vertical="center" wrapText="1"/>
    </xf>
    <xf numFmtId="0" fontId="4" fillId="4" borderId="0" xfId="0" applyFont="1" applyFill="1" applyAlignment="1">
      <alignment vertical="center"/>
    </xf>
    <xf numFmtId="49" fontId="4" fillId="11" borderId="2" xfId="0" applyNumberFormat="1" applyFont="1" applyFill="1" applyBorder="1" applyAlignment="1">
      <alignment horizontal="left" vertical="center"/>
    </xf>
    <xf numFmtId="0" fontId="4" fillId="6" borderId="2" xfId="0" applyNumberFormat="1" applyFont="1" applyFill="1" applyBorder="1" applyAlignment="1">
      <alignment horizontal="left" vertical="center"/>
    </xf>
    <xf numFmtId="16" fontId="22" fillId="0" borderId="2" xfId="0" applyNumberFormat="1" applyFont="1" applyFill="1" applyBorder="1" applyAlignment="1">
      <alignment horizontal="left" vertical="top"/>
    </xf>
    <xf numFmtId="49" fontId="7" fillId="6" borderId="2" xfId="0" applyNumberFormat="1" applyFont="1" applyFill="1" applyBorder="1" applyAlignment="1">
      <alignment horizontal="left" vertical="center"/>
    </xf>
    <xf numFmtId="0" fontId="11" fillId="6" borderId="2" xfId="0" applyNumberFormat="1" applyFont="1" applyFill="1" applyBorder="1" applyAlignment="1">
      <alignment horizontal="left" vertical="top"/>
    </xf>
    <xf numFmtId="49" fontId="7" fillId="6" borderId="2" xfId="0" applyNumberFormat="1" applyFont="1" applyFill="1" applyBorder="1" applyAlignment="1">
      <alignment horizontal="left" vertical="top"/>
    </xf>
    <xf numFmtId="0" fontId="7" fillId="6" borderId="2" xfId="0" applyFont="1" applyFill="1" applyBorder="1" applyAlignment="1">
      <alignment horizontal="left" vertical="top" wrapText="1"/>
    </xf>
    <xf numFmtId="14" fontId="6" fillId="6" borderId="2" xfId="0" applyNumberFormat="1" applyFont="1" applyFill="1" applyBorder="1" applyAlignment="1">
      <alignment horizontal="left" vertical="top" wrapText="1"/>
    </xf>
    <xf numFmtId="14" fontId="7" fillId="6" borderId="2" xfId="0" applyNumberFormat="1" applyFont="1" applyFill="1" applyBorder="1" applyAlignment="1">
      <alignment horizontal="center" vertical="top" wrapText="1"/>
    </xf>
    <xf numFmtId="0" fontId="7" fillId="6" borderId="2" xfId="0" applyNumberFormat="1" applyFont="1" applyFill="1" applyBorder="1" applyAlignment="1">
      <alignment vertical="top" wrapText="1"/>
    </xf>
    <xf numFmtId="0" fontId="8" fillId="6" borderId="2" xfId="0" applyFont="1" applyFill="1" applyBorder="1" applyAlignment="1">
      <alignment vertical="top"/>
    </xf>
    <xf numFmtId="49" fontId="12" fillId="6" borderId="2" xfId="0" applyNumberFormat="1" applyFont="1" applyFill="1" applyBorder="1" applyAlignment="1">
      <alignment horizontal="center" vertical="top" wrapText="1"/>
    </xf>
    <xf numFmtId="49" fontId="10" fillId="6" borderId="2" xfId="0" applyNumberFormat="1" applyFont="1" applyFill="1" applyBorder="1" applyAlignment="1">
      <alignment horizontal="center" vertical="top" wrapText="1"/>
    </xf>
    <xf numFmtId="49" fontId="6" fillId="6" borderId="2" xfId="0" applyNumberFormat="1" applyFont="1" applyFill="1" applyBorder="1" applyAlignment="1">
      <alignment horizontal="left" vertical="top"/>
    </xf>
    <xf numFmtId="0" fontId="6" fillId="6" borderId="2" xfId="0" applyFont="1" applyFill="1" applyBorder="1" applyAlignment="1" applyProtection="1">
      <alignment horizontal="left" wrapText="1"/>
      <protection locked="0"/>
    </xf>
    <xf numFmtId="167" fontId="6" fillId="6" borderId="2" xfId="0" applyNumberFormat="1" applyFont="1" applyFill="1" applyBorder="1" applyAlignment="1">
      <alignment horizontal="right" vertical="top"/>
    </xf>
    <xf numFmtId="4" fontId="6" fillId="6" borderId="2" xfId="0" applyNumberFormat="1" applyFont="1" applyFill="1" applyBorder="1" applyAlignment="1">
      <alignment horizontal="right" vertical="top"/>
    </xf>
    <xf numFmtId="49" fontId="6" fillId="6" borderId="2" xfId="0" applyNumberFormat="1" applyFont="1" applyFill="1" applyBorder="1" applyAlignment="1">
      <alignment horizontal="left" vertical="center"/>
    </xf>
    <xf numFmtId="49" fontId="7" fillId="27" borderId="2" xfId="0" applyNumberFormat="1" applyFont="1" applyFill="1" applyBorder="1" applyAlignment="1">
      <alignment horizontal="left" vertical="center"/>
    </xf>
    <xf numFmtId="0" fontId="6" fillId="0" borderId="2" xfId="0" applyFont="1" applyBorder="1" applyAlignment="1">
      <alignment horizontal="center" vertical="center" wrapText="1"/>
    </xf>
    <xf numFmtId="49" fontId="14" fillId="0" borderId="2" xfId="0" applyNumberFormat="1" applyFont="1" applyBorder="1" applyAlignment="1">
      <alignment horizontal="center" vertical="top"/>
    </xf>
    <xf numFmtId="14" fontId="14" fillId="0" borderId="2" xfId="0" applyNumberFormat="1" applyFont="1" applyBorder="1" applyAlignment="1">
      <alignment horizontal="center" vertical="top"/>
    </xf>
    <xf numFmtId="14" fontId="14" fillId="0" borderId="2" xfId="0" applyNumberFormat="1" applyFont="1" applyBorder="1" applyAlignment="1">
      <alignment horizontal="center" vertical="top" wrapText="1"/>
    </xf>
    <xf numFmtId="0" fontId="14" fillId="0" borderId="2" xfId="0" applyFont="1" applyBorder="1" applyAlignment="1">
      <alignment horizontal="center" vertical="top"/>
    </xf>
    <xf numFmtId="49" fontId="4" fillId="26" borderId="2" xfId="0" applyNumberFormat="1" applyFont="1" applyFill="1" applyBorder="1" applyAlignment="1">
      <alignment horizontal="left" vertical="center"/>
    </xf>
    <xf numFmtId="0" fontId="20" fillId="0" borderId="2" xfId="0" applyNumberFormat="1" applyFont="1" applyFill="1" applyBorder="1" applyAlignment="1">
      <alignment horizontal="left" vertical="top"/>
    </xf>
    <xf numFmtId="0" fontId="16" fillId="0" borderId="2" xfId="0" applyFont="1" applyBorder="1" applyAlignment="1">
      <alignment vertical="top" wrapText="1"/>
    </xf>
    <xf numFmtId="167" fontId="16" fillId="0" borderId="2" xfId="3" applyNumberFormat="1" applyFont="1" applyFill="1" applyBorder="1" applyAlignment="1">
      <alignment horizontal="center" vertical="top"/>
    </xf>
    <xf numFmtId="0" fontId="23" fillId="0" borderId="2" xfId="0" applyFont="1" applyBorder="1" applyAlignment="1">
      <alignment horizontal="left" vertical="top" wrapText="1"/>
    </xf>
    <xf numFmtId="167" fontId="6" fillId="0" borderId="2" xfId="3" applyNumberFormat="1" applyFont="1" applyFill="1" applyBorder="1" applyAlignment="1">
      <alignment horizontal="center" vertical="top"/>
    </xf>
    <xf numFmtId="49" fontId="4" fillId="27" borderId="2" xfId="0" applyNumberFormat="1" applyFont="1" applyFill="1" applyBorder="1" applyAlignment="1">
      <alignment horizontal="left" vertical="center"/>
    </xf>
    <xf numFmtId="0" fontId="14" fillId="0" borderId="2" xfId="0" applyFont="1" applyFill="1" applyBorder="1"/>
    <xf numFmtId="0" fontId="58" fillId="0" borderId="0" xfId="0" applyFont="1" applyAlignment="1">
      <alignment vertical="center"/>
    </xf>
    <xf numFmtId="0" fontId="6" fillId="0" borderId="0" xfId="0" applyNumberFormat="1" applyFont="1" applyAlignment="1">
      <alignment vertical="top"/>
    </xf>
    <xf numFmtId="0" fontId="57" fillId="0" borderId="0" xfId="0" applyNumberFormat="1" applyFont="1" applyAlignment="1">
      <alignment vertical="top"/>
    </xf>
    <xf numFmtId="0" fontId="4" fillId="4" borderId="2" xfId="0" applyNumberFormat="1" applyFont="1" applyFill="1" applyBorder="1" applyAlignment="1">
      <alignment vertical="center" wrapText="1"/>
    </xf>
    <xf numFmtId="0" fontId="7" fillId="0" borderId="2" xfId="0" applyNumberFormat="1" applyFont="1" applyFill="1" applyBorder="1" applyAlignment="1">
      <alignment vertical="center" wrapText="1"/>
    </xf>
    <xf numFmtId="0" fontId="8" fillId="8" borderId="2" xfId="0" applyNumberFormat="1" applyFont="1" applyFill="1" applyBorder="1" applyAlignment="1">
      <alignment vertical="top"/>
    </xf>
    <xf numFmtId="0" fontId="8" fillId="0" borderId="2" xfId="0" applyNumberFormat="1" applyFont="1" applyFill="1" applyBorder="1" applyAlignment="1">
      <alignment horizontal="center" vertical="top"/>
    </xf>
    <xf numFmtId="0" fontId="6" fillId="0" borderId="18" xfId="0" applyNumberFormat="1" applyFont="1" applyFill="1" applyBorder="1" applyAlignment="1">
      <alignment horizontal="center" vertical="top"/>
    </xf>
    <xf numFmtId="0" fontId="14" fillId="0" borderId="2" xfId="0" applyNumberFormat="1" applyFont="1" applyBorder="1"/>
    <xf numFmtId="0" fontId="8" fillId="0" borderId="2" xfId="0" applyNumberFormat="1" applyFont="1" applyFill="1" applyBorder="1" applyAlignment="1">
      <alignment horizontal="center" vertical="top" wrapText="1"/>
    </xf>
    <xf numFmtId="0" fontId="21" fillId="0" borderId="2" xfId="0" applyNumberFormat="1" applyFont="1" applyFill="1" applyBorder="1" applyAlignment="1">
      <alignment horizontal="center" vertical="top"/>
    </xf>
    <xf numFmtId="0" fontId="15" fillId="0" borderId="2" xfId="0" applyNumberFormat="1" applyFont="1" applyFill="1" applyBorder="1" applyAlignment="1">
      <alignment vertical="center" wrapText="1"/>
    </xf>
    <xf numFmtId="0" fontId="53" fillId="0" borderId="2" xfId="0" applyNumberFormat="1" applyFont="1" applyFill="1" applyBorder="1" applyAlignment="1">
      <alignment horizontal="center" vertical="top" wrapText="1"/>
    </xf>
    <xf numFmtId="0" fontId="26" fillId="0" borderId="2" xfId="0" applyNumberFormat="1" applyFont="1" applyFill="1" applyBorder="1" applyAlignment="1">
      <alignment horizontal="center" vertical="top"/>
    </xf>
    <xf numFmtId="0" fontId="16" fillId="0" borderId="2" xfId="0" applyNumberFormat="1" applyFont="1" applyFill="1" applyBorder="1" applyAlignment="1">
      <alignment horizontal="center" vertical="center"/>
    </xf>
    <xf numFmtId="0" fontId="16" fillId="0" borderId="4" xfId="0" applyNumberFormat="1" applyFont="1" applyFill="1" applyBorder="1" applyAlignment="1">
      <alignment horizontal="center" vertical="top"/>
    </xf>
    <xf numFmtId="0" fontId="21" fillId="6" borderId="2" xfId="0" applyNumberFormat="1" applyFont="1" applyFill="1" applyBorder="1" applyAlignment="1">
      <alignment horizontal="center" vertical="top"/>
    </xf>
    <xf numFmtId="0" fontId="28" fillId="6" borderId="18" xfId="0" applyNumberFormat="1" applyFont="1" applyFill="1" applyBorder="1" applyAlignment="1">
      <alignment horizontal="center" vertical="top" wrapText="1"/>
    </xf>
    <xf numFmtId="0" fontId="21" fillId="6" borderId="0" xfId="0" applyNumberFormat="1" applyFont="1" applyFill="1" applyBorder="1" applyAlignment="1">
      <alignment horizontal="center" vertical="top"/>
    </xf>
    <xf numFmtId="0" fontId="15" fillId="6" borderId="2" xfId="0" applyNumberFormat="1" applyFont="1" applyFill="1" applyBorder="1" applyAlignment="1">
      <alignment horizontal="center" vertical="center" wrapText="1"/>
    </xf>
    <xf numFmtId="0" fontId="21" fillId="6" borderId="2" xfId="0" applyNumberFormat="1" applyFont="1" applyFill="1" applyBorder="1" applyAlignment="1">
      <alignment horizontal="center" vertical="top" wrapText="1"/>
    </xf>
    <xf numFmtId="0" fontId="52" fillId="0" borderId="17" xfId="0" applyNumberFormat="1" applyFont="1" applyFill="1" applyBorder="1" applyAlignment="1">
      <alignment horizontal="center" vertical="top" wrapText="1"/>
    </xf>
    <xf numFmtId="0" fontId="52" fillId="0" borderId="17" xfId="0" applyNumberFormat="1" applyFont="1" applyFill="1" applyBorder="1" applyAlignment="1">
      <alignment horizontal="left" vertical="top" wrapText="1"/>
    </xf>
    <xf numFmtId="0" fontId="52" fillId="0" borderId="2" xfId="0" applyNumberFormat="1" applyFont="1" applyFill="1" applyBorder="1" applyAlignment="1">
      <alignment horizontal="center" vertical="top"/>
    </xf>
    <xf numFmtId="0" fontId="52" fillId="0" borderId="17" xfId="0" applyNumberFormat="1" applyFont="1" applyFill="1" applyBorder="1" applyAlignment="1">
      <alignment horizontal="left" vertical="top"/>
    </xf>
    <xf numFmtId="0" fontId="4" fillId="0" borderId="2" xfId="0" applyNumberFormat="1" applyFont="1" applyFill="1" applyBorder="1" applyAlignment="1">
      <alignment horizontal="center" vertical="center"/>
    </xf>
    <xf numFmtId="0" fontId="10" fillId="0" borderId="2" xfId="0" applyNumberFormat="1" applyFont="1" applyFill="1" applyBorder="1" applyAlignment="1">
      <alignment vertical="top"/>
    </xf>
    <xf numFmtId="0" fontId="16" fillId="0" borderId="12" xfId="0" applyNumberFormat="1" applyFont="1" applyFill="1" applyBorder="1" applyAlignment="1">
      <alignment horizontal="center" vertical="top"/>
    </xf>
    <xf numFmtId="0" fontId="16" fillId="0" borderId="24" xfId="0" applyNumberFormat="1" applyFont="1" applyFill="1" applyBorder="1" applyAlignment="1">
      <alignment horizontal="center" vertical="top"/>
    </xf>
    <xf numFmtId="0" fontId="16" fillId="6" borderId="12" xfId="0" applyNumberFormat="1" applyFont="1" applyFill="1" applyBorder="1" applyAlignment="1">
      <alignment horizontal="center" vertical="top" wrapText="1" shrinkToFit="1"/>
    </xf>
    <xf numFmtId="0" fontId="49" fillId="0" borderId="12" xfId="0" applyNumberFormat="1" applyFont="1" applyFill="1" applyBorder="1" applyAlignment="1">
      <alignment horizontal="center" vertical="top"/>
    </xf>
    <xf numFmtId="0" fontId="16" fillId="6" borderId="12" xfId="0" applyNumberFormat="1" applyFont="1" applyFill="1" applyBorder="1" applyAlignment="1">
      <alignment horizontal="center" vertical="top"/>
    </xf>
    <xf numFmtId="0" fontId="21" fillId="18" borderId="40" xfId="0" applyNumberFormat="1" applyFont="1" applyFill="1" applyBorder="1" applyAlignment="1">
      <alignment horizontal="center" vertical="top"/>
    </xf>
    <xf numFmtId="0" fontId="21" fillId="6" borderId="40" xfId="0" applyNumberFormat="1" applyFont="1" applyFill="1" applyBorder="1" applyAlignment="1">
      <alignment horizontal="center" vertical="top"/>
    </xf>
    <xf numFmtId="0" fontId="21" fillId="6" borderId="47" xfId="0" applyNumberFormat="1" applyFont="1" applyFill="1" applyBorder="1" applyAlignment="1">
      <alignment horizontal="center" vertical="top"/>
    </xf>
    <xf numFmtId="0" fontId="44" fillId="0" borderId="2" xfId="0" applyNumberFormat="1" applyFont="1" applyBorder="1" applyAlignment="1">
      <alignment vertical="top" wrapText="1"/>
    </xf>
    <xf numFmtId="0" fontId="26" fillId="16" borderId="40" xfId="0" applyNumberFormat="1" applyFont="1" applyFill="1" applyBorder="1" applyAlignment="1">
      <alignment horizontal="center" vertical="top"/>
    </xf>
    <xf numFmtId="0" fontId="16" fillId="6" borderId="40" xfId="0" applyNumberFormat="1" applyFont="1" applyFill="1" applyBorder="1" applyAlignment="1">
      <alignment horizontal="center" vertical="center"/>
    </xf>
    <xf numFmtId="0" fontId="22" fillId="6" borderId="40" xfId="0" applyNumberFormat="1" applyFont="1" applyFill="1" applyBorder="1" applyAlignment="1">
      <alignment horizontal="center" vertical="top"/>
    </xf>
    <xf numFmtId="0" fontId="19" fillId="0" borderId="2" xfId="0" applyNumberFormat="1" applyFont="1" applyFill="1" applyBorder="1" applyAlignment="1">
      <alignment horizontal="center" vertical="top" wrapText="1"/>
    </xf>
    <xf numFmtId="0" fontId="19" fillId="0" borderId="2" xfId="0" applyNumberFormat="1" applyFont="1" applyFill="1" applyBorder="1" applyAlignment="1">
      <alignment horizontal="left" vertical="top" wrapText="1"/>
    </xf>
    <xf numFmtId="0" fontId="23" fillId="0" borderId="18" xfId="0" applyNumberFormat="1" applyFont="1" applyFill="1" applyBorder="1" applyAlignment="1">
      <alignment horizontal="center" vertical="center" wrapText="1"/>
    </xf>
    <xf numFmtId="0" fontId="23" fillId="0" borderId="17" xfId="0" applyNumberFormat="1" applyFont="1" applyFill="1" applyBorder="1" applyAlignment="1">
      <alignment horizontal="left" vertical="top" wrapText="1"/>
    </xf>
    <xf numFmtId="0" fontId="6" fillId="0" borderId="0" xfId="0" applyNumberFormat="1" applyFont="1" applyFill="1" applyBorder="1" applyAlignment="1">
      <alignment vertical="top"/>
    </xf>
    <xf numFmtId="0" fontId="6" fillId="3" borderId="8" xfId="1" applyNumberFormat="1" applyFont="1" applyFill="1" applyBorder="1" applyAlignment="1">
      <alignment vertical="center"/>
    </xf>
    <xf numFmtId="0" fontId="6" fillId="0" borderId="0" xfId="1" applyNumberFormat="1" applyFont="1" applyFill="1" applyAlignment="1">
      <alignment vertical="center"/>
    </xf>
    <xf numFmtId="49" fontId="6"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top" wrapText="1"/>
    </xf>
    <xf numFmtId="0" fontId="6" fillId="0" borderId="0" xfId="0" applyFont="1" applyAlignment="1">
      <alignment horizontal="center" vertical="center"/>
    </xf>
    <xf numFmtId="0" fontId="16" fillId="0" borderId="0" xfId="0" applyFont="1"/>
    <xf numFmtId="49" fontId="6" fillId="0" borderId="15"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65" fontId="6" fillId="0" borderId="18" xfId="0" applyNumberFormat="1" applyFont="1" applyFill="1" applyBorder="1" applyAlignment="1">
      <alignment horizontal="center" vertical="center" wrapText="1"/>
    </xf>
    <xf numFmtId="165" fontId="6" fillId="0" borderId="16" xfId="0" applyNumberFormat="1" applyFont="1" applyFill="1" applyBorder="1" applyAlignment="1">
      <alignment horizontal="center" vertical="center" wrapText="1"/>
    </xf>
    <xf numFmtId="165" fontId="6" fillId="0" borderId="17" xfId="0" applyNumberFormat="1" applyFont="1" applyFill="1" applyBorder="1" applyAlignment="1">
      <alignment horizontal="center" vertical="center" wrapText="1"/>
    </xf>
    <xf numFmtId="165" fontId="6" fillId="0" borderId="2" xfId="0" applyNumberFormat="1" applyFont="1" applyFill="1" applyBorder="1" applyAlignment="1">
      <alignment horizontal="center" vertical="center" wrapText="1"/>
    </xf>
    <xf numFmtId="166" fontId="6" fillId="0" borderId="13" xfId="0" applyNumberFormat="1" applyFont="1" applyFill="1" applyBorder="1" applyAlignment="1">
      <alignment horizontal="center" vertical="top" wrapText="1"/>
    </xf>
    <xf numFmtId="166" fontId="6" fillId="0" borderId="13" xfId="0" applyNumberFormat="1" applyFont="1" applyFill="1" applyBorder="1" applyAlignment="1">
      <alignment horizontal="center" vertical="top"/>
    </xf>
    <xf numFmtId="167" fontId="6" fillId="0" borderId="0" xfId="3" applyNumberFormat="1" applyFont="1" applyAlignment="1">
      <alignment horizontal="right" vertical="top" wrapText="1"/>
    </xf>
    <xf numFmtId="167" fontId="6" fillId="0" borderId="0" xfId="3" applyNumberFormat="1" applyFont="1" applyAlignment="1">
      <alignment horizontal="right" vertical="top"/>
    </xf>
    <xf numFmtId="49" fontId="6" fillId="0" borderId="9" xfId="0" applyNumberFormat="1" applyFont="1" applyFill="1" applyBorder="1" applyAlignment="1">
      <alignment horizontal="center" vertical="top" wrapText="1"/>
    </xf>
    <xf numFmtId="49" fontId="6" fillId="0" borderId="10" xfId="0" applyNumberFormat="1" applyFont="1" applyFill="1" applyBorder="1" applyAlignment="1">
      <alignment horizontal="center" vertical="top" wrapText="1"/>
    </xf>
    <xf numFmtId="49" fontId="6" fillId="0" borderId="12" xfId="0" applyNumberFormat="1" applyFont="1" applyFill="1" applyBorder="1" applyAlignment="1">
      <alignment horizontal="center" vertical="top" wrapText="1"/>
    </xf>
    <xf numFmtId="0" fontId="4" fillId="0" borderId="0" xfId="0" applyNumberFormat="1" applyFont="1" applyAlignment="1">
      <alignment horizontal="center" vertical="center" wrapText="1"/>
    </xf>
    <xf numFmtId="0" fontId="7" fillId="0" borderId="0" xfId="0" applyNumberFormat="1" applyFont="1" applyAlignment="1">
      <alignment horizontal="center" vertical="top" wrapText="1"/>
    </xf>
    <xf numFmtId="167" fontId="6" fillId="0" borderId="13" xfId="3" applyNumberFormat="1" applyFont="1" applyFill="1" applyBorder="1" applyAlignment="1">
      <alignment horizontal="right" vertical="top" wrapText="1"/>
    </xf>
    <xf numFmtId="167" fontId="6" fillId="0" borderId="14" xfId="3" applyNumberFormat="1" applyFont="1" applyFill="1" applyBorder="1" applyAlignment="1">
      <alignment horizontal="right" vertical="top" wrapText="1"/>
    </xf>
    <xf numFmtId="167" fontId="6" fillId="0" borderId="2" xfId="3" applyNumberFormat="1" applyFont="1" applyFill="1" applyBorder="1" applyAlignment="1">
      <alignment horizontal="right" vertical="top" wrapText="1"/>
    </xf>
    <xf numFmtId="167" fontId="6" fillId="0" borderId="5" xfId="3" applyNumberFormat="1" applyFont="1" applyFill="1" applyBorder="1" applyAlignment="1">
      <alignment horizontal="right" vertical="top" wrapText="1"/>
    </xf>
    <xf numFmtId="167" fontId="7" fillId="0" borderId="2" xfId="3" applyNumberFormat="1" applyFont="1" applyFill="1" applyBorder="1" applyAlignment="1">
      <alignment horizontal="right" vertical="top" wrapText="1"/>
    </xf>
    <xf numFmtId="167" fontId="7" fillId="0" borderId="5" xfId="3" applyNumberFormat="1" applyFont="1" applyFill="1" applyBorder="1" applyAlignment="1">
      <alignment horizontal="right" vertical="top" wrapText="1"/>
    </xf>
    <xf numFmtId="0" fontId="16" fillId="0" borderId="13" xfId="0" applyNumberFormat="1" applyFont="1" applyFill="1" applyBorder="1" applyAlignment="1">
      <alignment vertical="top" wrapText="1"/>
    </xf>
    <xf numFmtId="0" fontId="16" fillId="0" borderId="2" xfId="0" applyNumberFormat="1" applyFont="1" applyFill="1" applyBorder="1" applyAlignment="1">
      <alignment vertical="top" wrapText="1"/>
    </xf>
    <xf numFmtId="165" fontId="6" fillId="0" borderId="13"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67" fontId="6" fillId="0" borderId="2" xfId="3" applyNumberFormat="1" applyFont="1" applyFill="1" applyBorder="1" applyAlignment="1">
      <alignment horizontal="center" vertical="center" wrapText="1"/>
    </xf>
    <xf numFmtId="49" fontId="6" fillId="0" borderId="11" xfId="0" applyNumberFormat="1" applyFont="1" applyFill="1" applyBorder="1" applyAlignment="1">
      <alignment horizontal="center" vertical="top" wrapText="1"/>
    </xf>
    <xf numFmtId="0" fontId="4" fillId="0" borderId="3"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28" fillId="6" borderId="18" xfId="0" applyFont="1" applyFill="1" applyBorder="1" applyAlignment="1">
      <alignment horizontal="center" vertical="top" wrapText="1"/>
    </xf>
    <xf numFmtId="0" fontId="28" fillId="6" borderId="16" xfId="0" applyFont="1" applyFill="1" applyBorder="1" applyAlignment="1">
      <alignment horizontal="center" vertical="top" wrapText="1"/>
    </xf>
    <xf numFmtId="0" fontId="16" fillId="0" borderId="18" xfId="0" applyNumberFormat="1" applyFont="1" applyBorder="1" applyAlignment="1">
      <alignment horizontal="center" vertical="top" wrapText="1"/>
    </xf>
    <xf numFmtId="0" fontId="0" fillId="0" borderId="16" xfId="0" applyBorder="1" applyAlignment="1">
      <alignment horizontal="center" vertical="top" wrapText="1"/>
    </xf>
    <xf numFmtId="49" fontId="16" fillId="6" borderId="40" xfId="0" applyNumberFormat="1" applyFont="1" applyFill="1" applyBorder="1" applyAlignment="1" applyProtection="1">
      <alignment vertical="top" wrapText="1"/>
    </xf>
    <xf numFmtId="14" fontId="21" fillId="6" borderId="43" xfId="0" applyNumberFormat="1" applyFont="1" applyFill="1" applyBorder="1" applyAlignment="1">
      <alignment horizontal="center" vertical="top" wrapText="1"/>
    </xf>
    <xf numFmtId="14" fontId="22" fillId="6" borderId="18" xfId="0" applyNumberFormat="1" applyFont="1" applyFill="1" applyBorder="1" applyAlignment="1">
      <alignment vertical="top" wrapText="1"/>
    </xf>
    <xf numFmtId="14" fontId="22" fillId="6" borderId="16" xfId="0" applyNumberFormat="1" applyFont="1" applyFill="1" applyBorder="1" applyAlignment="1">
      <alignment vertical="top" wrapText="1"/>
    </xf>
    <xf numFmtId="14" fontId="10" fillId="6" borderId="16" xfId="0" applyNumberFormat="1" applyFont="1" applyFill="1" applyBorder="1" applyAlignment="1">
      <alignment vertical="top" wrapText="1"/>
    </xf>
    <xf numFmtId="49" fontId="22" fillId="6" borderId="20" xfId="0" applyNumberFormat="1" applyFont="1" applyFill="1" applyBorder="1" applyAlignment="1">
      <alignment horizontal="left" vertical="top"/>
    </xf>
    <xf numFmtId="49" fontId="22" fillId="6" borderId="21" xfId="0" applyNumberFormat="1" applyFont="1" applyFill="1" applyBorder="1" applyAlignment="1">
      <alignment horizontal="left" vertical="top"/>
    </xf>
    <xf numFmtId="49" fontId="22" fillId="6" borderId="22" xfId="0" applyNumberFormat="1" applyFont="1" applyFill="1" applyBorder="1" applyAlignment="1">
      <alignment horizontal="left" vertical="top"/>
    </xf>
    <xf numFmtId="14" fontId="10" fillId="6" borderId="17" xfId="0" applyNumberFormat="1" applyFont="1" applyFill="1" applyBorder="1" applyAlignment="1">
      <alignment vertical="top" wrapText="1"/>
    </xf>
    <xf numFmtId="0" fontId="10" fillId="6" borderId="18" xfId="0" applyNumberFormat="1" applyFont="1" applyFill="1" applyBorder="1" applyAlignment="1">
      <alignment horizontal="center" vertical="top" wrapText="1"/>
    </xf>
    <xf numFmtId="0" fontId="10" fillId="6" borderId="17" xfId="0" applyNumberFormat="1" applyFont="1" applyFill="1" applyBorder="1" applyAlignment="1">
      <alignment horizontal="center" vertical="top" wrapText="1"/>
    </xf>
    <xf numFmtId="0" fontId="28" fillId="6" borderId="18" xfId="0" applyFont="1" applyFill="1" applyBorder="1" applyAlignment="1">
      <alignment horizontal="left" vertical="top" wrapText="1"/>
    </xf>
    <xf numFmtId="0" fontId="28" fillId="6" borderId="16" xfId="0" applyFont="1" applyFill="1" applyBorder="1" applyAlignment="1">
      <alignment horizontal="left" vertical="top" wrapText="1"/>
    </xf>
    <xf numFmtId="0" fontId="28" fillId="6" borderId="17" xfId="0" applyFont="1" applyFill="1" applyBorder="1" applyAlignment="1">
      <alignment horizontal="left" vertical="top" wrapText="1"/>
    </xf>
    <xf numFmtId="14" fontId="28" fillId="6" borderId="18" xfId="0" applyNumberFormat="1" applyFont="1" applyFill="1" applyBorder="1" applyAlignment="1">
      <alignment horizontal="left" vertical="top" wrapText="1"/>
    </xf>
    <xf numFmtId="14" fontId="28" fillId="6" borderId="16" xfId="0" applyNumberFormat="1" applyFont="1" applyFill="1" applyBorder="1" applyAlignment="1">
      <alignment horizontal="left" vertical="top" wrapText="1"/>
    </xf>
    <xf numFmtId="14" fontId="28" fillId="6" borderId="17" xfId="0" applyNumberFormat="1" applyFont="1" applyFill="1" applyBorder="1" applyAlignment="1">
      <alignment horizontal="left" vertical="top" wrapText="1"/>
    </xf>
    <xf numFmtId="49" fontId="22" fillId="6" borderId="24" xfId="0" applyNumberFormat="1" applyFont="1" applyFill="1" applyBorder="1" applyAlignment="1">
      <alignment horizontal="left" vertical="top"/>
    </xf>
    <xf numFmtId="49" fontId="22" fillId="6" borderId="25" xfId="0" applyNumberFormat="1" applyFont="1" applyFill="1" applyBorder="1" applyAlignment="1">
      <alignment horizontal="left" vertical="top"/>
    </xf>
    <xf numFmtId="49" fontId="22" fillId="6" borderId="26" xfId="0" applyNumberFormat="1" applyFont="1" applyFill="1" applyBorder="1" applyAlignment="1">
      <alignment horizontal="left" vertical="top"/>
    </xf>
    <xf numFmtId="14" fontId="10" fillId="6" borderId="18" xfId="0" applyNumberFormat="1" applyFont="1" applyFill="1" applyBorder="1" applyAlignment="1">
      <alignment vertical="top" wrapText="1"/>
    </xf>
    <xf numFmtId="0" fontId="28" fillId="6" borderId="18" xfId="0" applyNumberFormat="1" applyFont="1" applyFill="1" applyBorder="1" applyAlignment="1">
      <alignment horizontal="center" vertical="top" wrapText="1"/>
    </xf>
    <xf numFmtId="0" fontId="28" fillId="6" borderId="16" xfId="0" applyNumberFormat="1" applyFont="1" applyFill="1" applyBorder="1" applyAlignment="1">
      <alignment horizontal="center" vertical="top" wrapText="1"/>
    </xf>
    <xf numFmtId="0" fontId="28" fillId="6" borderId="17" xfId="0" applyNumberFormat="1" applyFont="1" applyFill="1" applyBorder="1" applyAlignment="1">
      <alignment horizontal="center" vertical="top" wrapText="1"/>
    </xf>
    <xf numFmtId="49" fontId="16" fillId="6" borderId="24" xfId="0" applyNumberFormat="1" applyFont="1" applyFill="1" applyBorder="1" applyAlignment="1">
      <alignment horizontal="left" vertical="top"/>
    </xf>
    <xf numFmtId="49" fontId="16" fillId="6" borderId="25" xfId="0" applyNumberFormat="1" applyFont="1" applyFill="1" applyBorder="1" applyAlignment="1">
      <alignment horizontal="left" vertical="top"/>
    </xf>
    <xf numFmtId="49" fontId="16" fillId="6" borderId="26" xfId="0" applyNumberFormat="1" applyFont="1" applyFill="1" applyBorder="1" applyAlignment="1">
      <alignment horizontal="left" vertical="top"/>
    </xf>
    <xf numFmtId="0" fontId="36" fillId="0" borderId="18" xfId="0" applyFont="1" applyFill="1" applyBorder="1" applyAlignment="1">
      <alignment horizontal="left" vertical="top" wrapText="1"/>
    </xf>
    <xf numFmtId="0" fontId="0" fillId="0" borderId="16" xfId="0" applyBorder="1" applyAlignment="1">
      <alignment vertical="top"/>
    </xf>
    <xf numFmtId="14" fontId="25" fillId="0" borderId="18" xfId="0" applyNumberFormat="1" applyFont="1" applyFill="1" applyBorder="1" applyAlignment="1">
      <alignment horizontal="center" vertical="top" wrapText="1"/>
    </xf>
    <xf numFmtId="0" fontId="0" fillId="0" borderId="16" xfId="0" applyBorder="1" applyAlignment="1">
      <alignment horizontal="center" vertical="top"/>
    </xf>
    <xf numFmtId="0" fontId="22" fillId="0" borderId="20" xfId="0" applyNumberFormat="1" applyFont="1" applyFill="1" applyBorder="1" applyAlignment="1">
      <alignment horizontal="center" vertical="top"/>
    </xf>
    <xf numFmtId="0" fontId="22" fillId="0" borderId="21" xfId="0" applyNumberFormat="1" applyFont="1" applyFill="1" applyBorder="1" applyAlignment="1">
      <alignment horizontal="center" vertical="top"/>
    </xf>
    <xf numFmtId="0" fontId="22" fillId="0" borderId="22" xfId="0" applyNumberFormat="1" applyFont="1" applyFill="1" applyBorder="1" applyAlignment="1">
      <alignment horizontal="center" vertical="top"/>
    </xf>
    <xf numFmtId="0" fontId="16" fillId="0" borderId="18" xfId="0" applyNumberFormat="1" applyFont="1" applyFill="1" applyBorder="1" applyAlignment="1">
      <alignment vertical="top" wrapText="1"/>
    </xf>
    <xf numFmtId="0" fontId="16" fillId="0" borderId="16" xfId="0" applyNumberFormat="1" applyFont="1" applyFill="1" applyBorder="1" applyAlignment="1">
      <alignment vertical="top" wrapText="1"/>
    </xf>
    <xf numFmtId="0" fontId="16" fillId="0" borderId="17" xfId="0" applyNumberFormat="1" applyFont="1" applyFill="1" applyBorder="1" applyAlignment="1">
      <alignment vertical="top" wrapText="1"/>
    </xf>
    <xf numFmtId="167" fontId="4" fillId="6" borderId="18" xfId="3" applyNumberFormat="1" applyFont="1" applyFill="1" applyBorder="1" applyAlignment="1">
      <alignment horizontal="right" vertical="top"/>
    </xf>
    <xf numFmtId="167" fontId="4" fillId="6" borderId="17" xfId="3" applyNumberFormat="1" applyFont="1" applyFill="1" applyBorder="1" applyAlignment="1">
      <alignment horizontal="right" vertical="top"/>
    </xf>
    <xf numFmtId="49" fontId="16" fillId="6" borderId="20" xfId="0" applyNumberFormat="1" applyFont="1" applyFill="1" applyBorder="1" applyAlignment="1">
      <alignment horizontal="left" vertical="top"/>
    </xf>
    <xf numFmtId="49" fontId="16" fillId="6" borderId="21" xfId="0" applyNumberFormat="1" applyFont="1" applyFill="1" applyBorder="1" applyAlignment="1">
      <alignment horizontal="left" vertical="top"/>
    </xf>
    <xf numFmtId="49" fontId="16" fillId="6" borderId="22" xfId="0" applyNumberFormat="1" applyFont="1" applyFill="1" applyBorder="1" applyAlignment="1">
      <alignment horizontal="left" vertical="top"/>
    </xf>
    <xf numFmtId="0" fontId="16" fillId="6" borderId="18" xfId="0" applyFont="1" applyFill="1" applyBorder="1" applyAlignment="1">
      <alignment vertical="top" wrapText="1"/>
    </xf>
    <xf numFmtId="0" fontId="16" fillId="6" borderId="16" xfId="0" applyFont="1" applyFill="1" applyBorder="1" applyAlignment="1">
      <alignment vertical="top" wrapText="1"/>
    </xf>
    <xf numFmtId="0" fontId="6" fillId="6" borderId="16" xfId="0" applyFont="1" applyFill="1" applyBorder="1" applyAlignment="1">
      <alignment vertical="top" wrapText="1"/>
    </xf>
    <xf numFmtId="0" fontId="6" fillId="6" borderId="17" xfId="0" applyFont="1" applyFill="1" applyBorder="1" applyAlignment="1">
      <alignment vertical="top" wrapText="1"/>
    </xf>
    <xf numFmtId="0" fontId="6" fillId="6" borderId="18" xfId="0" applyFont="1" applyFill="1" applyBorder="1" applyAlignment="1">
      <alignment vertical="top" wrapText="1"/>
    </xf>
    <xf numFmtId="0" fontId="16" fillId="6" borderId="17" xfId="0" applyFont="1" applyFill="1" applyBorder="1" applyAlignment="1">
      <alignment vertical="top" wrapText="1"/>
    </xf>
    <xf numFmtId="0" fontId="20" fillId="6" borderId="10" xfId="0" applyNumberFormat="1" applyFont="1" applyFill="1" applyBorder="1" applyAlignment="1">
      <alignment horizontal="left" vertical="top" wrapText="1"/>
    </xf>
    <xf numFmtId="0" fontId="20" fillId="6" borderId="12" xfId="0" applyNumberFormat="1" applyFont="1" applyFill="1" applyBorder="1" applyAlignment="1">
      <alignment horizontal="left" vertical="top" wrapText="1"/>
    </xf>
    <xf numFmtId="0" fontId="4" fillId="11" borderId="2" xfId="0" applyNumberFormat="1" applyFont="1" applyFill="1" applyBorder="1" applyAlignment="1">
      <alignment horizontal="left" vertical="center" wrapText="1"/>
    </xf>
    <xf numFmtId="0" fontId="16" fillId="6" borderId="18" xfId="0" applyNumberFormat="1" applyFont="1" applyFill="1" applyBorder="1" applyAlignment="1">
      <alignment vertical="top" wrapText="1"/>
    </xf>
    <xf numFmtId="0" fontId="16" fillId="6" borderId="17" xfId="0" applyNumberFormat="1" applyFont="1" applyFill="1" applyBorder="1" applyAlignment="1">
      <alignment vertical="top" wrapText="1"/>
    </xf>
    <xf numFmtId="0" fontId="23" fillId="6" borderId="18" xfId="0" applyNumberFormat="1" applyFont="1" applyFill="1" applyBorder="1" applyAlignment="1">
      <alignment horizontal="center" vertical="top" wrapText="1"/>
    </xf>
    <xf numFmtId="0" fontId="23" fillId="6" borderId="17" xfId="0" applyNumberFormat="1" applyFont="1" applyFill="1" applyBorder="1" applyAlignment="1">
      <alignment horizontal="center" vertical="top" wrapText="1"/>
    </xf>
    <xf numFmtId="14" fontId="16" fillId="6" borderId="18" xfId="0" applyNumberFormat="1" applyFont="1" applyFill="1" applyBorder="1" applyAlignment="1">
      <alignment horizontal="center" vertical="top" wrapText="1"/>
    </xf>
    <xf numFmtId="14" fontId="16" fillId="6" borderId="17" xfId="0" applyNumberFormat="1" applyFont="1" applyFill="1" applyBorder="1" applyAlignment="1">
      <alignment horizontal="center" vertical="top" wrapText="1"/>
    </xf>
    <xf numFmtId="0" fontId="15" fillId="6" borderId="18" xfId="0" applyFont="1" applyFill="1" applyBorder="1" applyAlignment="1">
      <alignment horizontal="left" vertical="top" wrapText="1"/>
    </xf>
    <xf numFmtId="0" fontId="15" fillId="6" borderId="17" xfId="0" applyFont="1" applyFill="1" applyBorder="1" applyAlignment="1">
      <alignment horizontal="left" vertical="top" wrapText="1"/>
    </xf>
    <xf numFmtId="14" fontId="23" fillId="6" borderId="18" xfId="0" applyNumberFormat="1" applyFont="1" applyFill="1" applyBorder="1" applyAlignment="1">
      <alignment horizontal="left" vertical="top" wrapText="1"/>
    </xf>
    <xf numFmtId="14" fontId="23" fillId="6" borderId="17" xfId="0" applyNumberFormat="1" applyFont="1" applyFill="1" applyBorder="1" applyAlignment="1">
      <alignment horizontal="left" vertical="top" wrapText="1"/>
    </xf>
    <xf numFmtId="0" fontId="0" fillId="6" borderId="17" xfId="0" applyFill="1" applyBorder="1" applyAlignment="1">
      <alignment horizontal="left" vertical="top" wrapText="1"/>
    </xf>
    <xf numFmtId="0" fontId="4" fillId="6" borderId="2" xfId="0" applyNumberFormat="1" applyFont="1" applyFill="1" applyBorder="1" applyAlignment="1">
      <alignment horizontal="left" vertical="top" wrapText="1"/>
    </xf>
    <xf numFmtId="0" fontId="21" fillId="6" borderId="18" xfId="0" applyNumberFormat="1" applyFont="1" applyFill="1" applyBorder="1" applyAlignment="1">
      <alignment horizontal="center" vertical="top"/>
    </xf>
    <xf numFmtId="0" fontId="21" fillId="6" borderId="17" xfId="0" applyNumberFormat="1" applyFont="1" applyFill="1" applyBorder="1" applyAlignment="1">
      <alignment horizontal="center" vertical="top"/>
    </xf>
    <xf numFmtId="0" fontId="21" fillId="6" borderId="18" xfId="0" applyFont="1" applyFill="1" applyBorder="1" applyAlignment="1">
      <alignment horizontal="center" vertical="top" wrapText="1"/>
    </xf>
    <xf numFmtId="0" fontId="21" fillId="6" borderId="17" xfId="0" applyFont="1" applyFill="1" applyBorder="1" applyAlignment="1">
      <alignment horizontal="center" vertical="top" wrapText="1"/>
    </xf>
    <xf numFmtId="0" fontId="16" fillId="6" borderId="18" xfId="0" applyNumberFormat="1" applyFont="1" applyFill="1" applyBorder="1" applyAlignment="1">
      <alignment horizontal="center" vertical="top" wrapText="1"/>
    </xf>
    <xf numFmtId="0" fontId="16" fillId="6" borderId="17" xfId="0" applyNumberFormat="1" applyFont="1" applyFill="1" applyBorder="1" applyAlignment="1">
      <alignment horizontal="center" vertical="top" wrapText="1"/>
    </xf>
    <xf numFmtId="0" fontId="52" fillId="0" borderId="18" xfId="0" applyNumberFormat="1" applyFont="1" applyFill="1" applyBorder="1" applyAlignment="1">
      <alignment horizontal="left" vertical="top" wrapText="1"/>
    </xf>
    <xf numFmtId="0" fontId="52" fillId="0" borderId="16" xfId="0" applyNumberFormat="1" applyFont="1" applyFill="1" applyBorder="1" applyAlignment="1">
      <alignment horizontal="left" vertical="top"/>
    </xf>
    <xf numFmtId="0" fontId="52" fillId="0" borderId="17" xfId="0" applyNumberFormat="1" applyFont="1" applyFill="1" applyBorder="1" applyAlignment="1">
      <alignment horizontal="left" vertical="top"/>
    </xf>
    <xf numFmtId="0" fontId="22" fillId="0" borderId="2" xfId="0" applyNumberFormat="1" applyFont="1" applyFill="1" applyBorder="1" applyAlignment="1">
      <alignment horizontal="center" vertical="top"/>
    </xf>
    <xf numFmtId="49" fontId="16" fillId="6" borderId="40" xfId="0" applyNumberFormat="1" applyFont="1" applyFill="1" applyBorder="1" applyAlignment="1">
      <alignment horizontal="center" vertical="top" wrapText="1"/>
    </xf>
    <xf numFmtId="0" fontId="4" fillId="10" borderId="9" xfId="0" applyNumberFormat="1" applyFont="1" applyFill="1" applyBorder="1" applyAlignment="1">
      <alignment horizontal="left" vertical="center" wrapText="1"/>
    </xf>
    <xf numFmtId="0" fontId="4" fillId="10" borderId="10" xfId="0" applyNumberFormat="1" applyFont="1" applyFill="1" applyBorder="1" applyAlignment="1">
      <alignment horizontal="left" vertical="center" wrapText="1"/>
    </xf>
    <xf numFmtId="0" fontId="4" fillId="10" borderId="12" xfId="0" applyNumberFormat="1" applyFont="1" applyFill="1" applyBorder="1" applyAlignment="1">
      <alignment horizontal="left" vertical="center" wrapText="1"/>
    </xf>
    <xf numFmtId="0" fontId="4" fillId="10" borderId="2" xfId="0" applyNumberFormat="1" applyFont="1" applyFill="1" applyBorder="1" applyAlignment="1">
      <alignment horizontal="left" vertical="center" wrapText="1"/>
    </xf>
    <xf numFmtId="0" fontId="40" fillId="14" borderId="39" xfId="0" applyNumberFormat="1" applyFont="1" applyFill="1" applyBorder="1" applyAlignment="1">
      <alignment horizontal="left" vertical="top" wrapText="1"/>
    </xf>
    <xf numFmtId="16" fontId="22" fillId="6" borderId="39" xfId="0" applyNumberFormat="1" applyFont="1" applyFill="1" applyBorder="1" applyAlignment="1">
      <alignment horizontal="left" vertical="top"/>
    </xf>
    <xf numFmtId="0" fontId="22" fillId="6" borderId="39" xfId="0" applyNumberFormat="1" applyFont="1" applyFill="1" applyBorder="1" applyAlignment="1">
      <alignment horizontal="left" vertical="top"/>
    </xf>
    <xf numFmtId="49" fontId="16" fillId="18" borderId="40" xfId="0" applyNumberFormat="1" applyFont="1" applyFill="1" applyBorder="1" applyAlignment="1" applyProtection="1">
      <alignment horizontal="left" vertical="top" wrapText="1"/>
    </xf>
    <xf numFmtId="49" fontId="43" fillId="16" borderId="52" xfId="0" applyNumberFormat="1" applyFont="1" applyFill="1" applyBorder="1" applyAlignment="1" applyProtection="1">
      <alignment vertical="top" wrapText="1"/>
    </xf>
    <xf numFmtId="0" fontId="44" fillId="0" borderId="63" xfId="0" applyFont="1" applyBorder="1" applyAlignment="1"/>
    <xf numFmtId="0" fontId="44" fillId="0" borderId="48" xfId="0" applyFont="1" applyBorder="1" applyAlignment="1"/>
    <xf numFmtId="0" fontId="16" fillId="6" borderId="47" xfId="0" applyFont="1" applyFill="1" applyBorder="1" applyAlignment="1">
      <alignment horizontal="center" vertical="top" wrapText="1"/>
    </xf>
    <xf numFmtId="14" fontId="21" fillId="6" borderId="47" xfId="0" applyNumberFormat="1" applyFont="1" applyFill="1" applyBorder="1" applyAlignment="1">
      <alignment horizontal="center" vertical="top"/>
    </xf>
    <xf numFmtId="14" fontId="21" fillId="6" borderId="40" xfId="0" applyNumberFormat="1" applyFont="1" applyFill="1" applyBorder="1" applyAlignment="1">
      <alignment horizontal="center" vertical="top" wrapText="1"/>
    </xf>
    <xf numFmtId="49" fontId="16" fillId="6" borderId="18" xfId="0" applyNumberFormat="1" applyFont="1" applyFill="1" applyBorder="1" applyAlignment="1" applyProtection="1">
      <alignment vertical="top" wrapText="1"/>
    </xf>
    <xf numFmtId="49" fontId="16" fillId="6" borderId="16" xfId="0" applyNumberFormat="1" applyFont="1" applyFill="1" applyBorder="1" applyAlignment="1" applyProtection="1">
      <alignment vertical="top" wrapText="1"/>
    </xf>
    <xf numFmtId="0" fontId="22" fillId="6" borderId="57" xfId="0" applyNumberFormat="1" applyFont="1" applyFill="1" applyBorder="1" applyAlignment="1">
      <alignment horizontal="left" vertical="top"/>
    </xf>
    <xf numFmtId="0" fontId="22" fillId="6" borderId="46" xfId="0" applyNumberFormat="1" applyFont="1" applyFill="1" applyBorder="1" applyAlignment="1">
      <alignment horizontal="left" vertical="top"/>
    </xf>
    <xf numFmtId="0" fontId="0" fillId="6" borderId="50" xfId="0" applyFill="1" applyBorder="1" applyAlignment="1">
      <alignment horizontal="left" vertical="top"/>
    </xf>
    <xf numFmtId="0" fontId="43" fillId="16" borderId="2" xfId="0" applyNumberFormat="1" applyFont="1" applyFill="1" applyBorder="1" applyAlignment="1">
      <alignment vertical="top" wrapText="1"/>
    </xf>
    <xf numFmtId="0" fontId="44" fillId="0" borderId="2" xfId="0" applyFont="1" applyBorder="1" applyAlignment="1"/>
    <xf numFmtId="0" fontId="16" fillId="6" borderId="60" xfId="0" applyFont="1" applyFill="1" applyBorder="1" applyAlignment="1">
      <alignment horizontal="left" vertical="top" wrapText="1"/>
    </xf>
    <xf numFmtId="0" fontId="16" fillId="6" borderId="51" xfId="0" applyFont="1" applyFill="1" applyBorder="1" applyAlignment="1">
      <alignment horizontal="left" vertical="top" wrapText="1"/>
    </xf>
    <xf numFmtId="14" fontId="16" fillId="6" borderId="40" xfId="0" applyNumberFormat="1" applyFont="1" applyFill="1" applyBorder="1" applyAlignment="1">
      <alignment horizontal="center" vertical="top" wrapText="1"/>
    </xf>
    <xf numFmtId="49" fontId="16" fillId="0" borderId="18" xfId="0" applyNumberFormat="1" applyFont="1" applyFill="1" applyBorder="1" applyAlignment="1">
      <alignment vertical="top" wrapText="1"/>
    </xf>
    <xf numFmtId="49" fontId="16" fillId="0" borderId="16" xfId="0" applyNumberFormat="1" applyFont="1" applyFill="1" applyBorder="1" applyAlignment="1">
      <alignment vertical="top" wrapText="1"/>
    </xf>
    <xf numFmtId="49" fontId="16" fillId="0" borderId="17" xfId="0" applyNumberFormat="1" applyFont="1" applyFill="1" applyBorder="1" applyAlignment="1">
      <alignment vertical="top" wrapText="1"/>
    </xf>
    <xf numFmtId="0" fontId="16" fillId="6" borderId="44" xfId="0" applyFont="1" applyFill="1" applyBorder="1" applyAlignment="1">
      <alignment horizontal="left" vertical="top"/>
    </xf>
    <xf numFmtId="0" fontId="16" fillId="6" borderId="54" xfId="0" applyNumberFormat="1" applyFont="1" applyFill="1" applyBorder="1" applyAlignment="1">
      <alignment vertical="top" wrapText="1"/>
    </xf>
    <xf numFmtId="0" fontId="0" fillId="0" borderId="54" xfId="0" applyBorder="1" applyAlignment="1">
      <alignment vertical="top" wrapText="1"/>
    </xf>
    <xf numFmtId="0" fontId="0" fillId="0" borderId="51" xfId="0" applyBorder="1" applyAlignment="1">
      <alignment vertical="top" wrapText="1"/>
    </xf>
    <xf numFmtId="0" fontId="22" fillId="6" borderId="44" xfId="0" applyNumberFormat="1" applyFont="1" applyFill="1" applyBorder="1" applyAlignment="1">
      <alignment horizontal="left" vertical="top"/>
    </xf>
    <xf numFmtId="0" fontId="22" fillId="6" borderId="58" xfId="0" applyNumberFormat="1" applyFont="1" applyFill="1" applyBorder="1" applyAlignment="1">
      <alignment horizontal="left" vertical="top"/>
    </xf>
    <xf numFmtId="0" fontId="22" fillId="6" borderId="61" xfId="0" applyNumberFormat="1" applyFont="1" applyFill="1" applyBorder="1" applyAlignment="1">
      <alignment horizontal="left" vertical="top"/>
    </xf>
    <xf numFmtId="49" fontId="16" fillId="0" borderId="18" xfId="0" applyNumberFormat="1" applyFont="1" applyBorder="1" applyAlignment="1">
      <alignment horizontal="left" vertical="top"/>
    </xf>
    <xf numFmtId="49" fontId="16" fillId="0" borderId="16" xfId="0" applyNumberFormat="1" applyFont="1" applyBorder="1" applyAlignment="1">
      <alignment horizontal="left" vertical="top"/>
    </xf>
    <xf numFmtId="49" fontId="16" fillId="0" borderId="17" xfId="0" applyNumberFormat="1" applyFont="1" applyBorder="1" applyAlignment="1">
      <alignment horizontal="left" vertical="top"/>
    </xf>
    <xf numFmtId="0" fontId="13" fillId="0" borderId="18" xfId="0" applyFont="1" applyBorder="1" applyAlignment="1">
      <alignment horizontal="left" vertical="top" wrapText="1"/>
    </xf>
    <xf numFmtId="0" fontId="13" fillId="0" borderId="16" xfId="0" applyFont="1" applyBorder="1" applyAlignment="1">
      <alignment horizontal="left" vertical="top" wrapText="1"/>
    </xf>
    <xf numFmtId="0" fontId="16" fillId="0" borderId="18" xfId="0" applyFont="1" applyBorder="1" applyAlignment="1">
      <alignment vertical="top" wrapText="1"/>
    </xf>
    <xf numFmtId="0" fontId="16" fillId="0" borderId="16" xfId="0" applyFont="1" applyBorder="1" applyAlignment="1">
      <alignment vertical="top" wrapText="1"/>
    </xf>
    <xf numFmtId="0" fontId="13" fillId="0" borderId="16" xfId="0" applyFont="1" applyBorder="1" applyAlignment="1">
      <alignment vertical="top" wrapText="1"/>
    </xf>
    <xf numFmtId="0" fontId="13" fillId="0" borderId="17" xfId="0" applyFont="1" applyBorder="1" applyAlignment="1">
      <alignment vertical="top" wrapText="1"/>
    </xf>
    <xf numFmtId="14" fontId="23" fillId="0" borderId="18" xfId="0" applyNumberFormat="1" applyFont="1" applyFill="1" applyBorder="1" applyAlignment="1">
      <alignment vertical="top" wrapText="1"/>
    </xf>
    <xf numFmtId="14" fontId="23" fillId="0" borderId="16" xfId="0" applyNumberFormat="1" applyFont="1" applyFill="1" applyBorder="1" applyAlignment="1">
      <alignment vertical="top" wrapText="1"/>
    </xf>
    <xf numFmtId="14" fontId="16" fillId="0" borderId="16" xfId="0" applyNumberFormat="1" applyFont="1" applyFill="1" applyBorder="1" applyAlignment="1">
      <alignment vertical="top" wrapText="1"/>
    </xf>
    <xf numFmtId="0" fontId="16" fillId="0" borderId="17" xfId="0" applyFont="1" applyBorder="1" applyAlignment="1">
      <alignment vertical="top" wrapText="1"/>
    </xf>
    <xf numFmtId="0" fontId="20" fillId="0" borderId="3" xfId="0" applyNumberFormat="1" applyFont="1" applyFill="1" applyBorder="1" applyAlignment="1">
      <alignment horizontal="left" vertical="top" wrapText="1"/>
    </xf>
    <xf numFmtId="0" fontId="20" fillId="0" borderId="2" xfId="0" applyNumberFormat="1" applyFont="1" applyFill="1" applyBorder="1" applyAlignment="1">
      <alignment horizontal="left" vertical="top" wrapText="1"/>
    </xf>
    <xf numFmtId="0" fontId="20" fillId="0" borderId="19" xfId="0" applyNumberFormat="1" applyFont="1" applyFill="1" applyBorder="1" applyAlignment="1">
      <alignment horizontal="left" vertical="top" wrapText="1"/>
    </xf>
    <xf numFmtId="0" fontId="20" fillId="0" borderId="10" xfId="0" applyNumberFormat="1" applyFont="1" applyFill="1" applyBorder="1" applyAlignment="1">
      <alignment horizontal="left" vertical="top" wrapText="1"/>
    </xf>
    <xf numFmtId="0" fontId="20" fillId="0" borderId="12" xfId="0" applyNumberFormat="1" applyFont="1" applyFill="1" applyBorder="1" applyAlignment="1">
      <alignment horizontal="left" vertical="top" wrapText="1"/>
    </xf>
    <xf numFmtId="0" fontId="4" fillId="0" borderId="19" xfId="0" applyNumberFormat="1" applyFont="1" applyFill="1" applyBorder="1" applyAlignment="1">
      <alignment horizontal="left" vertical="top" wrapText="1"/>
    </xf>
    <xf numFmtId="0" fontId="4" fillId="0" borderId="10" xfId="0" applyNumberFormat="1" applyFont="1" applyFill="1" applyBorder="1" applyAlignment="1">
      <alignment horizontal="left" vertical="top" wrapText="1"/>
    </xf>
    <xf numFmtId="0" fontId="4" fillId="0" borderId="12" xfId="0" applyNumberFormat="1" applyFont="1" applyFill="1" applyBorder="1" applyAlignment="1">
      <alignment horizontal="left" vertical="top" wrapText="1"/>
    </xf>
    <xf numFmtId="0" fontId="4" fillId="10" borderId="2" xfId="0" applyNumberFormat="1" applyFont="1" applyFill="1" applyBorder="1" applyAlignment="1">
      <alignment horizontal="left" vertical="top" wrapText="1"/>
    </xf>
    <xf numFmtId="0" fontId="52" fillId="0" borderId="17" xfId="0" applyNumberFormat="1" applyFont="1" applyFill="1" applyBorder="1" applyAlignment="1">
      <alignment horizontal="left" vertical="top" wrapText="1"/>
    </xf>
    <xf numFmtId="0" fontId="52" fillId="0" borderId="18" xfId="0" applyNumberFormat="1" applyFont="1" applyFill="1" applyBorder="1" applyAlignment="1">
      <alignment horizontal="center" vertical="top" wrapText="1"/>
    </xf>
    <xf numFmtId="0" fontId="52" fillId="0" borderId="16" xfId="0" applyNumberFormat="1" applyFont="1" applyFill="1" applyBorder="1" applyAlignment="1">
      <alignment horizontal="center" vertical="top" wrapText="1"/>
    </xf>
    <xf numFmtId="0" fontId="52" fillId="0" borderId="17" xfId="0" applyNumberFormat="1" applyFont="1" applyFill="1" applyBorder="1" applyAlignment="1">
      <alignment horizontal="center" vertical="top" wrapText="1"/>
    </xf>
    <xf numFmtId="167" fontId="16" fillId="21" borderId="40" xfId="3" applyNumberFormat="1" applyFont="1" applyFill="1" applyBorder="1" applyAlignment="1" applyProtection="1">
      <alignment horizontal="right" vertical="top"/>
    </xf>
    <xf numFmtId="167" fontId="16" fillId="6" borderId="49" xfId="3" applyNumberFormat="1" applyFont="1" applyFill="1" applyBorder="1" applyAlignment="1" applyProtection="1">
      <alignment horizontal="right" vertical="top"/>
    </xf>
    <xf numFmtId="0" fontId="4" fillId="14" borderId="40" xfId="0" applyNumberFormat="1" applyFont="1" applyFill="1" applyBorder="1" applyAlignment="1">
      <alignment horizontal="left" vertical="center" wrapText="1"/>
    </xf>
    <xf numFmtId="167" fontId="16" fillId="19" borderId="40" xfId="3" applyNumberFormat="1" applyFont="1" applyFill="1" applyBorder="1" applyAlignment="1" applyProtection="1">
      <alignment horizontal="right" vertical="top"/>
    </xf>
    <xf numFmtId="167" fontId="16" fillId="20" borderId="40" xfId="3" applyNumberFormat="1" applyFont="1" applyFill="1" applyBorder="1" applyAlignment="1" applyProtection="1">
      <alignment horizontal="right" vertical="top"/>
    </xf>
    <xf numFmtId="167" fontId="16" fillId="6" borderId="40" xfId="3" applyNumberFormat="1" applyFont="1" applyFill="1" applyBorder="1" applyAlignment="1" applyProtection="1">
      <alignment horizontal="right" vertical="top"/>
    </xf>
    <xf numFmtId="0" fontId="16" fillId="18" borderId="40" xfId="0" applyNumberFormat="1" applyFont="1" applyFill="1" applyBorder="1" applyAlignment="1">
      <alignment vertical="top" wrapText="1"/>
    </xf>
    <xf numFmtId="0" fontId="21" fillId="6" borderId="40" xfId="0" applyNumberFormat="1" applyFont="1" applyFill="1" applyBorder="1" applyAlignment="1">
      <alignment horizontal="center" vertical="top"/>
    </xf>
    <xf numFmtId="49" fontId="16" fillId="18" borderId="40" xfId="0" applyNumberFormat="1" applyFont="1" applyFill="1" applyBorder="1" applyAlignment="1">
      <alignment horizontal="left" vertical="top" wrapText="1"/>
    </xf>
    <xf numFmtId="0" fontId="16" fillId="6" borderId="45" xfId="0" applyNumberFormat="1" applyFont="1" applyFill="1" applyBorder="1" applyAlignment="1">
      <alignment horizontal="center" vertical="top" wrapText="1"/>
    </xf>
    <xf numFmtId="0" fontId="16" fillId="6" borderId="64" xfId="0" applyNumberFormat="1" applyFont="1" applyFill="1" applyBorder="1" applyAlignment="1">
      <alignment vertical="top" wrapText="1"/>
    </xf>
    <xf numFmtId="49" fontId="43" fillId="16" borderId="52" xfId="0" applyNumberFormat="1" applyFont="1" applyFill="1" applyBorder="1" applyAlignment="1">
      <alignment horizontal="left" vertical="top" wrapText="1"/>
    </xf>
    <xf numFmtId="0" fontId="44" fillId="0" borderId="63" xfId="0" applyFont="1" applyBorder="1" applyAlignment="1">
      <alignment horizontal="left" vertical="top" wrapText="1"/>
    </xf>
    <xf numFmtId="0" fontId="44" fillId="0" borderId="48" xfId="0" applyFont="1" applyBorder="1" applyAlignment="1">
      <alignment horizontal="left" vertical="top" wrapText="1"/>
    </xf>
    <xf numFmtId="49" fontId="43" fillId="16" borderId="2" xfId="0" applyNumberFormat="1" applyFont="1" applyFill="1" applyBorder="1" applyAlignment="1">
      <alignment vertical="top" wrapText="1"/>
    </xf>
    <xf numFmtId="0" fontId="44" fillId="0" borderId="2" xfId="0" applyFont="1" applyBorder="1" applyAlignment="1">
      <alignment vertical="top" wrapText="1"/>
    </xf>
    <xf numFmtId="0" fontId="22" fillId="6" borderId="44" xfId="0" applyNumberFormat="1" applyFont="1" applyFill="1" applyBorder="1" applyAlignment="1">
      <alignment horizontal="left" vertical="top" wrapText="1"/>
    </xf>
    <xf numFmtId="0" fontId="22" fillId="6" borderId="50" xfId="0" applyNumberFormat="1" applyFont="1" applyFill="1" applyBorder="1" applyAlignment="1">
      <alignment horizontal="left" vertical="top" wrapText="1"/>
    </xf>
    <xf numFmtId="14" fontId="21" fillId="6" borderId="51" xfId="0" applyNumberFormat="1" applyFont="1" applyFill="1" applyBorder="1" applyAlignment="1">
      <alignment horizontal="center" vertical="top" wrapText="1"/>
    </xf>
    <xf numFmtId="49" fontId="43" fillId="6" borderId="45" xfId="0" applyNumberFormat="1" applyFont="1" applyFill="1" applyBorder="1" applyAlignment="1">
      <alignment horizontal="left" vertical="top" wrapText="1"/>
    </xf>
    <xf numFmtId="0" fontId="44" fillId="0" borderId="42" xfId="0" applyFont="1" applyBorder="1" applyAlignment="1">
      <alignment vertical="top" wrapText="1"/>
    </xf>
    <xf numFmtId="0" fontId="44" fillId="0" borderId="43" xfId="0" applyFont="1" applyBorder="1" applyAlignment="1">
      <alignment vertical="top" wrapText="1"/>
    </xf>
    <xf numFmtId="49" fontId="16" fillId="16" borderId="52" xfId="0" applyNumberFormat="1" applyFont="1" applyFill="1" applyBorder="1" applyAlignment="1">
      <alignment vertical="top" wrapText="1"/>
    </xf>
    <xf numFmtId="0" fontId="0" fillId="0" borderId="53" xfId="0" applyBorder="1" applyAlignment="1">
      <alignment vertical="top" wrapText="1"/>
    </xf>
    <xf numFmtId="0" fontId="43" fillId="16" borderId="2" xfId="0" applyFont="1" applyFill="1" applyBorder="1" applyAlignment="1"/>
    <xf numFmtId="0" fontId="16" fillId="6" borderId="50" xfId="0" applyFont="1" applyFill="1" applyBorder="1" applyAlignment="1">
      <alignment horizontal="left" vertical="top"/>
    </xf>
    <xf numFmtId="0" fontId="16" fillId="6" borderId="51" xfId="0" applyNumberFormat="1" applyFont="1" applyFill="1" applyBorder="1" applyAlignment="1">
      <alignment vertical="top" wrapText="1"/>
    </xf>
    <xf numFmtId="0" fontId="43" fillId="16" borderId="2" xfId="0" applyFont="1" applyFill="1" applyBorder="1" applyAlignment="1">
      <alignment horizontal="left" vertical="top" wrapText="1"/>
    </xf>
    <xf numFmtId="0" fontId="16" fillId="6" borderId="40" xfId="0" applyNumberFormat="1" applyFont="1" applyFill="1" applyBorder="1" applyAlignment="1">
      <alignment horizontal="left" vertical="top" wrapText="1"/>
    </xf>
    <xf numFmtId="0" fontId="38" fillId="14" borderId="47" xfId="0" applyFont="1" applyFill="1" applyBorder="1" applyAlignment="1">
      <alignment horizontal="left" vertical="top" wrapText="1"/>
    </xf>
    <xf numFmtId="49" fontId="16" fillId="6" borderId="47" xfId="0" applyNumberFormat="1" applyFont="1" applyFill="1" applyBorder="1" applyAlignment="1" applyProtection="1">
      <alignment vertical="top" wrapText="1"/>
    </xf>
    <xf numFmtId="49" fontId="16" fillId="6" borderId="45" xfId="0" applyNumberFormat="1" applyFont="1" applyFill="1" applyBorder="1" applyAlignment="1">
      <alignment horizontal="center" vertical="top" wrapText="1"/>
    </xf>
    <xf numFmtId="0" fontId="16" fillId="6" borderId="40" xfId="0" applyFont="1" applyFill="1" applyBorder="1" applyAlignment="1">
      <alignment horizontal="left" vertical="top" wrapText="1"/>
    </xf>
    <xf numFmtId="14" fontId="21" fillId="6" borderId="40" xfId="0" applyNumberFormat="1" applyFont="1" applyFill="1" applyBorder="1" applyAlignment="1">
      <alignment horizontal="center" vertical="top"/>
    </xf>
    <xf numFmtId="0" fontId="16" fillId="6" borderId="40" xfId="0" applyNumberFormat="1" applyFont="1" applyFill="1" applyBorder="1" applyAlignment="1">
      <alignment vertical="top" wrapText="1"/>
    </xf>
    <xf numFmtId="0" fontId="16" fillId="6" borderId="47" xfId="0" applyFont="1" applyFill="1" applyBorder="1" applyAlignment="1">
      <alignment horizontal="left" vertical="top" wrapText="1"/>
    </xf>
    <xf numFmtId="0" fontId="38" fillId="14" borderId="39" xfId="0" applyNumberFormat="1" applyFont="1" applyFill="1" applyBorder="1" applyAlignment="1">
      <alignment horizontal="left" vertical="top" wrapText="1"/>
    </xf>
    <xf numFmtId="0" fontId="16" fillId="14" borderId="40" xfId="0" applyNumberFormat="1" applyFont="1" applyFill="1" applyBorder="1" applyAlignment="1">
      <alignment horizontal="left" vertical="top" wrapText="1"/>
    </xf>
    <xf numFmtId="0" fontId="16" fillId="18" borderId="40" xfId="0" applyNumberFormat="1" applyFont="1" applyFill="1" applyBorder="1" applyAlignment="1">
      <alignment horizontal="left" vertical="top" wrapText="1"/>
    </xf>
    <xf numFmtId="14" fontId="21" fillId="18" borderId="40" xfId="0" applyNumberFormat="1" applyFont="1" applyFill="1" applyBorder="1" applyAlignment="1">
      <alignment horizontal="center" vertical="top"/>
    </xf>
    <xf numFmtId="14" fontId="21" fillId="18" borderId="40" xfId="0" applyNumberFormat="1" applyFont="1" applyFill="1" applyBorder="1" applyAlignment="1">
      <alignment horizontal="center" vertical="top" wrapText="1"/>
    </xf>
    <xf numFmtId="0" fontId="16" fillId="6" borderId="40" xfId="0" applyFont="1" applyFill="1" applyBorder="1" applyAlignment="1">
      <alignment horizontal="center" vertical="top" wrapText="1"/>
    </xf>
    <xf numFmtId="0" fontId="16" fillId="14" borderId="40" xfId="0" applyFont="1" applyFill="1" applyBorder="1" applyAlignment="1">
      <alignment horizontal="left" wrapText="1"/>
    </xf>
    <xf numFmtId="0" fontId="16" fillId="16" borderId="40" xfId="0" applyNumberFormat="1" applyFont="1" applyFill="1" applyBorder="1" applyAlignment="1">
      <alignment horizontal="left" vertical="top" wrapText="1"/>
    </xf>
    <xf numFmtId="0" fontId="16" fillId="18" borderId="45" xfId="0" applyNumberFormat="1" applyFont="1" applyFill="1" applyBorder="1" applyAlignment="1">
      <alignment horizontal="center" vertical="top" wrapText="1"/>
    </xf>
    <xf numFmtId="0" fontId="21" fillId="18" borderId="43" xfId="0" applyFont="1" applyFill="1" applyBorder="1" applyAlignment="1">
      <alignment horizontal="center" vertical="top" wrapText="1"/>
    </xf>
    <xf numFmtId="167" fontId="16" fillId="18" borderId="49" xfId="3" applyNumberFormat="1" applyFont="1" applyFill="1" applyBorder="1" applyAlignment="1" applyProtection="1">
      <alignment horizontal="right" vertical="top"/>
    </xf>
    <xf numFmtId="0" fontId="4" fillId="16" borderId="39" xfId="0" applyNumberFormat="1" applyFont="1" applyFill="1" applyBorder="1" applyAlignment="1">
      <alignment horizontal="left" vertical="top" wrapText="1"/>
    </xf>
    <xf numFmtId="49" fontId="16" fillId="16" borderId="44" xfId="0" applyNumberFormat="1" applyFont="1" applyFill="1" applyBorder="1" applyAlignment="1">
      <alignment horizontal="left" vertical="top"/>
    </xf>
    <xf numFmtId="0" fontId="0" fillId="0" borderId="50" xfId="0" applyBorder="1" applyAlignment="1">
      <alignment horizontal="left" vertical="top"/>
    </xf>
    <xf numFmtId="0" fontId="16" fillId="16" borderId="45" xfId="0" applyNumberFormat="1" applyFont="1" applyFill="1" applyBorder="1" applyAlignment="1">
      <alignment horizontal="left" vertical="top" wrapText="1"/>
    </xf>
    <xf numFmtId="0" fontId="0" fillId="0" borderId="42" xfId="0" applyBorder="1" applyAlignment="1">
      <alignment vertical="top"/>
    </xf>
    <xf numFmtId="0" fontId="0" fillId="0" borderId="43" xfId="0" applyBorder="1" applyAlignment="1">
      <alignment vertical="top"/>
    </xf>
    <xf numFmtId="0" fontId="16" fillId="18" borderId="40" xfId="0" applyFont="1" applyFill="1" applyBorder="1" applyAlignment="1">
      <alignment horizontal="left" vertical="top" wrapText="1"/>
    </xf>
    <xf numFmtId="0" fontId="21" fillId="18" borderId="40" xfId="0" applyFont="1" applyFill="1" applyBorder="1" applyAlignment="1">
      <alignment horizontal="center" vertical="top"/>
    </xf>
    <xf numFmtId="0" fontId="21" fillId="18" borderId="40" xfId="0" applyFont="1" applyFill="1" applyBorder="1" applyAlignment="1">
      <alignment horizontal="center" vertical="top" wrapText="1"/>
    </xf>
    <xf numFmtId="0" fontId="20" fillId="14" borderId="39" xfId="0" applyNumberFormat="1" applyFont="1" applyFill="1" applyBorder="1" applyAlignment="1">
      <alignment horizontal="left" vertical="top" wrapText="1"/>
    </xf>
    <xf numFmtId="167" fontId="16" fillId="18" borderId="40" xfId="3" applyNumberFormat="1" applyFont="1" applyFill="1" applyBorder="1" applyAlignment="1" applyProtection="1">
      <alignment horizontal="right" vertical="top"/>
    </xf>
    <xf numFmtId="0" fontId="4" fillId="14" borderId="39" xfId="0" applyNumberFormat="1" applyFont="1" applyFill="1" applyBorder="1" applyAlignment="1">
      <alignment horizontal="left" vertical="top" wrapText="1"/>
    </xf>
    <xf numFmtId="0" fontId="0" fillId="0" borderId="46" xfId="0" applyBorder="1" applyAlignment="1">
      <alignment horizontal="left" vertical="top"/>
    </xf>
    <xf numFmtId="0" fontId="0" fillId="0" borderId="42" xfId="0" applyBorder="1" applyAlignment="1"/>
    <xf numFmtId="0" fontId="0" fillId="0" borderId="43" xfId="0" applyBorder="1" applyAlignment="1"/>
    <xf numFmtId="0" fontId="16" fillId="18" borderId="40" xfId="0" applyNumberFormat="1" applyFont="1" applyFill="1" applyBorder="1" applyAlignment="1">
      <alignment horizontal="center" vertical="top" wrapText="1"/>
    </xf>
    <xf numFmtId="14" fontId="16" fillId="18" borderId="40" xfId="0" applyNumberFormat="1" applyFont="1" applyFill="1" applyBorder="1" applyAlignment="1">
      <alignment horizontal="center" vertical="top" wrapText="1"/>
    </xf>
    <xf numFmtId="49" fontId="16" fillId="18" borderId="40" xfId="0" applyNumberFormat="1" applyFont="1" applyFill="1" applyBorder="1" applyAlignment="1">
      <alignment horizontal="center" vertical="top" wrapText="1"/>
    </xf>
    <xf numFmtId="0" fontId="21" fillId="6" borderId="40" xfId="0" applyFont="1" applyFill="1" applyBorder="1" applyAlignment="1">
      <alignment horizontal="center" vertical="top" wrapText="1"/>
    </xf>
    <xf numFmtId="0" fontId="4" fillId="12" borderId="40" xfId="0" applyNumberFormat="1" applyFont="1" applyFill="1" applyBorder="1" applyAlignment="1">
      <alignment horizontal="left" vertical="center" wrapText="1"/>
    </xf>
    <xf numFmtId="0" fontId="20" fillId="14" borderId="41" xfId="0" applyNumberFormat="1" applyFont="1" applyFill="1" applyBorder="1" applyAlignment="1">
      <alignment horizontal="left" vertical="top"/>
    </xf>
    <xf numFmtId="0" fontId="20" fillId="14" borderId="42" xfId="0" applyNumberFormat="1" applyFont="1" applyFill="1"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14" fontId="16" fillId="18" borderId="43" xfId="0" applyNumberFormat="1" applyFont="1" applyFill="1" applyBorder="1" applyAlignment="1">
      <alignment horizontal="center" vertical="top" wrapText="1"/>
    </xf>
    <xf numFmtId="0" fontId="0" fillId="0" borderId="42" xfId="0" applyBorder="1" applyAlignment="1">
      <alignment vertical="top" wrapText="1"/>
    </xf>
    <xf numFmtId="0" fontId="0" fillId="0" borderId="43" xfId="0" applyBorder="1" applyAlignment="1">
      <alignment vertical="top" wrapText="1"/>
    </xf>
    <xf numFmtId="49" fontId="16" fillId="18" borderId="39" xfId="0" applyNumberFormat="1" applyFont="1" applyFill="1" applyBorder="1" applyAlignment="1">
      <alignment horizontal="left" vertical="top"/>
    </xf>
    <xf numFmtId="0" fontId="21" fillId="18" borderId="40" xfId="0" applyNumberFormat="1" applyFont="1" applyFill="1" applyBorder="1" applyAlignment="1">
      <alignment horizontal="center" vertical="top"/>
    </xf>
    <xf numFmtId="0" fontId="19" fillId="0" borderId="16" xfId="0" applyFont="1" applyFill="1" applyBorder="1" applyAlignment="1">
      <alignment horizontal="left" vertical="top" wrapText="1"/>
    </xf>
    <xf numFmtId="14" fontId="15" fillId="0" borderId="18" xfId="0" applyNumberFormat="1" applyFont="1" applyFill="1" applyBorder="1" applyAlignment="1">
      <alignment horizontal="left" vertical="top" wrapText="1"/>
    </xf>
    <xf numFmtId="14" fontId="15" fillId="0" borderId="17" xfId="0" applyNumberFormat="1" applyFont="1" applyFill="1" applyBorder="1" applyAlignment="1">
      <alignment horizontal="left" vertical="top" wrapText="1"/>
    </xf>
    <xf numFmtId="14" fontId="21" fillId="0" borderId="18" xfId="0" applyNumberFormat="1" applyFont="1" applyFill="1" applyBorder="1" applyAlignment="1">
      <alignment horizontal="left" vertical="top" wrapText="1"/>
    </xf>
    <xf numFmtId="14" fontId="21" fillId="0" borderId="17" xfId="0" applyNumberFormat="1" applyFont="1" applyFill="1" applyBorder="1" applyAlignment="1">
      <alignment horizontal="left" vertical="top" wrapText="1"/>
    </xf>
    <xf numFmtId="0" fontId="4" fillId="26" borderId="2" xfId="0" applyNumberFormat="1" applyFont="1" applyFill="1" applyBorder="1" applyAlignment="1">
      <alignment horizontal="left" vertical="center" wrapText="1"/>
    </xf>
    <xf numFmtId="0" fontId="4" fillId="27" borderId="2" xfId="0" applyNumberFormat="1" applyFont="1" applyFill="1" applyBorder="1" applyAlignment="1">
      <alignment horizontal="left" vertical="center" wrapText="1"/>
    </xf>
    <xf numFmtId="0" fontId="4" fillId="27" borderId="9" xfId="0" applyNumberFormat="1" applyFont="1" applyFill="1" applyBorder="1" applyAlignment="1">
      <alignment horizontal="left" vertical="center" wrapText="1"/>
    </xf>
    <xf numFmtId="0" fontId="4" fillId="27" borderId="10" xfId="0" applyNumberFormat="1" applyFont="1" applyFill="1" applyBorder="1" applyAlignment="1">
      <alignment horizontal="left" vertical="center" wrapText="1"/>
    </xf>
    <xf numFmtId="0" fontId="4" fillId="27" borderId="12" xfId="0" applyNumberFormat="1" applyFont="1" applyFill="1" applyBorder="1" applyAlignment="1">
      <alignment horizontal="left" vertical="center" wrapText="1"/>
    </xf>
    <xf numFmtId="0" fontId="7" fillId="26" borderId="2" xfId="0" applyNumberFormat="1" applyFont="1" applyFill="1" applyBorder="1" applyAlignment="1">
      <alignment horizontal="left" vertical="center" wrapText="1"/>
    </xf>
    <xf numFmtId="49" fontId="16" fillId="0" borderId="18" xfId="0" applyNumberFormat="1" applyFont="1" applyFill="1" applyBorder="1" applyAlignment="1">
      <alignment horizontal="left" vertical="top"/>
    </xf>
    <xf numFmtId="49" fontId="16" fillId="0" borderId="16" xfId="0" applyNumberFormat="1" applyFont="1" applyFill="1" applyBorder="1" applyAlignment="1">
      <alignment horizontal="left" vertical="top"/>
    </xf>
    <xf numFmtId="49" fontId="16" fillId="0" borderId="17" xfId="0" applyNumberFormat="1" applyFont="1" applyFill="1" applyBorder="1" applyAlignment="1">
      <alignment horizontal="left" vertical="top"/>
    </xf>
    <xf numFmtId="0" fontId="15" fillId="0" borderId="18" xfId="0" applyNumberFormat="1" applyFont="1" applyFill="1" applyBorder="1" applyAlignment="1">
      <alignment horizontal="center" vertical="center" wrapText="1"/>
    </xf>
    <xf numFmtId="0" fontId="15" fillId="0" borderId="16" xfId="0" applyNumberFormat="1" applyFont="1" applyFill="1" applyBorder="1" applyAlignment="1">
      <alignment horizontal="center" vertical="center" wrapText="1"/>
    </xf>
    <xf numFmtId="0" fontId="15" fillId="0" borderId="17" xfId="0" applyNumberFormat="1" applyFont="1" applyFill="1" applyBorder="1" applyAlignment="1">
      <alignment horizontal="center" vertical="center" wrapText="1"/>
    </xf>
    <xf numFmtId="14" fontId="16" fillId="0" borderId="18" xfId="0" applyNumberFormat="1" applyFont="1" applyFill="1" applyBorder="1" applyAlignment="1">
      <alignment horizontal="center" vertical="top" wrapText="1"/>
    </xf>
    <xf numFmtId="14" fontId="16" fillId="0" borderId="16" xfId="0" applyNumberFormat="1" applyFont="1" applyFill="1" applyBorder="1" applyAlignment="1">
      <alignment horizontal="center" vertical="top" wrapText="1"/>
    </xf>
    <xf numFmtId="14" fontId="16" fillId="0" borderId="17" xfId="0" applyNumberFormat="1" applyFont="1" applyFill="1" applyBorder="1" applyAlignment="1">
      <alignment horizontal="center" vertical="top" wrapText="1"/>
    </xf>
    <xf numFmtId="0" fontId="20" fillId="0" borderId="17" xfId="0" applyNumberFormat="1" applyFont="1" applyFill="1" applyBorder="1" applyAlignment="1">
      <alignment horizontal="left" vertical="top" wrapText="1"/>
    </xf>
    <xf numFmtId="0" fontId="21" fillId="0" borderId="18" xfId="0" applyNumberFormat="1" applyFont="1" applyFill="1" applyBorder="1" applyAlignment="1">
      <alignment horizontal="center" vertical="top"/>
    </xf>
    <xf numFmtId="0" fontId="21" fillId="0" borderId="16" xfId="0" applyNumberFormat="1" applyFont="1" applyFill="1" applyBorder="1" applyAlignment="1">
      <alignment horizontal="center" vertical="top"/>
    </xf>
    <xf numFmtId="0" fontId="21" fillId="0" borderId="17" xfId="0" applyNumberFormat="1" applyFont="1" applyFill="1" applyBorder="1" applyAlignment="1">
      <alignment horizontal="center" vertical="top"/>
    </xf>
    <xf numFmtId="0" fontId="21" fillId="0" borderId="18" xfId="0" applyFont="1" applyFill="1" applyBorder="1" applyAlignment="1">
      <alignment horizontal="center" vertical="top" wrapText="1"/>
    </xf>
    <xf numFmtId="0" fontId="21" fillId="0" borderId="16" xfId="0" applyFont="1" applyFill="1" applyBorder="1" applyAlignment="1">
      <alignment horizontal="center" vertical="top" wrapText="1"/>
    </xf>
    <xf numFmtId="0" fontId="21" fillId="0" borderId="17" xfId="0" applyFont="1" applyFill="1" applyBorder="1" applyAlignment="1">
      <alignment horizontal="center" vertical="top" wrapText="1"/>
    </xf>
    <xf numFmtId="0" fontId="19" fillId="0" borderId="32" xfId="0" applyFont="1" applyFill="1" applyBorder="1" applyAlignment="1">
      <alignment horizontal="left" vertical="top" wrapText="1"/>
    </xf>
    <xf numFmtId="14" fontId="19" fillId="0" borderId="16" xfId="0" applyNumberFormat="1" applyFont="1" applyFill="1" applyBorder="1" applyAlignment="1">
      <alignment horizontal="left" vertical="top" wrapText="1"/>
    </xf>
    <xf numFmtId="0" fontId="16" fillId="0" borderId="18" xfId="0" applyNumberFormat="1" applyFont="1" applyFill="1" applyBorder="1" applyAlignment="1">
      <alignment horizontal="center" vertical="top" wrapText="1"/>
    </xf>
    <xf numFmtId="0" fontId="16" fillId="0" borderId="16" xfId="0" applyNumberFormat="1" applyFont="1" applyFill="1" applyBorder="1" applyAlignment="1">
      <alignment horizontal="center" vertical="top" wrapText="1"/>
    </xf>
    <xf numFmtId="0" fontId="16" fillId="0" borderId="17" xfId="0" applyNumberFormat="1" applyFont="1" applyFill="1" applyBorder="1" applyAlignment="1">
      <alignment horizontal="center" vertical="top" wrapText="1"/>
    </xf>
    <xf numFmtId="0" fontId="19" fillId="0" borderId="32" xfId="0" applyFont="1" applyBorder="1" applyAlignment="1">
      <alignment horizontal="left" vertical="top" wrapText="1"/>
    </xf>
    <xf numFmtId="14" fontId="16" fillId="0" borderId="18" xfId="0" applyNumberFormat="1" applyFont="1" applyFill="1" applyBorder="1" applyAlignment="1">
      <alignment horizontal="left" vertical="top" wrapText="1"/>
    </xf>
    <xf numFmtId="14" fontId="16" fillId="0" borderId="16" xfId="0" applyNumberFormat="1" applyFont="1" applyFill="1" applyBorder="1" applyAlignment="1">
      <alignment horizontal="left" vertical="top" wrapText="1"/>
    </xf>
    <xf numFmtId="14" fontId="16" fillId="0" borderId="17" xfId="0" applyNumberFormat="1" applyFont="1" applyFill="1" applyBorder="1" applyAlignment="1">
      <alignment horizontal="left" vertical="top" wrapText="1"/>
    </xf>
    <xf numFmtId="14" fontId="21" fillId="0" borderId="16" xfId="0" applyNumberFormat="1" applyFont="1" applyFill="1" applyBorder="1" applyAlignment="1">
      <alignment horizontal="left" vertical="top" wrapText="1"/>
    </xf>
    <xf numFmtId="16" fontId="22" fillId="0" borderId="18" xfId="0" applyNumberFormat="1" applyFont="1" applyFill="1" applyBorder="1" applyAlignment="1">
      <alignment horizontal="left" vertical="top"/>
    </xf>
    <xf numFmtId="16" fontId="22" fillId="0" borderId="16" xfId="0" applyNumberFormat="1" applyFont="1" applyFill="1" applyBorder="1" applyAlignment="1">
      <alignment horizontal="left" vertical="top"/>
    </xf>
    <xf numFmtId="16" fontId="22" fillId="0" borderId="17" xfId="0" applyNumberFormat="1" applyFont="1" applyFill="1" applyBorder="1" applyAlignment="1">
      <alignment horizontal="left" vertical="top"/>
    </xf>
    <xf numFmtId="16" fontId="22" fillId="0" borderId="20" xfId="0" applyNumberFormat="1" applyFont="1" applyFill="1" applyBorder="1" applyAlignment="1">
      <alignment horizontal="left" vertical="top"/>
    </xf>
    <xf numFmtId="16" fontId="22" fillId="0" borderId="21" xfId="0" applyNumberFormat="1" applyFont="1" applyFill="1" applyBorder="1" applyAlignment="1">
      <alignment horizontal="left" vertical="top"/>
    </xf>
    <xf numFmtId="16" fontId="22" fillId="0" borderId="22" xfId="0" applyNumberFormat="1" applyFont="1" applyFill="1" applyBorder="1" applyAlignment="1">
      <alignment horizontal="left" vertical="top"/>
    </xf>
    <xf numFmtId="0" fontId="23" fillId="0" borderId="18" xfId="0" applyNumberFormat="1" applyFont="1" applyFill="1" applyBorder="1" applyAlignment="1">
      <alignment horizontal="left" vertical="top" wrapText="1"/>
    </xf>
    <xf numFmtId="0" fontId="23" fillId="0" borderId="16" xfId="0" applyNumberFormat="1" applyFont="1" applyFill="1" applyBorder="1" applyAlignment="1">
      <alignment horizontal="left" vertical="top" wrapText="1"/>
    </xf>
    <xf numFmtId="0" fontId="23" fillId="0" borderId="17" xfId="0" applyNumberFormat="1" applyFont="1" applyFill="1" applyBorder="1" applyAlignment="1">
      <alignment horizontal="left" vertical="top" wrapText="1"/>
    </xf>
    <xf numFmtId="0" fontId="4" fillId="0" borderId="17" xfId="0" applyNumberFormat="1"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18" xfId="0" applyFont="1" applyFill="1" applyBorder="1" applyAlignment="1">
      <alignment horizontal="left" vertical="top"/>
    </xf>
    <xf numFmtId="0" fontId="19" fillId="0" borderId="16" xfId="0" applyFont="1" applyFill="1" applyBorder="1" applyAlignment="1">
      <alignment horizontal="left" vertical="top"/>
    </xf>
    <xf numFmtId="49" fontId="16" fillId="0" borderId="20" xfId="0" applyNumberFormat="1" applyFont="1" applyFill="1" applyBorder="1" applyAlignment="1">
      <alignment horizontal="left" vertical="top"/>
    </xf>
    <xf numFmtId="49" fontId="16" fillId="0" borderId="21" xfId="0" applyNumberFormat="1" applyFont="1" applyFill="1" applyBorder="1" applyAlignment="1">
      <alignment horizontal="left" vertical="top"/>
    </xf>
    <xf numFmtId="49" fontId="16" fillId="0" borderId="22" xfId="0" applyNumberFormat="1" applyFont="1" applyFill="1" applyBorder="1" applyAlignment="1">
      <alignment horizontal="left" vertical="top"/>
    </xf>
    <xf numFmtId="0" fontId="19" fillId="0" borderId="17" xfId="0" applyFont="1" applyFill="1" applyBorder="1" applyAlignment="1">
      <alignment horizontal="left" vertical="top" wrapText="1"/>
    </xf>
    <xf numFmtId="14" fontId="19" fillId="0" borderId="18" xfId="0" applyNumberFormat="1" applyFont="1" applyFill="1" applyBorder="1" applyAlignment="1">
      <alignment horizontal="left" vertical="top" wrapText="1"/>
    </xf>
    <xf numFmtId="14" fontId="19" fillId="0" borderId="17" xfId="0" applyNumberFormat="1" applyFont="1" applyFill="1" applyBorder="1" applyAlignment="1">
      <alignment horizontal="left" vertical="top" wrapText="1"/>
    </xf>
    <xf numFmtId="0" fontId="19" fillId="0" borderId="18" xfId="0" applyNumberFormat="1" applyFont="1" applyFill="1" applyBorder="1" applyAlignment="1">
      <alignment horizontal="left" vertical="top" wrapText="1"/>
    </xf>
    <xf numFmtId="0" fontId="19" fillId="0" borderId="17" xfId="0" applyNumberFormat="1" applyFont="1" applyFill="1" applyBorder="1" applyAlignment="1">
      <alignment horizontal="left" vertical="top" wrapText="1"/>
    </xf>
    <xf numFmtId="0" fontId="22" fillId="0" borderId="18" xfId="0" applyNumberFormat="1" applyFont="1" applyFill="1" applyBorder="1" applyAlignment="1">
      <alignment horizontal="center" vertical="top"/>
    </xf>
    <xf numFmtId="0" fontId="22" fillId="0" borderId="16" xfId="0" applyNumberFormat="1" applyFont="1" applyFill="1" applyBorder="1" applyAlignment="1">
      <alignment horizontal="center" vertical="top"/>
    </xf>
    <xf numFmtId="0" fontId="22" fillId="0" borderId="17" xfId="0" applyNumberFormat="1" applyFont="1" applyFill="1" applyBorder="1" applyAlignment="1">
      <alignment horizontal="center" vertical="top"/>
    </xf>
    <xf numFmtId="14" fontId="22" fillId="0" borderId="18" xfId="0" applyNumberFormat="1" applyFont="1" applyFill="1" applyBorder="1" applyAlignment="1">
      <alignment horizontal="center" vertical="top"/>
    </xf>
    <xf numFmtId="14" fontId="22" fillId="0" borderId="16" xfId="0" applyNumberFormat="1" applyFont="1" applyFill="1" applyBorder="1" applyAlignment="1">
      <alignment horizontal="center" vertical="top"/>
    </xf>
    <xf numFmtId="14" fontId="22" fillId="0" borderId="17" xfId="0" applyNumberFormat="1" applyFont="1" applyFill="1" applyBorder="1" applyAlignment="1">
      <alignment horizontal="center" vertical="top"/>
    </xf>
    <xf numFmtId="14" fontId="48" fillId="0" borderId="18" xfId="0" applyNumberFormat="1" applyFont="1" applyFill="1" applyBorder="1" applyAlignment="1">
      <alignment horizontal="left" vertical="top" wrapText="1"/>
    </xf>
    <xf numFmtId="14" fontId="48" fillId="0" borderId="16" xfId="0" applyNumberFormat="1" applyFont="1" applyFill="1" applyBorder="1" applyAlignment="1">
      <alignment horizontal="left" vertical="top" wrapText="1"/>
    </xf>
    <xf numFmtId="14" fontId="48" fillId="0" borderId="17" xfId="0" applyNumberFormat="1" applyFont="1" applyFill="1" applyBorder="1" applyAlignment="1">
      <alignment horizontal="left" vertical="top" wrapText="1"/>
    </xf>
    <xf numFmtId="14" fontId="21" fillId="0" borderId="18" xfId="0" applyNumberFormat="1" applyFont="1" applyFill="1" applyBorder="1" applyAlignment="1">
      <alignment horizontal="center" vertical="top" wrapText="1"/>
    </xf>
    <xf numFmtId="14" fontId="21" fillId="0" borderId="16" xfId="0" applyNumberFormat="1" applyFont="1" applyFill="1" applyBorder="1" applyAlignment="1">
      <alignment horizontal="center" vertical="top" wrapText="1"/>
    </xf>
    <xf numFmtId="14" fontId="21" fillId="0" borderId="17" xfId="0" applyNumberFormat="1" applyFont="1" applyFill="1" applyBorder="1" applyAlignment="1">
      <alignment horizontal="center" vertical="top" wrapText="1"/>
    </xf>
    <xf numFmtId="0" fontId="22" fillId="0" borderId="20" xfId="0" applyNumberFormat="1" applyFont="1" applyFill="1" applyBorder="1" applyAlignment="1">
      <alignment horizontal="left" vertical="top"/>
    </xf>
    <xf numFmtId="0" fontId="22" fillId="0" borderId="21" xfId="0" applyNumberFormat="1" applyFont="1" applyFill="1" applyBorder="1" applyAlignment="1">
      <alignment horizontal="left" vertical="top"/>
    </xf>
    <xf numFmtId="0" fontId="22" fillId="0" borderId="22" xfId="0" applyNumberFormat="1" applyFont="1" applyFill="1" applyBorder="1" applyAlignment="1">
      <alignment horizontal="left" vertical="top"/>
    </xf>
    <xf numFmtId="49" fontId="19" fillId="0" borderId="18" xfId="0" applyNumberFormat="1" applyFont="1" applyFill="1" applyBorder="1" applyAlignment="1">
      <alignment horizontal="left" vertical="center" wrapText="1"/>
    </xf>
    <xf numFmtId="49" fontId="19" fillId="0" borderId="16" xfId="0" applyNumberFormat="1" applyFont="1" applyFill="1" applyBorder="1" applyAlignment="1">
      <alignment horizontal="left" vertical="center" wrapText="1"/>
    </xf>
    <xf numFmtId="49" fontId="19" fillId="0" borderId="17" xfId="0" applyNumberFormat="1" applyFont="1" applyFill="1" applyBorder="1" applyAlignment="1">
      <alignment horizontal="left" vertical="center" wrapText="1"/>
    </xf>
    <xf numFmtId="49" fontId="19" fillId="0" borderId="18" xfId="0" applyNumberFormat="1" applyFont="1" applyFill="1" applyBorder="1" applyAlignment="1">
      <alignment horizontal="left" vertical="top" wrapText="1"/>
    </xf>
    <xf numFmtId="49" fontId="19" fillId="0" borderId="16" xfId="0" applyNumberFormat="1" applyFont="1" applyFill="1" applyBorder="1" applyAlignment="1">
      <alignment horizontal="left" vertical="top" wrapText="1"/>
    </xf>
    <xf numFmtId="14" fontId="19" fillId="0" borderId="18" xfId="0" applyNumberFormat="1" applyFont="1" applyFill="1" applyBorder="1" applyAlignment="1">
      <alignment horizontal="center" vertical="top" wrapText="1"/>
    </xf>
    <xf numFmtId="14" fontId="19" fillId="0" borderId="16" xfId="0" applyNumberFormat="1" applyFont="1" applyFill="1" applyBorder="1" applyAlignment="1">
      <alignment horizontal="center" vertical="top" wrapText="1"/>
    </xf>
    <xf numFmtId="0" fontId="14" fillId="0" borderId="2" xfId="0" applyFont="1" applyFill="1" applyBorder="1" applyAlignment="1">
      <alignment vertical="top"/>
    </xf>
    <xf numFmtId="0" fontId="0" fillId="0" borderId="2" xfId="0" applyFont="1" applyBorder="1" applyAlignment="1">
      <alignment vertical="top"/>
    </xf>
    <xf numFmtId="0" fontId="0" fillId="0" borderId="16" xfId="0" applyNumberFormat="1" applyBorder="1" applyAlignment="1">
      <alignment horizontal="center" vertical="top" wrapText="1"/>
    </xf>
    <xf numFmtId="0" fontId="0" fillId="0" borderId="17" xfId="0" applyNumberFormat="1" applyBorder="1" applyAlignment="1">
      <alignment horizontal="center" vertical="top" wrapText="1"/>
    </xf>
    <xf numFmtId="49" fontId="16" fillId="0" borderId="16" xfId="0" applyNumberFormat="1" applyFont="1" applyFill="1" applyBorder="1" applyAlignment="1">
      <alignment horizontal="center" vertical="top" wrapText="1"/>
    </xf>
    <xf numFmtId="0" fontId="0" fillId="0" borderId="17" xfId="0" applyBorder="1" applyAlignment="1">
      <alignment horizontal="center" vertical="top" wrapText="1"/>
    </xf>
    <xf numFmtId="49" fontId="16" fillId="0" borderId="2" xfId="0" applyNumberFormat="1" applyFont="1" applyFill="1" applyBorder="1" applyAlignment="1">
      <alignment horizontal="center" vertical="top"/>
    </xf>
    <xf numFmtId="0" fontId="6" fillId="0" borderId="18"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wrapText="1"/>
    </xf>
    <xf numFmtId="0" fontId="15" fillId="0" borderId="18"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7" xfId="0" applyFont="1" applyFill="1" applyBorder="1" applyAlignment="1">
      <alignment horizontal="left" vertical="top" wrapText="1"/>
    </xf>
    <xf numFmtId="0" fontId="4" fillId="0" borderId="18"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19" fillId="0" borderId="18" xfId="0" applyNumberFormat="1" applyFont="1" applyFill="1" applyBorder="1" applyAlignment="1">
      <alignment horizontal="left" vertical="center" wrapText="1"/>
    </xf>
    <xf numFmtId="0" fontId="19" fillId="0" borderId="17" xfId="0" applyNumberFormat="1" applyFont="1" applyFill="1" applyBorder="1" applyAlignment="1">
      <alignment horizontal="left" vertical="center" wrapText="1"/>
    </xf>
    <xf numFmtId="0" fontId="4" fillId="27" borderId="18" xfId="0" applyNumberFormat="1" applyFont="1" applyFill="1" applyBorder="1" applyAlignment="1">
      <alignment horizontal="left" vertical="center" wrapText="1"/>
    </xf>
    <xf numFmtId="49" fontId="4" fillId="0" borderId="3"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0" fontId="0" fillId="6" borderId="16" xfId="0" applyNumberFormat="1" applyFill="1" applyBorder="1" applyAlignment="1">
      <alignment horizontal="center" vertical="top" wrapText="1"/>
    </xf>
    <xf numFmtId="0" fontId="0" fillId="6" borderId="17" xfId="0" applyNumberFormat="1" applyFill="1" applyBorder="1" applyAlignment="1">
      <alignment horizontal="center" vertical="top" wrapText="1"/>
    </xf>
    <xf numFmtId="49" fontId="16" fillId="0" borderId="18" xfId="0" applyNumberFormat="1" applyFont="1" applyFill="1" applyBorder="1" applyAlignment="1">
      <alignment horizontal="center" vertical="top" wrapText="1"/>
    </xf>
    <xf numFmtId="0" fontId="16" fillId="6" borderId="16" xfId="0" applyNumberFormat="1" applyFont="1" applyFill="1" applyBorder="1" applyAlignment="1">
      <alignment horizontal="center" vertical="top" wrapText="1"/>
    </xf>
    <xf numFmtId="49" fontId="16" fillId="0" borderId="17" xfId="0" applyNumberFormat="1" applyFont="1" applyFill="1" applyBorder="1" applyAlignment="1">
      <alignment horizontal="center" vertical="top" wrapText="1"/>
    </xf>
    <xf numFmtId="0" fontId="14" fillId="0" borderId="16" xfId="0" applyFont="1" applyFill="1" applyBorder="1" applyAlignment="1"/>
    <xf numFmtId="0" fontId="0" fillId="0" borderId="16" xfId="0" applyBorder="1" applyAlignment="1"/>
    <xf numFmtId="0" fontId="0" fillId="0" borderId="17" xfId="0" applyBorder="1" applyAlignment="1"/>
    <xf numFmtId="49" fontId="16" fillId="0" borderId="2" xfId="0" applyNumberFormat="1" applyFont="1" applyFill="1" applyBorder="1" applyAlignment="1">
      <alignment vertical="top"/>
    </xf>
    <xf numFmtId="0" fontId="0" fillId="0" borderId="2" xfId="0" applyBorder="1" applyAlignment="1">
      <alignment vertical="top"/>
    </xf>
    <xf numFmtId="49" fontId="16" fillId="0" borderId="2" xfId="0" applyNumberFormat="1" applyFont="1" applyFill="1" applyBorder="1" applyAlignment="1">
      <alignment vertical="top" wrapText="1"/>
    </xf>
    <xf numFmtId="49" fontId="4" fillId="27" borderId="2" xfId="0" applyNumberFormat="1" applyFont="1" applyFill="1" applyBorder="1" applyAlignment="1">
      <alignment horizontal="left" vertical="center" wrapText="1"/>
    </xf>
    <xf numFmtId="0" fontId="15" fillId="0" borderId="18" xfId="0" applyFont="1" applyFill="1" applyBorder="1" applyAlignment="1">
      <alignment horizontal="center" vertical="top" wrapText="1"/>
    </xf>
    <xf numFmtId="0" fontId="15" fillId="0" borderId="16" xfId="0" applyFont="1" applyFill="1" applyBorder="1" applyAlignment="1">
      <alignment horizontal="center" vertical="top" wrapText="1"/>
    </xf>
    <xf numFmtId="0" fontId="15" fillId="0" borderId="17" xfId="0" applyFont="1" applyFill="1" applyBorder="1" applyAlignment="1">
      <alignment horizontal="center" vertical="top" wrapText="1"/>
    </xf>
    <xf numFmtId="0" fontId="15" fillId="0" borderId="18"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6" fillId="6" borderId="16" xfId="0" applyNumberFormat="1" applyFont="1" applyFill="1" applyBorder="1" applyAlignment="1">
      <alignment vertical="top" wrapText="1"/>
    </xf>
    <xf numFmtId="0" fontId="50" fillId="0" borderId="18" xfId="0" applyNumberFormat="1" applyFont="1" applyFill="1" applyBorder="1" applyAlignment="1">
      <alignment horizontal="center" vertical="top" wrapText="1"/>
    </xf>
    <xf numFmtId="0" fontId="50" fillId="0" borderId="16" xfId="0" applyNumberFormat="1" applyFont="1" applyFill="1" applyBorder="1" applyAlignment="1">
      <alignment horizontal="center" vertical="top" wrapText="1"/>
    </xf>
    <xf numFmtId="0" fontId="50" fillId="0" borderId="17" xfId="0" applyNumberFormat="1" applyFont="1" applyFill="1" applyBorder="1" applyAlignment="1">
      <alignment horizontal="center" vertical="top" wrapText="1"/>
    </xf>
    <xf numFmtId="0" fontId="51" fillId="0" borderId="18" xfId="0" applyNumberFormat="1" applyFont="1" applyFill="1" applyBorder="1" applyAlignment="1">
      <alignment horizontal="center" vertical="top" wrapText="1"/>
    </xf>
    <xf numFmtId="0" fontId="51" fillId="0" borderId="17" xfId="0" applyNumberFormat="1" applyFont="1" applyFill="1" applyBorder="1" applyAlignment="1">
      <alignment horizontal="center" vertical="top" wrapText="1"/>
    </xf>
    <xf numFmtId="0" fontId="52" fillId="0" borderId="16" xfId="0" applyNumberFormat="1" applyFont="1" applyFill="1" applyBorder="1" applyAlignment="1">
      <alignment horizontal="left" vertical="top" wrapText="1"/>
    </xf>
    <xf numFmtId="0" fontId="23" fillId="0" borderId="18"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17" xfId="0" applyFont="1" applyFill="1" applyBorder="1" applyAlignment="1">
      <alignment horizontal="center" vertical="top" wrapText="1"/>
    </xf>
    <xf numFmtId="0" fontId="16" fillId="0" borderId="18" xfId="0" applyFont="1" applyFill="1" applyBorder="1" applyAlignment="1">
      <alignment horizontal="center" vertical="top" wrapText="1"/>
    </xf>
    <xf numFmtId="0" fontId="16" fillId="0" borderId="16" xfId="0" applyFont="1" applyFill="1" applyBorder="1" applyAlignment="1">
      <alignment horizontal="center" vertical="top" wrapText="1"/>
    </xf>
    <xf numFmtId="0" fontId="16" fillId="0" borderId="17" xfId="0" applyFont="1" applyFill="1" applyBorder="1" applyAlignment="1">
      <alignment horizontal="center" vertical="top" wrapText="1"/>
    </xf>
    <xf numFmtId="0" fontId="16" fillId="0" borderId="19" xfId="0" applyNumberFormat="1" applyFont="1" applyFill="1" applyBorder="1" applyAlignment="1">
      <alignment horizontal="center" vertical="top" wrapText="1"/>
    </xf>
    <xf numFmtId="0" fontId="16" fillId="0" borderId="10" xfId="0" applyNumberFormat="1" applyFont="1" applyFill="1" applyBorder="1" applyAlignment="1">
      <alignment horizontal="center" vertical="top" wrapText="1"/>
    </xf>
    <xf numFmtId="0" fontId="16" fillId="0" borderId="12" xfId="0" applyNumberFormat="1" applyFont="1" applyFill="1" applyBorder="1" applyAlignment="1">
      <alignment horizontal="center" vertical="top" wrapText="1"/>
    </xf>
    <xf numFmtId="0" fontId="16" fillId="0" borderId="19" xfId="0" applyNumberFormat="1" applyFont="1" applyFill="1" applyBorder="1" applyAlignment="1">
      <alignment horizontal="left" vertical="top" wrapText="1"/>
    </xf>
    <xf numFmtId="0" fontId="16" fillId="0" borderId="10" xfId="0" applyNumberFormat="1" applyFont="1" applyFill="1" applyBorder="1" applyAlignment="1">
      <alignment horizontal="left" vertical="top" wrapText="1"/>
    </xf>
    <xf numFmtId="0" fontId="16" fillId="0" borderId="12" xfId="0" applyNumberFormat="1" applyFont="1" applyFill="1" applyBorder="1" applyAlignment="1">
      <alignment horizontal="left" vertical="top" wrapText="1"/>
    </xf>
    <xf numFmtId="0" fontId="4" fillId="6" borderId="3" xfId="0" applyNumberFormat="1" applyFont="1" applyFill="1" applyBorder="1" applyAlignment="1">
      <alignment horizontal="left" vertical="top" wrapText="1"/>
    </xf>
    <xf numFmtId="0" fontId="4" fillId="6" borderId="10" xfId="0" applyNumberFormat="1" applyFont="1" applyFill="1" applyBorder="1" applyAlignment="1">
      <alignment horizontal="left" vertical="top" wrapText="1"/>
    </xf>
    <xf numFmtId="0" fontId="13" fillId="6" borderId="16" xfId="0" applyFont="1" applyFill="1" applyBorder="1" applyAlignment="1">
      <alignment vertical="top" wrapText="1"/>
    </xf>
    <xf numFmtId="0" fontId="13" fillId="6" borderId="17" xfId="0" applyFont="1" applyFill="1" applyBorder="1" applyAlignment="1">
      <alignment vertical="top" wrapText="1"/>
    </xf>
    <xf numFmtId="0" fontId="34" fillId="6" borderId="16" xfId="0" applyFont="1" applyFill="1" applyBorder="1" applyAlignment="1">
      <alignment horizontal="left" vertical="top" wrapText="1"/>
    </xf>
    <xf numFmtId="0" fontId="34" fillId="6" borderId="17" xfId="0" applyFont="1" applyFill="1" applyBorder="1" applyAlignment="1">
      <alignment horizontal="left" vertical="top" wrapText="1"/>
    </xf>
    <xf numFmtId="14" fontId="10" fillId="6" borderId="18" xfId="0" applyNumberFormat="1" applyFont="1" applyFill="1" applyBorder="1" applyAlignment="1">
      <alignment horizontal="left" vertical="top" wrapText="1"/>
    </xf>
    <xf numFmtId="0" fontId="18" fillId="6" borderId="16" xfId="0" applyFont="1" applyFill="1" applyBorder="1" applyAlignment="1">
      <alignment horizontal="left" vertical="top" wrapText="1"/>
    </xf>
    <xf numFmtId="0" fontId="18" fillId="6" borderId="17" xfId="0" applyFont="1" applyFill="1" applyBorder="1" applyAlignment="1">
      <alignment horizontal="left" vertical="top" wrapText="1"/>
    </xf>
    <xf numFmtId="0" fontId="18" fillId="6" borderId="16" xfId="0" applyFont="1" applyFill="1" applyBorder="1" applyAlignment="1">
      <alignment vertical="top" wrapText="1"/>
    </xf>
    <xf numFmtId="0" fontId="18" fillId="6" borderId="17" xfId="0" applyFont="1" applyFill="1" applyBorder="1" applyAlignment="1">
      <alignment vertical="top" wrapText="1"/>
    </xf>
    <xf numFmtId="0" fontId="31" fillId="6" borderId="16" xfId="0" applyFont="1" applyFill="1" applyBorder="1" applyAlignment="1">
      <alignment horizontal="left" vertical="top" wrapText="1"/>
    </xf>
    <xf numFmtId="0" fontId="31" fillId="6" borderId="17" xfId="0" applyFont="1" applyFill="1" applyBorder="1" applyAlignment="1">
      <alignment horizontal="left" vertical="top" wrapText="1"/>
    </xf>
    <xf numFmtId="0" fontId="34" fillId="6" borderId="16" xfId="0" applyNumberFormat="1" applyFont="1" applyFill="1" applyBorder="1" applyAlignment="1">
      <alignment horizontal="center" vertical="top" wrapText="1"/>
    </xf>
    <xf numFmtId="0" fontId="34" fillId="6" borderId="17" xfId="0" applyNumberFormat="1" applyFont="1" applyFill="1" applyBorder="1" applyAlignment="1">
      <alignment horizontal="center" vertical="top" wrapText="1"/>
    </xf>
    <xf numFmtId="0" fontId="35" fillId="0" borderId="18" xfId="0" applyFont="1" applyFill="1" applyBorder="1" applyAlignment="1">
      <alignment horizontal="center" vertical="top" wrapText="1"/>
    </xf>
    <xf numFmtId="0" fontId="35" fillId="0" borderId="16" xfId="0" applyFont="1" applyFill="1" applyBorder="1" applyAlignment="1">
      <alignment horizontal="center" vertical="top"/>
    </xf>
    <xf numFmtId="0" fontId="35" fillId="0" borderId="17" xfId="0" applyFont="1" applyFill="1" applyBorder="1" applyAlignment="1">
      <alignment horizontal="center" vertical="top"/>
    </xf>
    <xf numFmtId="0" fontId="54" fillId="0" borderId="18" xfId="0" applyFont="1" applyFill="1" applyBorder="1" applyAlignment="1">
      <alignment horizontal="center" vertical="top" wrapText="1"/>
    </xf>
    <xf numFmtId="0" fontId="54" fillId="0" borderId="17" xfId="0" applyFont="1" applyFill="1" applyBorder="1" applyAlignment="1">
      <alignment horizontal="center" vertical="top" wrapText="1"/>
    </xf>
    <xf numFmtId="0" fontId="55" fillId="0" borderId="18" xfId="0" applyFont="1" applyFill="1" applyBorder="1" applyAlignment="1">
      <alignment horizontal="center" vertical="top" wrapText="1"/>
    </xf>
    <xf numFmtId="0" fontId="55" fillId="0" borderId="17" xfId="0" applyFont="1" applyFill="1" applyBorder="1" applyAlignment="1">
      <alignment horizontal="center" vertical="top" wrapText="1"/>
    </xf>
    <xf numFmtId="49" fontId="16" fillId="0" borderId="20" xfId="0" applyNumberFormat="1" applyFont="1" applyFill="1" applyBorder="1" applyAlignment="1">
      <alignment horizontal="center" vertical="top"/>
    </xf>
    <xf numFmtId="49" fontId="16" fillId="0" borderId="22" xfId="0" applyNumberFormat="1" applyFont="1" applyFill="1" applyBorder="1" applyAlignment="1">
      <alignment horizontal="center" vertical="top"/>
    </xf>
    <xf numFmtId="0" fontId="15" fillId="0" borderId="17" xfId="0" applyFont="1" applyFill="1" applyBorder="1" applyAlignment="1">
      <alignment horizontal="center" vertical="top"/>
    </xf>
    <xf numFmtId="0" fontId="16" fillId="0" borderId="17" xfId="0" applyFont="1" applyFill="1" applyBorder="1" applyAlignment="1">
      <alignment horizontal="center" vertical="top"/>
    </xf>
    <xf numFmtId="0" fontId="52" fillId="0" borderId="18" xfId="0" applyFont="1" applyFill="1" applyBorder="1" applyAlignment="1">
      <alignment horizontal="center" vertical="top" wrapText="1"/>
    </xf>
    <xf numFmtId="0" fontId="52" fillId="0" borderId="16" xfId="0" applyFont="1" applyFill="1" applyBorder="1" applyAlignment="1">
      <alignment horizontal="center" vertical="top" wrapText="1"/>
    </xf>
    <xf numFmtId="0" fontId="52" fillId="0" borderId="17" xfId="0" applyFont="1" applyFill="1" applyBorder="1" applyAlignment="1">
      <alignment horizontal="center" vertical="top"/>
    </xf>
    <xf numFmtId="0" fontId="23" fillId="0" borderId="17" xfId="0" applyFont="1" applyFill="1" applyBorder="1" applyAlignment="1">
      <alignment horizontal="center" vertical="top"/>
    </xf>
    <xf numFmtId="0" fontId="52" fillId="0" borderId="16" xfId="0" applyFont="1" applyFill="1" applyBorder="1" applyAlignment="1">
      <alignment horizontal="center" vertical="top"/>
    </xf>
    <xf numFmtId="0" fontId="23" fillId="0" borderId="16" xfId="0" applyFont="1" applyFill="1" applyBorder="1" applyAlignment="1">
      <alignment horizontal="center" vertical="top"/>
    </xf>
    <xf numFmtId="0" fontId="52" fillId="0" borderId="17" xfId="0" applyFont="1" applyFill="1" applyBorder="1" applyAlignment="1">
      <alignment horizontal="center" vertical="top" wrapText="1"/>
    </xf>
    <xf numFmtId="14" fontId="23" fillId="0" borderId="18" xfId="0" applyNumberFormat="1" applyFont="1" applyFill="1" applyBorder="1" applyAlignment="1">
      <alignment horizontal="center" vertical="top" wrapText="1"/>
    </xf>
    <xf numFmtId="14" fontId="23" fillId="0" borderId="17" xfId="0" applyNumberFormat="1" applyFont="1" applyFill="1" applyBorder="1" applyAlignment="1">
      <alignment horizontal="center" vertical="top" wrapText="1"/>
    </xf>
    <xf numFmtId="0" fontId="6" fillId="0" borderId="18" xfId="0" applyNumberFormat="1" applyFont="1" applyFill="1" applyBorder="1" applyAlignment="1">
      <alignment vertical="top" wrapText="1"/>
    </xf>
    <xf numFmtId="0" fontId="6" fillId="0" borderId="17" xfId="0" applyNumberFormat="1" applyFont="1" applyFill="1" applyBorder="1" applyAlignment="1">
      <alignment vertical="top" wrapText="1"/>
    </xf>
    <xf numFmtId="0" fontId="6" fillId="0" borderId="18" xfId="0" applyNumberFormat="1" applyFont="1" applyFill="1" applyBorder="1" applyAlignment="1">
      <alignment horizontal="left" vertical="top" wrapText="1"/>
    </xf>
    <xf numFmtId="0" fontId="6" fillId="0" borderId="16" xfId="0" applyNumberFormat="1" applyFont="1" applyFill="1" applyBorder="1" applyAlignment="1">
      <alignment horizontal="left" vertical="top" wrapText="1"/>
    </xf>
    <xf numFmtId="0" fontId="6" fillId="0" borderId="17" xfId="0" applyNumberFormat="1" applyFont="1" applyFill="1" applyBorder="1" applyAlignment="1">
      <alignment horizontal="left" vertical="top" wrapText="1"/>
    </xf>
    <xf numFmtId="49" fontId="16" fillId="0" borderId="18" xfId="0" applyNumberFormat="1" applyFont="1" applyFill="1" applyBorder="1" applyAlignment="1">
      <alignment horizontal="left" vertical="top" wrapText="1"/>
    </xf>
    <xf numFmtId="49" fontId="16" fillId="0" borderId="16" xfId="0" applyNumberFormat="1" applyFont="1" applyFill="1" applyBorder="1" applyAlignment="1">
      <alignment horizontal="left" vertical="top" wrapText="1"/>
    </xf>
    <xf numFmtId="49" fontId="16" fillId="0" borderId="17" xfId="0" applyNumberFormat="1" applyFont="1" applyFill="1" applyBorder="1" applyAlignment="1">
      <alignment horizontal="left" vertical="top" wrapText="1"/>
    </xf>
    <xf numFmtId="0" fontId="6" fillId="0" borderId="18" xfId="0" applyNumberFormat="1" applyFont="1" applyFill="1" applyBorder="1" applyAlignment="1">
      <alignment horizontal="center" vertical="top" wrapText="1"/>
    </xf>
    <xf numFmtId="0" fontId="6" fillId="0" borderId="16" xfId="0" applyNumberFormat="1" applyFont="1" applyFill="1" applyBorder="1" applyAlignment="1">
      <alignment horizontal="center" vertical="top" wrapText="1"/>
    </xf>
    <xf numFmtId="0" fontId="6" fillId="0" borderId="17" xfId="0" applyNumberFormat="1" applyFont="1" applyFill="1" applyBorder="1" applyAlignment="1">
      <alignment horizontal="center" vertical="top" wrapText="1"/>
    </xf>
    <xf numFmtId="0" fontId="6" fillId="0" borderId="18"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7" xfId="0" applyFont="1" applyFill="1" applyBorder="1" applyAlignment="1">
      <alignment horizontal="center" vertical="top" wrapText="1"/>
    </xf>
    <xf numFmtId="0" fontId="56" fillId="0" borderId="18" xfId="0" applyFont="1" applyFill="1" applyBorder="1" applyAlignment="1">
      <alignment horizontal="center" vertical="top" wrapText="1"/>
    </xf>
    <xf numFmtId="0" fontId="56" fillId="0" borderId="17" xfId="0" applyFont="1" applyFill="1" applyBorder="1" applyAlignment="1">
      <alignment horizontal="center" vertical="top"/>
    </xf>
    <xf numFmtId="0" fontId="19" fillId="0" borderId="18" xfId="0" applyNumberFormat="1" applyFont="1" applyFill="1" applyBorder="1" applyAlignment="1">
      <alignment vertical="top" wrapText="1"/>
    </xf>
    <xf numFmtId="0" fontId="19" fillId="0" borderId="16" xfId="0" applyNumberFormat="1" applyFont="1" applyFill="1" applyBorder="1" applyAlignment="1">
      <alignment vertical="top" wrapText="1"/>
    </xf>
    <xf numFmtId="0" fontId="19" fillId="0" borderId="17" xfId="0" applyNumberFormat="1" applyFont="1" applyFill="1" applyBorder="1" applyAlignment="1">
      <alignment vertical="top" wrapText="1"/>
    </xf>
    <xf numFmtId="49" fontId="6" fillId="0" borderId="18"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49" fontId="6" fillId="0" borderId="17" xfId="0" applyNumberFormat="1" applyFont="1" applyFill="1" applyBorder="1" applyAlignment="1">
      <alignment horizontal="left" vertical="top" wrapText="1"/>
    </xf>
    <xf numFmtId="49" fontId="6" fillId="0" borderId="18" xfId="0" applyNumberFormat="1" applyFont="1" applyFill="1" applyBorder="1" applyAlignment="1">
      <alignment horizontal="center" vertical="top" wrapText="1"/>
    </xf>
    <xf numFmtId="49" fontId="6" fillId="0" borderId="16" xfId="0" applyNumberFormat="1" applyFont="1" applyFill="1" applyBorder="1" applyAlignment="1">
      <alignment horizontal="center" vertical="top" wrapText="1"/>
    </xf>
    <xf numFmtId="49" fontId="6" fillId="0" borderId="17" xfId="0" applyNumberFormat="1" applyFont="1" applyFill="1" applyBorder="1" applyAlignment="1">
      <alignment horizontal="center" vertical="top" wrapText="1"/>
    </xf>
    <xf numFmtId="0" fontId="4" fillId="6" borderId="2" xfId="0" applyNumberFormat="1" applyFont="1" applyFill="1" applyBorder="1" applyAlignment="1">
      <alignment horizontal="left" vertical="center" wrapText="1"/>
    </xf>
    <xf numFmtId="14" fontId="6" fillId="0" borderId="18" xfId="0" applyNumberFormat="1" applyFont="1" applyFill="1" applyBorder="1" applyAlignment="1">
      <alignment horizontal="left" vertical="top" wrapText="1"/>
    </xf>
    <xf numFmtId="14" fontId="6" fillId="0" borderId="17" xfId="0" applyNumberFormat="1" applyFont="1" applyFill="1" applyBorder="1" applyAlignment="1">
      <alignment horizontal="left" vertical="top" wrapText="1"/>
    </xf>
    <xf numFmtId="0" fontId="19" fillId="0" borderId="2" xfId="0" applyFont="1" applyFill="1" applyBorder="1" applyAlignment="1">
      <alignment vertical="top" wrapText="1"/>
    </xf>
    <xf numFmtId="14" fontId="6" fillId="0" borderId="2" xfId="0" applyNumberFormat="1" applyFont="1" applyFill="1" applyBorder="1" applyAlignment="1">
      <alignment horizontal="center"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169" fontId="29" fillId="0" borderId="18" xfId="0" applyNumberFormat="1" applyFont="1" applyFill="1" applyBorder="1" applyAlignment="1" applyProtection="1">
      <alignment vertical="top" wrapText="1"/>
      <protection locked="0"/>
    </xf>
    <xf numFmtId="0" fontId="15" fillId="0" borderId="17" xfId="0" applyFont="1" applyBorder="1" applyAlignment="1">
      <alignment vertical="top"/>
    </xf>
    <xf numFmtId="169" fontId="29" fillId="0" borderId="18" xfId="0" applyNumberFormat="1" applyFont="1" applyFill="1" applyBorder="1" applyAlignment="1" applyProtection="1">
      <alignment horizontal="left" vertical="top" wrapText="1"/>
      <protection locked="0"/>
    </xf>
    <xf numFmtId="0" fontId="53" fillId="0" borderId="18" xfId="0" applyFont="1" applyFill="1"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14" fontId="8" fillId="0" borderId="18" xfId="0" applyNumberFormat="1" applyFont="1" applyFill="1" applyBorder="1" applyAlignment="1">
      <alignment horizontal="center" vertical="top" wrapText="1"/>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0" fontId="6" fillId="0" borderId="18" xfId="0" applyNumberFormat="1" applyFont="1" applyFill="1" applyBorder="1" applyAlignment="1" applyProtection="1">
      <alignment vertical="center" wrapText="1" shrinkToFit="1"/>
      <protection locked="0"/>
    </xf>
    <xf numFmtId="0" fontId="6" fillId="0" borderId="17" xfId="0" applyFont="1" applyBorder="1" applyAlignment="1">
      <alignment vertical="center" wrapText="1" shrinkToFit="1"/>
    </xf>
    <xf numFmtId="0" fontId="7" fillId="9" borderId="9" xfId="0" applyNumberFormat="1" applyFont="1" applyFill="1" applyBorder="1" applyAlignment="1">
      <alignment horizontal="left" vertical="center" wrapText="1"/>
    </xf>
    <xf numFmtId="0" fontId="7" fillId="9" borderId="10" xfId="0" applyNumberFormat="1" applyFont="1" applyFill="1" applyBorder="1" applyAlignment="1">
      <alignment horizontal="left" vertical="center" wrapText="1"/>
    </xf>
    <xf numFmtId="0" fontId="7" fillId="9" borderId="12" xfId="0" applyNumberFormat="1" applyFont="1" applyFill="1" applyBorder="1" applyAlignment="1">
      <alignment horizontal="left" vertical="center" wrapText="1"/>
    </xf>
    <xf numFmtId="0" fontId="16" fillId="0" borderId="16" xfId="0" applyFont="1" applyFill="1" applyBorder="1" applyAlignment="1">
      <alignment horizontal="center" vertical="top"/>
    </xf>
    <xf numFmtId="0" fontId="19" fillId="0" borderId="18" xfId="0" applyFont="1" applyFill="1" applyBorder="1" applyAlignment="1">
      <alignment horizontal="center" vertical="top" wrapText="1"/>
    </xf>
    <xf numFmtId="0" fontId="19" fillId="0" borderId="17" xfId="0" applyFont="1" applyFill="1" applyBorder="1" applyAlignment="1">
      <alignment horizontal="center" vertical="top" wrapText="1"/>
    </xf>
    <xf numFmtId="0" fontId="6" fillId="0" borderId="18"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14" fontId="25" fillId="0" borderId="17" xfId="0" applyNumberFormat="1" applyFont="1" applyFill="1" applyBorder="1" applyAlignment="1">
      <alignment horizontal="center" vertical="top" wrapText="1"/>
    </xf>
    <xf numFmtId="0" fontId="7" fillId="9" borderId="9" xfId="0" applyNumberFormat="1" applyFont="1" applyFill="1" applyBorder="1" applyAlignment="1">
      <alignment horizontal="left" vertical="top" wrapText="1"/>
    </xf>
    <xf numFmtId="0" fontId="7" fillId="9" borderId="10" xfId="0" applyNumberFormat="1" applyFont="1" applyFill="1" applyBorder="1" applyAlignment="1">
      <alignment horizontal="left" vertical="top" wrapText="1"/>
    </xf>
    <xf numFmtId="0" fontId="7" fillId="9" borderId="12" xfId="0" applyNumberFormat="1" applyFont="1" applyFill="1" applyBorder="1" applyAlignment="1">
      <alignment horizontal="left" vertical="top" wrapText="1"/>
    </xf>
    <xf numFmtId="0" fontId="6" fillId="0" borderId="18"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14" fontId="6" fillId="0" borderId="18" xfId="0" applyNumberFormat="1" applyFont="1" applyFill="1" applyBorder="1" applyAlignment="1">
      <alignment horizontal="center" vertical="top" wrapText="1"/>
    </xf>
    <xf numFmtId="14" fontId="6" fillId="0" borderId="16" xfId="0" applyNumberFormat="1" applyFont="1" applyFill="1" applyBorder="1" applyAlignment="1">
      <alignment horizontal="center" vertical="top" wrapText="1"/>
    </xf>
    <xf numFmtId="14" fontId="6" fillId="0" borderId="17" xfId="0" applyNumberFormat="1" applyFont="1" applyFill="1" applyBorder="1" applyAlignment="1">
      <alignment horizontal="center" vertical="top" wrapText="1"/>
    </xf>
    <xf numFmtId="167" fontId="11" fillId="8" borderId="19" xfId="3" applyNumberFormat="1" applyFont="1" applyFill="1" applyBorder="1" applyAlignment="1">
      <alignment wrapText="1"/>
    </xf>
    <xf numFmtId="0" fontId="0" fillId="0" borderId="10" xfId="0" applyBorder="1"/>
    <xf numFmtId="0" fontId="0" fillId="0" borderId="12" xfId="0" applyBorder="1"/>
    <xf numFmtId="0" fontId="6" fillId="0" borderId="17" xfId="0" applyNumberFormat="1" applyFont="1" applyFill="1" applyBorder="1" applyAlignment="1" applyProtection="1">
      <alignment vertical="center" wrapText="1" shrinkToFit="1"/>
      <protection locked="0"/>
    </xf>
    <xf numFmtId="0" fontId="6" fillId="0" borderId="17" xfId="0" applyFont="1" applyFill="1" applyBorder="1" applyAlignment="1">
      <alignment horizontal="center" vertical="top"/>
    </xf>
    <xf numFmtId="0" fontId="7" fillId="9" borderId="2" xfId="0" applyNumberFormat="1" applyFont="1" applyFill="1" applyBorder="1" applyAlignment="1">
      <alignment horizontal="left" vertical="center" wrapText="1"/>
    </xf>
    <xf numFmtId="0" fontId="0" fillId="0" borderId="10" xfId="0" applyBorder="1" applyAlignment="1">
      <alignment wrapText="1"/>
    </xf>
    <xf numFmtId="0" fontId="0" fillId="0" borderId="12" xfId="0" applyBorder="1" applyAlignment="1">
      <alignment wrapText="1"/>
    </xf>
    <xf numFmtId="0" fontId="6" fillId="8" borderId="9" xfId="0" applyNumberFormat="1" applyFont="1" applyFill="1" applyBorder="1" applyAlignment="1">
      <alignment horizontal="left" vertical="top" wrapText="1"/>
    </xf>
    <xf numFmtId="0" fontId="6" fillId="8" borderId="10" xfId="0" applyNumberFormat="1" applyFont="1" applyFill="1" applyBorder="1" applyAlignment="1">
      <alignment horizontal="left" vertical="top" wrapText="1"/>
    </xf>
    <xf numFmtId="0" fontId="6" fillId="8" borderId="12" xfId="0" applyNumberFormat="1" applyFont="1" applyFill="1" applyBorder="1" applyAlignment="1">
      <alignment horizontal="left" vertical="top" wrapText="1"/>
    </xf>
    <xf numFmtId="0" fontId="7" fillId="0" borderId="2" xfId="0" applyNumberFormat="1" applyFont="1" applyFill="1" applyBorder="1" applyAlignment="1">
      <alignment horizontal="left" vertical="top" wrapText="1"/>
    </xf>
    <xf numFmtId="0"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0" fontId="11" fillId="0" borderId="2" xfId="0" applyNumberFormat="1" applyFont="1" applyFill="1" applyBorder="1" applyAlignment="1">
      <alignment horizontal="left" vertical="top" wrapText="1"/>
    </xf>
    <xf numFmtId="14" fontId="6" fillId="0" borderId="2" xfId="0" applyNumberFormat="1" applyFont="1" applyFill="1" applyBorder="1" applyAlignment="1">
      <alignment horizontal="left" vertical="top" wrapText="1"/>
    </xf>
    <xf numFmtId="0" fontId="6" fillId="0" borderId="2" xfId="0" applyFont="1" applyFill="1" applyBorder="1" applyAlignment="1">
      <alignment horizontal="center" vertical="top" wrapText="1"/>
    </xf>
    <xf numFmtId="0" fontId="8" fillId="0" borderId="2" xfId="0" applyFont="1" applyFill="1" applyBorder="1" applyAlignment="1">
      <alignment horizontal="center" vertical="top" wrapText="1"/>
    </xf>
    <xf numFmtId="0" fontId="13" fillId="0" borderId="2" xfId="0" applyFont="1" applyBorder="1" applyAlignment="1">
      <alignment horizontal="center" vertical="top" wrapText="1"/>
    </xf>
    <xf numFmtId="167" fontId="6" fillId="0" borderId="0" xfId="3" applyNumberFormat="1" applyFont="1" applyAlignment="1">
      <alignment horizontal="center" vertical="center" wrapText="1"/>
    </xf>
    <xf numFmtId="167" fontId="6" fillId="0" borderId="0" xfId="3" applyNumberFormat="1" applyFont="1" applyAlignment="1">
      <alignment horizontal="center" vertical="center"/>
    </xf>
    <xf numFmtId="167" fontId="7" fillId="0" borderId="2" xfId="3" applyNumberFormat="1" applyFont="1" applyFill="1" applyBorder="1" applyAlignment="1">
      <alignment horizontal="center" vertical="center" wrapText="1"/>
    </xf>
    <xf numFmtId="167" fontId="7" fillId="0" borderId="5" xfId="3"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67" fontId="6" fillId="0" borderId="13" xfId="3" applyNumberFormat="1" applyFont="1" applyFill="1" applyBorder="1" applyAlignment="1">
      <alignment horizontal="center" vertical="center" wrapText="1"/>
    </xf>
    <xf numFmtId="167" fontId="6" fillId="0" borderId="14" xfId="3" applyNumberFormat="1" applyFont="1" applyFill="1" applyBorder="1" applyAlignment="1">
      <alignment horizontal="center" vertical="center" wrapText="1"/>
    </xf>
    <xf numFmtId="167" fontId="6" fillId="0" borderId="5" xfId="3" applyNumberFormat="1" applyFont="1" applyFill="1" applyBorder="1" applyAlignment="1">
      <alignment horizontal="center" vertical="center" wrapText="1"/>
    </xf>
    <xf numFmtId="49" fontId="7" fillId="6" borderId="2" xfId="0" applyNumberFormat="1" applyFont="1" applyFill="1" applyBorder="1" applyAlignment="1">
      <alignment horizontal="left" vertical="top"/>
    </xf>
    <xf numFmtId="0" fontId="6" fillId="6" borderId="2" xfId="0" applyNumberFormat="1" applyFont="1" applyFill="1" applyBorder="1" applyAlignment="1">
      <alignment horizontal="left" vertical="top" wrapText="1"/>
    </xf>
    <xf numFmtId="0" fontId="9" fillId="6" borderId="2" xfId="0" applyFont="1" applyFill="1" applyBorder="1" applyAlignment="1">
      <alignment horizontal="center" vertical="top"/>
    </xf>
    <xf numFmtId="0" fontId="9" fillId="6" borderId="2" xfId="0" applyFont="1" applyFill="1" applyBorder="1" applyAlignment="1">
      <alignment horizontal="center" vertical="top" wrapText="1"/>
    </xf>
    <xf numFmtId="49" fontId="7" fillId="6" borderId="2" xfId="0" applyNumberFormat="1" applyFont="1" applyFill="1" applyBorder="1" applyAlignment="1">
      <alignment horizontal="left" vertical="top" wrapText="1"/>
    </xf>
    <xf numFmtId="49" fontId="6" fillId="6" borderId="2" xfId="0" applyNumberFormat="1" applyFont="1" applyFill="1" applyBorder="1" applyAlignment="1">
      <alignment horizontal="center" vertical="top" wrapText="1"/>
    </xf>
    <xf numFmtId="0" fontId="7" fillId="6" borderId="2" xfId="0" applyNumberFormat="1" applyFont="1" applyFill="1" applyBorder="1" applyAlignment="1">
      <alignment horizontal="center" vertical="top" wrapText="1"/>
    </xf>
    <xf numFmtId="0" fontId="6" fillId="6" borderId="2" xfId="0" applyFont="1" applyFill="1" applyBorder="1" applyAlignment="1"/>
    <xf numFmtId="167" fontId="6" fillId="6" borderId="2" xfId="4" applyNumberFormat="1" applyFont="1" applyFill="1" applyBorder="1" applyAlignment="1">
      <alignment horizontal="right" vertical="top"/>
    </xf>
    <xf numFmtId="0" fontId="8" fillId="6" borderId="2" xfId="0" applyFont="1" applyFill="1" applyBorder="1" applyAlignment="1">
      <alignment horizontal="center" vertical="top"/>
    </xf>
    <xf numFmtId="0" fontId="8" fillId="6" borderId="2" xfId="0" applyFont="1" applyFill="1" applyBorder="1" applyAlignment="1">
      <alignment horizontal="center" vertical="top" wrapText="1"/>
    </xf>
    <xf numFmtId="49" fontId="6" fillId="6" borderId="2" xfId="0" applyNumberFormat="1" applyFont="1" applyFill="1" applyBorder="1" applyAlignment="1">
      <alignment horizontal="left" vertical="top" wrapText="1"/>
    </xf>
    <xf numFmtId="0" fontId="6" fillId="6" borderId="2" xfId="0" applyNumberFormat="1" applyFont="1" applyFill="1" applyBorder="1" applyAlignment="1">
      <alignment horizontal="center" vertical="top" wrapText="1"/>
    </xf>
    <xf numFmtId="170" fontId="10" fillId="6" borderId="2" xfId="0" applyNumberFormat="1" applyFont="1" applyFill="1" applyBorder="1" applyAlignment="1">
      <alignment vertical="top" wrapText="1"/>
    </xf>
    <xf numFmtId="14" fontId="6" fillId="6" borderId="2" xfId="0" applyNumberFormat="1" applyFont="1" applyFill="1" applyBorder="1" applyAlignment="1">
      <alignment vertical="top" wrapText="1"/>
    </xf>
    <xf numFmtId="14" fontId="7" fillId="6" borderId="2" xfId="0" applyNumberFormat="1" applyFont="1" applyFill="1" applyBorder="1" applyAlignment="1">
      <alignment horizontal="center" vertical="top" wrapText="1"/>
    </xf>
    <xf numFmtId="14" fontId="9" fillId="6" borderId="2" xfId="0" applyNumberFormat="1" applyFont="1" applyFill="1" applyBorder="1" applyAlignment="1">
      <alignment horizontal="center" vertical="top"/>
    </xf>
    <xf numFmtId="0" fontId="7" fillId="6" borderId="2" xfId="0" applyNumberFormat="1" applyFont="1" applyFill="1" applyBorder="1" applyAlignment="1">
      <alignment vertical="top" wrapText="1"/>
    </xf>
    <xf numFmtId="49" fontId="6" fillId="6" borderId="2" xfId="0" applyNumberFormat="1" applyFont="1" applyFill="1" applyBorder="1" applyAlignment="1">
      <alignment horizontal="left" vertical="top"/>
    </xf>
    <xf numFmtId="0" fontId="10" fillId="6" borderId="2" xfId="0" applyNumberFormat="1" applyFont="1" applyFill="1" applyBorder="1" applyAlignment="1">
      <alignment horizontal="left" vertical="top" wrapText="1"/>
    </xf>
    <xf numFmtId="14" fontId="10" fillId="6" borderId="2" xfId="0" applyNumberFormat="1" applyFont="1" applyFill="1" applyBorder="1" applyAlignment="1">
      <alignment horizontal="left" vertical="top" wrapText="1"/>
    </xf>
    <xf numFmtId="14" fontId="8" fillId="6" borderId="2" xfId="0" applyNumberFormat="1" applyFont="1" applyFill="1" applyBorder="1" applyAlignment="1">
      <alignment horizontal="center" vertical="top" wrapText="1"/>
    </xf>
    <xf numFmtId="0" fontId="11" fillId="6" borderId="2" xfId="0" applyNumberFormat="1" applyFont="1" applyFill="1" applyBorder="1" applyAlignment="1">
      <alignment horizontal="left" vertical="top" wrapText="1"/>
    </xf>
    <xf numFmtId="14" fontId="8" fillId="6" borderId="2" xfId="0" applyNumberFormat="1" applyFont="1" applyFill="1" applyBorder="1" applyAlignment="1">
      <alignment horizontal="center" vertical="top"/>
    </xf>
    <xf numFmtId="170" fontId="10" fillId="6" borderId="2" xfId="0" applyNumberFormat="1" applyFont="1" applyFill="1" applyBorder="1" applyAlignment="1">
      <alignment horizontal="left" vertical="top" wrapText="1"/>
    </xf>
    <xf numFmtId="0" fontId="10" fillId="6" borderId="2" xfId="0" applyNumberFormat="1" applyFont="1" applyFill="1" applyBorder="1" applyAlignment="1">
      <alignment horizontal="left" vertical="top"/>
    </xf>
    <xf numFmtId="0" fontId="7" fillId="6" borderId="2" xfId="0" applyNumberFormat="1" applyFont="1" applyFill="1" applyBorder="1" applyAlignment="1">
      <alignment horizontal="left" vertical="center" wrapText="1"/>
    </xf>
    <xf numFmtId="14" fontId="6" fillId="6" borderId="2" xfId="0" applyNumberFormat="1" applyFont="1" applyFill="1" applyBorder="1" applyAlignment="1">
      <alignment horizontal="left" vertical="top" wrapText="1"/>
    </xf>
    <xf numFmtId="14" fontId="6" fillId="6" borderId="2" xfId="0" applyNumberFormat="1" applyFont="1" applyFill="1" applyBorder="1" applyAlignment="1">
      <alignment horizontal="center" vertical="top" wrapText="1"/>
    </xf>
    <xf numFmtId="170" fontId="11" fillId="6" borderId="2" xfId="0" applyNumberFormat="1" applyFont="1" applyFill="1" applyBorder="1" applyAlignment="1">
      <alignment horizontal="left" vertical="top" wrapText="1"/>
    </xf>
    <xf numFmtId="0" fontId="6" fillId="6" borderId="2" xfId="0" applyFont="1" applyFill="1" applyBorder="1" applyAlignment="1">
      <alignment horizontal="left" vertical="top" wrapText="1"/>
    </xf>
    <xf numFmtId="49" fontId="7" fillId="6" borderId="2" xfId="0" applyNumberFormat="1" applyFont="1" applyFill="1" applyBorder="1" applyAlignment="1">
      <alignment horizontal="center" vertical="top" wrapText="1"/>
    </xf>
    <xf numFmtId="0" fontId="10" fillId="6" borderId="2" xfId="0" applyFont="1" applyFill="1" applyBorder="1" applyAlignment="1">
      <alignment horizontal="center" vertical="top" wrapText="1"/>
    </xf>
    <xf numFmtId="0" fontId="6" fillId="6" borderId="2" xfId="0" applyFont="1" applyFill="1" applyBorder="1" applyAlignment="1" applyProtection="1">
      <alignment horizontal="left" wrapText="1"/>
      <protection locked="0"/>
    </xf>
    <xf numFmtId="167" fontId="6" fillId="6" borderId="2" xfId="4" applyNumberFormat="1" applyFont="1" applyFill="1" applyBorder="1" applyAlignment="1">
      <alignment horizontal="center" vertical="top"/>
    </xf>
    <xf numFmtId="16" fontId="10" fillId="6" borderId="2" xfId="0" applyNumberFormat="1" applyFont="1" applyFill="1" applyBorder="1" applyAlignment="1">
      <alignment horizontal="left" vertical="top" wrapText="1"/>
    </xf>
    <xf numFmtId="0" fontId="6" fillId="6" borderId="2" xfId="0" applyFont="1" applyFill="1" applyBorder="1" applyAlignment="1">
      <alignment horizontal="center" vertical="top" wrapText="1"/>
    </xf>
    <xf numFmtId="14" fontId="10" fillId="6" borderId="2" xfId="0" applyNumberFormat="1" applyFont="1" applyFill="1" applyBorder="1" applyAlignment="1">
      <alignment horizontal="center" vertical="top"/>
    </xf>
    <xf numFmtId="49" fontId="10" fillId="6" borderId="2" xfId="0" applyNumberFormat="1" applyFont="1" applyFill="1" applyBorder="1" applyAlignment="1">
      <alignment horizontal="left" vertical="top" wrapText="1"/>
    </xf>
    <xf numFmtId="49" fontId="10" fillId="6" borderId="2" xfId="0" applyNumberFormat="1" applyFont="1" applyFill="1" applyBorder="1" applyAlignment="1">
      <alignment horizontal="center" vertical="top" wrapText="1"/>
    </xf>
    <xf numFmtId="0" fontId="10" fillId="6" borderId="2" xfId="0" applyNumberFormat="1" applyFont="1" applyFill="1" applyBorder="1" applyAlignment="1">
      <alignment horizontal="center" vertical="top" wrapText="1"/>
    </xf>
    <xf numFmtId="0" fontId="23" fillId="0" borderId="2" xfId="0" applyFont="1" applyBorder="1" applyAlignment="1">
      <alignment horizontal="left" vertical="top" wrapText="1"/>
    </xf>
    <xf numFmtId="0" fontId="19" fillId="0" borderId="2" xfId="0" applyFont="1" applyFill="1" applyBorder="1" applyAlignment="1">
      <alignment horizontal="left" vertical="top" wrapText="1"/>
    </xf>
    <xf numFmtId="49" fontId="19" fillId="0" borderId="2" xfId="0" applyNumberFormat="1" applyFont="1" applyFill="1" applyBorder="1" applyAlignment="1">
      <alignment horizontal="left" vertical="top" wrapText="1"/>
    </xf>
    <xf numFmtId="14" fontId="19" fillId="0" borderId="2" xfId="0" applyNumberFormat="1" applyFont="1" applyFill="1" applyBorder="1" applyAlignment="1">
      <alignment horizontal="center" vertical="top" wrapText="1"/>
    </xf>
    <xf numFmtId="49" fontId="16" fillId="0" borderId="2" xfId="0" applyNumberFormat="1" applyFont="1" applyFill="1" applyBorder="1" applyAlignment="1">
      <alignment horizontal="left" vertical="top"/>
    </xf>
    <xf numFmtId="0" fontId="16" fillId="0" borderId="2" xfId="0" applyNumberFormat="1" applyFont="1" applyFill="1" applyBorder="1" applyAlignment="1">
      <alignment horizontal="left" vertical="top" wrapText="1"/>
    </xf>
    <xf numFmtId="0" fontId="16" fillId="0" borderId="2" xfId="0" applyNumberFormat="1" applyFont="1" applyFill="1" applyBorder="1" applyAlignment="1">
      <alignment horizontal="center" vertical="top" wrapText="1"/>
    </xf>
    <xf numFmtId="0" fontId="21" fillId="0" borderId="2" xfId="0" applyFont="1" applyFill="1" applyBorder="1" applyAlignment="1">
      <alignment horizontal="center" vertical="top"/>
    </xf>
    <xf numFmtId="0" fontId="21" fillId="0" borderId="2" xfId="0" applyFont="1" applyFill="1" applyBorder="1" applyAlignment="1">
      <alignment horizontal="center" vertical="top" wrapText="1"/>
    </xf>
    <xf numFmtId="49" fontId="16" fillId="0" borderId="2" xfId="0" applyNumberFormat="1" applyFont="1" applyFill="1" applyBorder="1" applyAlignment="1">
      <alignment horizontal="center" vertical="top" wrapText="1"/>
    </xf>
    <xf numFmtId="0" fontId="7" fillId="27" borderId="2" xfId="0" applyNumberFormat="1" applyFont="1" applyFill="1" applyBorder="1" applyAlignment="1">
      <alignment horizontal="left" vertical="center" wrapText="1"/>
    </xf>
    <xf numFmtId="167" fontId="16" fillId="0" borderId="2" xfId="3" applyNumberFormat="1" applyFont="1" applyFill="1" applyBorder="1" applyAlignment="1">
      <alignment horizontal="right" vertical="top"/>
    </xf>
    <xf numFmtId="14" fontId="21" fillId="0" borderId="2" xfId="0" applyNumberFormat="1" applyFont="1" applyFill="1" applyBorder="1" applyAlignment="1">
      <alignment horizontal="center" vertical="top" wrapText="1"/>
    </xf>
    <xf numFmtId="0" fontId="4" fillId="0" borderId="0" xfId="0" applyFont="1" applyAlignment="1">
      <alignment horizontal="center" vertical="center" wrapText="1"/>
    </xf>
  </cellXfs>
  <cellStyles count="5">
    <cellStyle name="Normal_TMP_2" xfId="1"/>
    <cellStyle name="Обычный" xfId="0" builtinId="0"/>
    <cellStyle name="Стиль 1" xfId="2"/>
    <cellStyle name="Финансовый" xfId="3" builtinId="3"/>
    <cellStyle name="Финансовый 2" xfId="4"/>
  </cellStyles>
  <dxfs count="0"/>
  <tableStyles count="0" defaultTableStyle="TableStyleMedium9" defaultPivotStyle="PivotStyleLight16"/>
  <colors>
    <mruColors>
      <color rgb="FFBDC3E5"/>
      <color rgb="FFAFB6DF"/>
      <color rgb="FFABB2DD"/>
      <color rgb="FFB3D9FF"/>
      <color rgb="FFCDD1EB"/>
      <color rgb="FFBBC0E3"/>
      <color rgb="FF73ADB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lstData1">
    <pageSetUpPr fitToPage="1"/>
  </sheetPr>
  <dimension ref="A1:FK1293"/>
  <sheetViews>
    <sheetView tabSelected="1" view="pageBreakPreview" zoomScale="50" zoomScaleSheetLayoutView="50" workbookViewId="0">
      <pane xSplit="1" ySplit="15" topLeftCell="B1095" activePane="bottomRight" state="frozen"/>
      <selection pane="topRight" activeCell="B1" sqref="B1"/>
      <selection pane="bottomLeft" activeCell="A14" sqref="A14"/>
      <selection pane="bottomRight" activeCell="L1104" sqref="L1104"/>
    </sheetView>
  </sheetViews>
  <sheetFormatPr defaultRowHeight="18.75"/>
  <cols>
    <col min="1" max="1" width="9.140625" style="803" customWidth="1"/>
    <col min="2" max="2" width="60.28515625" style="885" customWidth="1"/>
    <col min="3" max="3" width="22.5703125" style="968" customWidth="1"/>
    <col min="4" max="4" width="9.7109375" style="12" customWidth="1"/>
    <col min="5" max="6" width="4.5703125" style="10" customWidth="1"/>
    <col min="7" max="7" width="14.85546875" style="66" customWidth="1"/>
    <col min="8" max="8" width="8.42578125" style="10" bestFit="1" customWidth="1"/>
    <col min="9" max="9" width="38.28515625" style="55" customWidth="1"/>
    <col min="10" max="10" width="16.140625" style="11" customWidth="1"/>
    <col min="11" max="11" width="13.42578125" style="12" customWidth="1"/>
    <col min="12" max="12" width="16.140625" style="14" customWidth="1"/>
    <col min="13" max="13" width="15.140625" style="14" customWidth="1"/>
    <col min="14" max="14" width="17.140625" style="14" customWidth="1"/>
    <col min="15" max="16" width="16.5703125" style="14" bestFit="1" customWidth="1"/>
    <col min="17" max="17" width="12.85546875" style="14" customWidth="1"/>
    <col min="18" max="19" width="16.5703125" style="14" customWidth="1"/>
    <col min="20" max="20" width="12.7109375" style="14" customWidth="1"/>
    <col min="21" max="21" width="16.85546875" style="14" customWidth="1"/>
    <col min="22" max="22" width="16.5703125" style="14" customWidth="1"/>
    <col min="23" max="23" width="14.85546875" style="14" customWidth="1"/>
    <col min="24" max="16384" width="9.140625" style="15"/>
  </cols>
  <sheetData>
    <row r="1" spans="1:23">
      <c r="P1" s="1028" t="s">
        <v>1058</v>
      </c>
      <c r="Q1" s="1029"/>
      <c r="R1" s="1029"/>
      <c r="S1" s="1029"/>
      <c r="T1" s="1029"/>
      <c r="U1" s="1029"/>
      <c r="V1" s="1029"/>
      <c r="W1" s="1029"/>
    </row>
    <row r="2" spans="1:23">
      <c r="P2" s="1029"/>
      <c r="Q2" s="1029"/>
      <c r="R2" s="1029"/>
      <c r="S2" s="1029"/>
      <c r="T2" s="1029"/>
      <c r="U2" s="1029"/>
      <c r="V2" s="1029"/>
      <c r="W2" s="1029"/>
    </row>
    <row r="3" spans="1:23" ht="97.5" customHeight="1" thickBot="1">
      <c r="B3" s="1033" t="s">
        <v>1750</v>
      </c>
      <c r="C3" s="1034"/>
      <c r="D3" s="1034"/>
      <c r="E3" s="1034"/>
      <c r="F3" s="1034"/>
      <c r="G3" s="1034"/>
      <c r="H3" s="1034"/>
      <c r="I3" s="1034"/>
      <c r="J3" s="1034"/>
      <c r="K3" s="1034"/>
      <c r="L3" s="1034"/>
      <c r="M3" s="1034"/>
      <c r="N3" s="1034"/>
      <c r="O3" s="1034"/>
      <c r="P3" s="1034"/>
      <c r="Q3" s="1034"/>
      <c r="R3" s="1034"/>
      <c r="S3" s="1034"/>
      <c r="T3" s="1034"/>
      <c r="U3" s="1034"/>
      <c r="V3" s="1034"/>
    </row>
    <row r="4" spans="1:23" s="797" customFormat="1" hidden="1">
      <c r="A4" s="804"/>
      <c r="B4" s="886"/>
      <c r="C4" s="968"/>
      <c r="D4" s="796"/>
      <c r="E4" s="794"/>
      <c r="F4" s="794"/>
      <c r="G4" s="795"/>
      <c r="H4" s="794"/>
      <c r="I4" s="795"/>
      <c r="J4" s="793"/>
      <c r="K4" s="796"/>
      <c r="L4" s="14">
        <f>SUBTOTAL(9,L16:L1099)</f>
        <v>7721675.6404799959</v>
      </c>
      <c r="M4" s="14">
        <f t="shared" ref="M4:W4" si="0">SUBTOTAL(9,M16:M1099)</f>
        <v>8129182.7600000016</v>
      </c>
      <c r="N4" s="14">
        <f t="shared" si="0"/>
        <v>5126704.2690000013</v>
      </c>
      <c r="O4" s="14">
        <f t="shared" si="0"/>
        <v>8349293.3800000008</v>
      </c>
      <c r="P4" s="14">
        <f t="shared" si="0"/>
        <v>8252310.1399999987</v>
      </c>
      <c r="Q4" s="14">
        <f t="shared" si="0"/>
        <v>97141.999999999971</v>
      </c>
      <c r="R4" s="14">
        <f t="shared" si="0"/>
        <v>8360947.2600000007</v>
      </c>
      <c r="S4" s="14">
        <f t="shared" si="0"/>
        <v>8357412.7400000012</v>
      </c>
      <c r="T4" s="14">
        <f t="shared" si="0"/>
        <v>341</v>
      </c>
      <c r="U4" s="14">
        <f t="shared" si="0"/>
        <v>8499257.1800000016</v>
      </c>
      <c r="V4" s="14">
        <f t="shared" si="0"/>
        <v>8495721.8800000027</v>
      </c>
      <c r="W4" s="14">
        <f t="shared" si="0"/>
        <v>341</v>
      </c>
    </row>
    <row r="5" spans="1:23" s="797" customFormat="1" hidden="1">
      <c r="A5" s="804"/>
      <c r="B5" s="886"/>
      <c r="C5" s="968"/>
      <c r="D5" s="796"/>
      <c r="E5" s="794"/>
      <c r="F5" s="794"/>
      <c r="G5" s="795"/>
      <c r="H5" s="794"/>
      <c r="I5" s="795"/>
      <c r="J5" s="793"/>
      <c r="K5" s="796" t="s">
        <v>1733</v>
      </c>
      <c r="L5" s="14">
        <v>1997770.7</v>
      </c>
      <c r="M5" s="14">
        <v>1926264.1</v>
      </c>
      <c r="N5" s="14">
        <v>1105811.6000000001</v>
      </c>
      <c r="O5" s="14">
        <v>1801111.8</v>
      </c>
      <c r="P5" s="14">
        <v>1779396.8</v>
      </c>
      <c r="Q5" s="14">
        <v>21715</v>
      </c>
      <c r="R5" s="14">
        <v>1636809.5000000002</v>
      </c>
      <c r="S5" s="14">
        <v>1636468.5000000002</v>
      </c>
      <c r="T5" s="14">
        <v>341</v>
      </c>
      <c r="U5" s="14">
        <v>1665870.6</v>
      </c>
      <c r="V5" s="14">
        <v>1665529.6</v>
      </c>
      <c r="W5" s="14">
        <v>341</v>
      </c>
    </row>
    <row r="6" spans="1:23" s="802" customFormat="1" ht="19.5" hidden="1" thickBot="1">
      <c r="A6" s="805"/>
      <c r="B6" s="887"/>
      <c r="C6" s="969"/>
      <c r="D6" s="801"/>
      <c r="E6" s="799"/>
      <c r="F6" s="799"/>
      <c r="G6" s="800"/>
      <c r="H6" s="799"/>
      <c r="I6" s="800"/>
      <c r="J6" s="798"/>
      <c r="K6" s="801"/>
      <c r="L6" s="792">
        <f>L5-L4</f>
        <v>-5723904.9404799957</v>
      </c>
      <c r="M6" s="792">
        <f t="shared" ref="M6:W6" si="1">M5-M4</f>
        <v>-6202918.660000002</v>
      </c>
      <c r="N6" s="792">
        <f t="shared" si="1"/>
        <v>-4020892.6690000012</v>
      </c>
      <c r="O6" s="792">
        <f t="shared" si="1"/>
        <v>-6548181.580000001</v>
      </c>
      <c r="P6" s="792">
        <f t="shared" si="1"/>
        <v>-6472913.3399999989</v>
      </c>
      <c r="Q6" s="792">
        <f t="shared" si="1"/>
        <v>-75426.999999999971</v>
      </c>
      <c r="R6" s="792">
        <f t="shared" si="1"/>
        <v>-6724137.7600000007</v>
      </c>
      <c r="S6" s="792">
        <f t="shared" si="1"/>
        <v>-6720944.2400000012</v>
      </c>
      <c r="T6" s="792">
        <f t="shared" si="1"/>
        <v>0</v>
      </c>
      <c r="U6" s="792">
        <f t="shared" si="1"/>
        <v>-6833386.5800000019</v>
      </c>
      <c r="V6" s="792">
        <f t="shared" si="1"/>
        <v>-6830192.2800000031</v>
      </c>
      <c r="W6" s="792">
        <f t="shared" si="1"/>
        <v>0</v>
      </c>
    </row>
    <row r="7" spans="1:23" ht="15.75">
      <c r="A7" s="1020" t="s">
        <v>0</v>
      </c>
      <c r="B7" s="1041" t="s">
        <v>28</v>
      </c>
      <c r="C7" s="1044" t="s">
        <v>64</v>
      </c>
      <c r="D7" s="1043" t="s">
        <v>65</v>
      </c>
      <c r="E7" s="1026" t="s">
        <v>25</v>
      </c>
      <c r="F7" s="1027"/>
      <c r="G7" s="1027"/>
      <c r="H7" s="1027"/>
      <c r="I7" s="1043" t="s">
        <v>31</v>
      </c>
      <c r="J7" s="1043" t="s">
        <v>1</v>
      </c>
      <c r="K7" s="1043" t="s">
        <v>29</v>
      </c>
      <c r="L7" s="1035" t="s">
        <v>2</v>
      </c>
      <c r="M7" s="1035"/>
      <c r="N7" s="1035"/>
      <c r="O7" s="1035"/>
      <c r="P7" s="1035"/>
      <c r="Q7" s="1035"/>
      <c r="R7" s="1035"/>
      <c r="S7" s="1035"/>
      <c r="T7" s="1035"/>
      <c r="U7" s="1035"/>
      <c r="V7" s="1035"/>
      <c r="W7" s="1036"/>
    </row>
    <row r="8" spans="1:23" ht="15.75">
      <c r="A8" s="1021"/>
      <c r="B8" s="1042"/>
      <c r="C8" s="1045"/>
      <c r="D8" s="1025"/>
      <c r="E8" s="1025" t="s">
        <v>3</v>
      </c>
      <c r="F8" s="1025" t="s">
        <v>4</v>
      </c>
      <c r="G8" s="1022" t="s">
        <v>5</v>
      </c>
      <c r="H8" s="1025" t="s">
        <v>6</v>
      </c>
      <c r="I8" s="1025"/>
      <c r="J8" s="1025"/>
      <c r="K8" s="1025"/>
      <c r="L8" s="1037"/>
      <c r="M8" s="1037"/>
      <c r="N8" s="1037"/>
      <c r="O8" s="1037"/>
      <c r="P8" s="1037"/>
      <c r="Q8" s="1037"/>
      <c r="R8" s="1037"/>
      <c r="S8" s="1037"/>
      <c r="T8" s="1037"/>
      <c r="U8" s="1037"/>
      <c r="V8" s="1037"/>
      <c r="W8" s="1038"/>
    </row>
    <row r="9" spans="1:23" ht="15.75">
      <c r="A9" s="1021"/>
      <c r="B9" s="1042"/>
      <c r="C9" s="1045"/>
      <c r="D9" s="1025"/>
      <c r="E9" s="1025"/>
      <c r="F9" s="1025"/>
      <c r="G9" s="1023"/>
      <c r="H9" s="1025"/>
      <c r="I9" s="1025"/>
      <c r="J9" s="1025"/>
      <c r="K9" s="1025"/>
      <c r="L9" s="1046" t="s">
        <v>1059</v>
      </c>
      <c r="M9" s="1046" t="s">
        <v>1065</v>
      </c>
      <c r="N9" s="1046" t="s">
        <v>1064</v>
      </c>
      <c r="O9" s="1039" t="s">
        <v>1060</v>
      </c>
      <c r="P9" s="1039"/>
      <c r="Q9" s="1039"/>
      <c r="R9" s="1039" t="s">
        <v>1061</v>
      </c>
      <c r="S9" s="1039"/>
      <c r="T9" s="1039"/>
      <c r="U9" s="1039" t="s">
        <v>1062</v>
      </c>
      <c r="V9" s="1039"/>
      <c r="W9" s="1040"/>
    </row>
    <row r="10" spans="1:23" s="17" customFormat="1" ht="108.75" customHeight="1">
      <c r="A10" s="1021"/>
      <c r="B10" s="1042"/>
      <c r="C10" s="1045"/>
      <c r="D10" s="1025"/>
      <c r="E10" s="1025"/>
      <c r="F10" s="1025"/>
      <c r="G10" s="1024"/>
      <c r="H10" s="1025"/>
      <c r="I10" s="1025"/>
      <c r="J10" s="1025"/>
      <c r="K10" s="1025"/>
      <c r="L10" s="1046"/>
      <c r="M10" s="1046"/>
      <c r="N10" s="1046"/>
      <c r="O10" s="182" t="s">
        <v>30</v>
      </c>
      <c r="P10" s="182" t="s">
        <v>7</v>
      </c>
      <c r="Q10" s="182" t="s">
        <v>8</v>
      </c>
      <c r="R10" s="182" t="s">
        <v>30</v>
      </c>
      <c r="S10" s="182" t="s">
        <v>7</v>
      </c>
      <c r="T10" s="182" t="s">
        <v>8</v>
      </c>
      <c r="U10" s="182" t="s">
        <v>30</v>
      </c>
      <c r="V10" s="182" t="s">
        <v>7</v>
      </c>
      <c r="W10" s="183" t="s">
        <v>8</v>
      </c>
    </row>
    <row r="11" spans="1:23" s="1018" customFormat="1">
      <c r="A11" s="1013" t="s">
        <v>26</v>
      </c>
      <c r="B11" s="1017">
        <v>2</v>
      </c>
      <c r="C11" s="1014" t="s">
        <v>62</v>
      </c>
      <c r="D11" s="1016" t="s">
        <v>63</v>
      </c>
      <c r="E11" s="1016" t="s">
        <v>53</v>
      </c>
      <c r="F11" s="1016" t="s">
        <v>54</v>
      </c>
      <c r="G11" s="1016" t="s">
        <v>55</v>
      </c>
      <c r="H11" s="1016" t="s">
        <v>27</v>
      </c>
      <c r="I11" s="1016" t="s">
        <v>56</v>
      </c>
      <c r="J11" s="1016" t="s">
        <v>89</v>
      </c>
      <c r="K11" s="1016" t="s">
        <v>90</v>
      </c>
      <c r="L11" s="1015" t="s">
        <v>91</v>
      </c>
      <c r="M11" s="1015" t="s">
        <v>92</v>
      </c>
      <c r="N11" s="1015" t="s">
        <v>93</v>
      </c>
      <c r="O11" s="1030" t="s">
        <v>94</v>
      </c>
      <c r="P11" s="1031"/>
      <c r="Q11" s="1032"/>
      <c r="R11" s="1030" t="s">
        <v>95</v>
      </c>
      <c r="S11" s="1031"/>
      <c r="T11" s="1032"/>
      <c r="U11" s="1030" t="s">
        <v>96</v>
      </c>
      <c r="V11" s="1031"/>
      <c r="W11" s="1047"/>
    </row>
    <row r="12" spans="1:23" s="18" customFormat="1" ht="15.75" hidden="1">
      <c r="A12" s="68"/>
      <c r="B12" s="880"/>
      <c r="C12" s="53"/>
      <c r="D12" s="25"/>
      <c r="E12" s="25"/>
      <c r="F12" s="25"/>
      <c r="G12" s="56"/>
      <c r="H12" s="25"/>
      <c r="I12" s="56"/>
      <c r="J12" s="25"/>
      <c r="K12" s="25"/>
      <c r="L12" s="842">
        <v>3114685.1</v>
      </c>
      <c r="M12" s="842">
        <v>3171224.6</v>
      </c>
      <c r="N12" s="842">
        <v>1986602.1</v>
      </c>
      <c r="O12" s="842">
        <v>2837348.7</v>
      </c>
      <c r="P12" s="842">
        <v>2837348.7</v>
      </c>
      <c r="Q12" s="842"/>
      <c r="R12" s="842">
        <v>2620749.7999999998</v>
      </c>
      <c r="S12" s="842">
        <v>2620749.7999999998</v>
      </c>
      <c r="T12" s="842"/>
      <c r="U12" s="842">
        <v>2648231.7000000002</v>
      </c>
      <c r="V12" s="842">
        <v>2648231.7000000002</v>
      </c>
      <c r="W12" s="843"/>
    </row>
    <row r="13" spans="1:23" s="700" customFormat="1" ht="36" customHeight="1">
      <c r="A13" s="563"/>
      <c r="B13" s="888" t="s">
        <v>117</v>
      </c>
      <c r="C13" s="970"/>
      <c r="D13" s="564"/>
      <c r="E13" s="564"/>
      <c r="F13" s="564"/>
      <c r="G13" s="699"/>
      <c r="H13" s="564"/>
      <c r="I13" s="699"/>
      <c r="J13" s="564"/>
      <c r="K13" s="564"/>
      <c r="L13" s="857">
        <f>L16+L35+L73+L110+L144+L178+L210+L246+L281+L312+L344+L377+L413+L421+L696+L869+L1080+L1099+L759+L525</f>
        <v>1997770.6601200001</v>
      </c>
      <c r="M13" s="857">
        <f>M16+M35+M73+M110+M144+M178+M210+M246+M281+M312+M344+M377+M413+M421+M696+M869+M1080+M1099+M759+M525</f>
        <v>1926264.1400000001</v>
      </c>
      <c r="N13" s="857">
        <f>N16+N35+N73+N110+N144+N178+N210+N246+N281+N312+N344+N377+N413+N421+N696+N869+N1080+N1099+N759+N525</f>
        <v>1105811.6189999999</v>
      </c>
      <c r="O13" s="857">
        <f>O16+O35+O73+O110+O144+O178+O210+O246+O281+O312+O344+O377+O413+O421+O696+O869+O1080+O1099+O759+O525</f>
        <v>1801111.7799999998</v>
      </c>
      <c r="P13" s="857">
        <f>P16+P35+P73+P110+P144+P178+P210+P246+P281+P312+P344+P377+P413+P421+P696+P869+P1080+P1099+P759+P525</f>
        <v>1779396.8399999996</v>
      </c>
      <c r="Q13" s="857">
        <f>Q16+Q35+Q73+Q110+Q144+Q178+Q210+Q246+Q281+Q312+Q344+Q377+Q413+Q421+Q696+Q869+Q1080+Q1099+Q759+Q525</f>
        <v>21714.999999999996</v>
      </c>
      <c r="R13" s="857">
        <f>R16+R35+R73+R110+R144+R178+R210+R246+R281+R312+R344+R377+R413+R421+R696+R869+R1080+R1099+R759+R525</f>
        <v>1636809.4799999995</v>
      </c>
      <c r="S13" s="857">
        <f>S16+S35+S73+S110+S144+S178+S210+S246+S281+S312+S344+S377+S413+S421+S696+S869+S1080+S1099+S759+S525</f>
        <v>1636468.5399999996</v>
      </c>
      <c r="T13" s="857">
        <f>T16+T35+T73+T110+T144+T178+T210+T246+T281+T312+T344+T377+T413+T421+T696+T869+T1080+T1099+T759+T525</f>
        <v>341</v>
      </c>
      <c r="U13" s="857">
        <f>U16+U35+U73+U110+U144+U178+U210+U246+U281+U312+U344+U377+U413+U421+U696+U869+U1080+U1099+U759+U525</f>
        <v>1665870.5999999996</v>
      </c>
      <c r="V13" s="857">
        <f>V16+V35+V73+V110+V144+V178+V210+V246+V281+V312+V344+V377+V413+V421+V696+V869+V1080+V1099+V759+V525</f>
        <v>1665529.5999999996</v>
      </c>
      <c r="W13" s="857">
        <f>W16+W35+W73+W110+W144+W178+W210+W246+W281+W312+W344+W377+W413+W421+W696+W869+W1080+W1099+W759+W525</f>
        <v>341</v>
      </c>
    </row>
    <row r="14" spans="1:23" s="18" customFormat="1" ht="15.75" hidden="1">
      <c r="A14" s="69"/>
      <c r="B14" s="881"/>
      <c r="C14" s="53"/>
      <c r="D14" s="25"/>
      <c r="E14" s="25"/>
      <c r="F14" s="25"/>
      <c r="G14" s="56"/>
      <c r="H14" s="25"/>
      <c r="I14" s="56"/>
      <c r="J14" s="25"/>
      <c r="K14" s="25"/>
      <c r="L14" s="844">
        <f>L13+'Таблица 2'!L10</f>
        <v>3191665.0101200002</v>
      </c>
      <c r="M14" s="844">
        <f>M13+'Таблица 2'!M10</f>
        <v>3169596.91</v>
      </c>
      <c r="N14" s="844">
        <f>N13+'Таблица 2'!N10</f>
        <v>1884619.9790000003</v>
      </c>
      <c r="O14" s="844">
        <f>O13+'Таблица 2'!O10</f>
        <v>3036220.5</v>
      </c>
      <c r="P14" s="844">
        <f>P13+'Таблица 2'!P10</f>
        <v>3014505.5</v>
      </c>
      <c r="Q14" s="844">
        <f>Q13+'Таблица 2'!Q10</f>
        <v>21714.999999999996</v>
      </c>
      <c r="R14" s="844">
        <f>R13+'Таблица 2'!R10</f>
        <v>2873501.1999999997</v>
      </c>
      <c r="S14" s="844">
        <f>S13+'Таблица 2'!S10</f>
        <v>2873160.2</v>
      </c>
      <c r="T14" s="844">
        <f>T13+'Таблица 2'!T10</f>
        <v>341</v>
      </c>
      <c r="U14" s="844">
        <f>U13+'Таблица 2'!U10</f>
        <v>2907405.7199999997</v>
      </c>
      <c r="V14" s="844">
        <f>V13+'Таблица 2'!V10</f>
        <v>2907064.66</v>
      </c>
      <c r="W14" s="844">
        <f>W13+'Таблица 2'!W10</f>
        <v>341</v>
      </c>
    </row>
    <row r="15" spans="1:23" s="19" customFormat="1">
      <c r="A15" s="790"/>
      <c r="B15" s="889"/>
      <c r="C15" s="971"/>
      <c r="D15" s="27"/>
      <c r="E15" s="27"/>
      <c r="F15" s="27"/>
      <c r="G15" s="57"/>
      <c r="H15" s="27"/>
      <c r="I15" s="57"/>
      <c r="J15" s="27"/>
      <c r="K15" s="27"/>
      <c r="L15" s="845"/>
      <c r="M15" s="845"/>
      <c r="N15" s="845"/>
      <c r="O15" s="846"/>
      <c r="P15" s="847"/>
      <c r="Q15" s="848"/>
      <c r="R15" s="846"/>
      <c r="S15" s="847"/>
      <c r="T15" s="848"/>
      <c r="U15" s="846"/>
      <c r="V15" s="847"/>
      <c r="W15" s="849"/>
    </row>
    <row r="16" spans="1:23" s="700" customFormat="1" ht="56.25">
      <c r="A16" s="563" t="s">
        <v>336</v>
      </c>
      <c r="B16" s="890" t="s">
        <v>337</v>
      </c>
      <c r="C16" s="216"/>
      <c r="D16" s="564"/>
      <c r="E16" s="564"/>
      <c r="F16" s="564"/>
      <c r="G16" s="564"/>
      <c r="H16" s="564"/>
      <c r="I16" s="564"/>
      <c r="J16" s="564"/>
      <c r="K16" s="564" t="s">
        <v>66</v>
      </c>
      <c r="L16" s="857">
        <f>SUM(L17,L25,L29,L33,L31)</f>
        <v>23367.8</v>
      </c>
      <c r="M16" s="857">
        <f t="shared" ref="M16:W16" si="2">SUM(M17,M25,M29,M33)</f>
        <v>30992.699999999997</v>
      </c>
      <c r="N16" s="857">
        <f t="shared" si="2"/>
        <v>15666.800000000001</v>
      </c>
      <c r="O16" s="857">
        <f t="shared" si="2"/>
        <v>55277.299999999996</v>
      </c>
      <c r="P16" s="857">
        <f t="shared" si="2"/>
        <v>55277.299999999996</v>
      </c>
      <c r="Q16" s="857">
        <f t="shared" si="2"/>
        <v>0</v>
      </c>
      <c r="R16" s="857">
        <f t="shared" si="2"/>
        <v>49786.400000000001</v>
      </c>
      <c r="S16" s="857">
        <f t="shared" si="2"/>
        <v>49786.400000000001</v>
      </c>
      <c r="T16" s="857">
        <f t="shared" si="2"/>
        <v>0</v>
      </c>
      <c r="U16" s="857">
        <f t="shared" si="2"/>
        <v>49786.400000000001</v>
      </c>
      <c r="V16" s="857">
        <f t="shared" si="2"/>
        <v>49786.400000000001</v>
      </c>
      <c r="W16" s="863">
        <f t="shared" si="2"/>
        <v>0</v>
      </c>
    </row>
    <row r="17" spans="1:23" s="46" customFormat="1" ht="15.75">
      <c r="A17" s="45" t="s">
        <v>9</v>
      </c>
      <c r="B17" s="1491" t="s">
        <v>71</v>
      </c>
      <c r="C17" s="1492"/>
      <c r="D17" s="1492"/>
      <c r="E17" s="1492"/>
      <c r="F17" s="1492"/>
      <c r="G17" s="1492"/>
      <c r="H17" s="1492"/>
      <c r="I17" s="1492"/>
      <c r="J17" s="1492"/>
      <c r="K17" s="1493"/>
      <c r="L17" s="850">
        <f t="shared" ref="L17:W17" si="3">SUM(L18,L22)</f>
        <v>22008.799999999999</v>
      </c>
      <c r="M17" s="850">
        <f t="shared" si="3"/>
        <v>20535.099999999999</v>
      </c>
      <c r="N17" s="850">
        <f t="shared" si="3"/>
        <v>14262.300000000001</v>
      </c>
      <c r="O17" s="850">
        <f t="shared" si="3"/>
        <v>31721.200000000001</v>
      </c>
      <c r="P17" s="850">
        <f t="shared" si="3"/>
        <v>31721.200000000001</v>
      </c>
      <c r="Q17" s="850">
        <f t="shared" si="3"/>
        <v>0</v>
      </c>
      <c r="R17" s="850">
        <f t="shared" si="3"/>
        <v>25632.200000000004</v>
      </c>
      <c r="S17" s="850">
        <f t="shared" si="3"/>
        <v>25632.200000000004</v>
      </c>
      <c r="T17" s="850">
        <f t="shared" si="3"/>
        <v>0</v>
      </c>
      <c r="U17" s="850">
        <f t="shared" si="3"/>
        <v>25632.200000000004</v>
      </c>
      <c r="V17" s="850">
        <f t="shared" si="3"/>
        <v>25632.200000000004</v>
      </c>
      <c r="W17" s="851">
        <f t="shared" si="3"/>
        <v>0</v>
      </c>
    </row>
    <row r="18" spans="1:23" s="51" customFormat="1" ht="15.75">
      <c r="A18" s="70" t="s">
        <v>1071</v>
      </c>
      <c r="B18" s="67" t="s">
        <v>1732</v>
      </c>
      <c r="C18" s="972"/>
      <c r="D18" s="48"/>
      <c r="E18" s="1508"/>
      <c r="F18" s="1509"/>
      <c r="G18" s="1509"/>
      <c r="H18" s="1509"/>
      <c r="I18" s="1509"/>
      <c r="J18" s="1510"/>
      <c r="K18" s="48"/>
      <c r="L18" s="49">
        <f>L19+L20+L21</f>
        <v>19277.2</v>
      </c>
      <c r="M18" s="49">
        <f>M19+M20+M21</f>
        <v>17737.8</v>
      </c>
      <c r="N18" s="49">
        <f>N19+N20+N21</f>
        <v>12756.2</v>
      </c>
      <c r="O18" s="49">
        <f t="shared" ref="O18:W18" si="4">SUM(O19:O21)</f>
        <v>26537.7</v>
      </c>
      <c r="P18" s="49">
        <f t="shared" si="4"/>
        <v>26537.7</v>
      </c>
      <c r="Q18" s="49">
        <f t="shared" si="4"/>
        <v>0</v>
      </c>
      <c r="R18" s="49">
        <f t="shared" si="4"/>
        <v>20317.100000000002</v>
      </c>
      <c r="S18" s="49">
        <f t="shared" si="4"/>
        <v>20317.100000000002</v>
      </c>
      <c r="T18" s="49">
        <f t="shared" si="4"/>
        <v>0</v>
      </c>
      <c r="U18" s="49">
        <f t="shared" si="4"/>
        <v>20317.100000000002</v>
      </c>
      <c r="V18" s="49">
        <f t="shared" si="4"/>
        <v>20317.100000000002</v>
      </c>
      <c r="W18" s="50">
        <f t="shared" si="4"/>
        <v>0</v>
      </c>
    </row>
    <row r="19" spans="1:23" ht="47.25">
      <c r="A19" s="177" t="s">
        <v>10</v>
      </c>
      <c r="B19" s="89" t="s">
        <v>72</v>
      </c>
      <c r="C19" s="144"/>
      <c r="D19" s="145"/>
      <c r="E19" s="143" t="s">
        <v>1727</v>
      </c>
      <c r="F19" s="143" t="s">
        <v>1728</v>
      </c>
      <c r="G19" s="143" t="s">
        <v>1729</v>
      </c>
      <c r="H19" s="144">
        <v>100</v>
      </c>
      <c r="I19" s="1494" t="s">
        <v>680</v>
      </c>
      <c r="J19" s="1497" t="s">
        <v>679</v>
      </c>
      <c r="K19" s="145"/>
      <c r="L19" s="852">
        <v>18306</v>
      </c>
      <c r="M19" s="852">
        <v>17043.5</v>
      </c>
      <c r="N19" s="852">
        <v>12314.2</v>
      </c>
      <c r="O19" s="8">
        <f>SUM(P19:Q19)</f>
        <v>25639.3</v>
      </c>
      <c r="P19" s="8">
        <v>25639.3</v>
      </c>
      <c r="Q19" s="8"/>
      <c r="R19" s="8">
        <f>SUM(S19:T19)</f>
        <v>19396.2</v>
      </c>
      <c r="S19" s="8">
        <v>19396.2</v>
      </c>
      <c r="T19" s="8"/>
      <c r="U19" s="8">
        <f>SUM(V19:W19)</f>
        <v>19396.2</v>
      </c>
      <c r="V19" s="8">
        <v>19396.2</v>
      </c>
      <c r="W19" s="4"/>
    </row>
    <row r="20" spans="1:23" ht="123" customHeight="1">
      <c r="A20" s="177" t="s">
        <v>11</v>
      </c>
      <c r="B20" s="89" t="s">
        <v>73</v>
      </c>
      <c r="C20" s="973"/>
      <c r="D20" s="152"/>
      <c r="E20" s="143" t="s">
        <v>101</v>
      </c>
      <c r="F20" s="143" t="s">
        <v>218</v>
      </c>
      <c r="G20" s="143" t="s">
        <v>1730</v>
      </c>
      <c r="H20" s="144">
        <v>200</v>
      </c>
      <c r="I20" s="1495"/>
      <c r="J20" s="1498"/>
      <c r="K20" s="152"/>
      <c r="L20" s="853">
        <v>941.2</v>
      </c>
      <c r="M20" s="853">
        <v>687.6</v>
      </c>
      <c r="N20" s="853">
        <v>442</v>
      </c>
      <c r="O20" s="8">
        <f>SUM(P20:Q20)</f>
        <v>874</v>
      </c>
      <c r="P20" s="8">
        <v>874</v>
      </c>
      <c r="Q20" s="8"/>
      <c r="R20" s="8">
        <f>SUM(S20:T20)</f>
        <v>895.9</v>
      </c>
      <c r="S20" s="8">
        <v>895.9</v>
      </c>
      <c r="T20" s="8"/>
      <c r="U20" s="8">
        <f>SUM(V20:W20)</f>
        <v>895.9</v>
      </c>
      <c r="V20" s="8">
        <v>895.9</v>
      </c>
      <c r="W20" s="4"/>
    </row>
    <row r="21" spans="1:23" ht="123" customHeight="1">
      <c r="A21" s="177" t="s">
        <v>21</v>
      </c>
      <c r="B21" s="89" t="s">
        <v>32</v>
      </c>
      <c r="C21" s="973"/>
      <c r="D21" s="152"/>
      <c r="E21" s="143" t="s">
        <v>101</v>
      </c>
      <c r="F21" s="143" t="s">
        <v>218</v>
      </c>
      <c r="G21" s="143" t="s">
        <v>1730</v>
      </c>
      <c r="H21" s="144">
        <v>800</v>
      </c>
      <c r="I21" s="1496"/>
      <c r="J21" s="1499"/>
      <c r="K21" s="152"/>
      <c r="L21" s="853">
        <v>30</v>
      </c>
      <c r="M21" s="853">
        <v>6.7</v>
      </c>
      <c r="N21" s="853">
        <v>0</v>
      </c>
      <c r="O21" s="8">
        <f>SUM(P21:Q21)</f>
        <v>24.4</v>
      </c>
      <c r="P21" s="8">
        <v>24.4</v>
      </c>
      <c r="Q21" s="8"/>
      <c r="R21" s="8">
        <f>SUM(S21:T21)</f>
        <v>25</v>
      </c>
      <c r="S21" s="8">
        <v>25</v>
      </c>
      <c r="T21" s="8"/>
      <c r="U21" s="8">
        <f>SUM(V21:W21)</f>
        <v>25</v>
      </c>
      <c r="V21" s="8">
        <v>25</v>
      </c>
      <c r="W21" s="4"/>
    </row>
    <row r="22" spans="1:23" s="51" customFormat="1" ht="15.75" customHeight="1">
      <c r="A22" s="1500" t="s">
        <v>77</v>
      </c>
      <c r="B22" s="1501"/>
      <c r="C22" s="1501"/>
      <c r="D22" s="1501"/>
      <c r="E22" s="1501"/>
      <c r="F22" s="1501"/>
      <c r="G22" s="1501"/>
      <c r="H22" s="1501"/>
      <c r="I22" s="1501"/>
      <c r="J22" s="1501"/>
      <c r="K22" s="1502"/>
      <c r="L22" s="49">
        <f t="shared" ref="L22:N22" si="5">SUM(L23)</f>
        <v>2731.6</v>
      </c>
      <c r="M22" s="49">
        <f t="shared" si="5"/>
        <v>2797.3</v>
      </c>
      <c r="N22" s="49">
        <f t="shared" si="5"/>
        <v>1506.1</v>
      </c>
      <c r="O22" s="49">
        <f t="shared" ref="O22:W22" si="6">SUM(O23)</f>
        <v>5183.5</v>
      </c>
      <c r="P22" s="49">
        <f t="shared" si="6"/>
        <v>5183.5</v>
      </c>
      <c r="Q22" s="49">
        <f t="shared" si="6"/>
        <v>0</v>
      </c>
      <c r="R22" s="49">
        <f t="shared" si="6"/>
        <v>5315.1</v>
      </c>
      <c r="S22" s="49">
        <f t="shared" si="6"/>
        <v>5315.1</v>
      </c>
      <c r="T22" s="49">
        <f t="shared" si="6"/>
        <v>0</v>
      </c>
      <c r="U22" s="49">
        <f t="shared" si="6"/>
        <v>5315.1</v>
      </c>
      <c r="V22" s="49">
        <f t="shared" si="6"/>
        <v>5315.1</v>
      </c>
      <c r="W22" s="50">
        <f t="shared" si="6"/>
        <v>0</v>
      </c>
    </row>
    <row r="23" spans="1:23" ht="97.5" customHeight="1">
      <c r="A23" s="177" t="s">
        <v>22</v>
      </c>
      <c r="B23" s="89" t="s">
        <v>98</v>
      </c>
      <c r="C23" s="973"/>
      <c r="D23" s="152"/>
      <c r="E23" s="74"/>
      <c r="F23" s="74"/>
      <c r="G23" s="74"/>
      <c r="H23" s="144">
        <v>200</v>
      </c>
      <c r="I23" s="1479" t="s">
        <v>681</v>
      </c>
      <c r="J23" s="1447" t="s">
        <v>682</v>
      </c>
      <c r="K23" s="152"/>
      <c r="L23" s="8">
        <f>L24</f>
        <v>2731.6</v>
      </c>
      <c r="M23" s="8">
        <f>M24</f>
        <v>2797.3</v>
      </c>
      <c r="N23" s="8">
        <f>N24</f>
        <v>1506.1</v>
      </c>
      <c r="O23" s="8">
        <f t="shared" ref="O23:W23" si="7">SUM(O24:O24)</f>
        <v>5183.5</v>
      </c>
      <c r="P23" s="8">
        <f t="shared" si="7"/>
        <v>5183.5</v>
      </c>
      <c r="Q23" s="8">
        <f t="shared" si="7"/>
        <v>0</v>
      </c>
      <c r="R23" s="8">
        <f t="shared" si="7"/>
        <v>5315.1</v>
      </c>
      <c r="S23" s="8">
        <f t="shared" si="7"/>
        <v>5315.1</v>
      </c>
      <c r="T23" s="8">
        <f t="shared" si="7"/>
        <v>0</v>
      </c>
      <c r="U23" s="8">
        <f t="shared" si="7"/>
        <v>5315.1</v>
      </c>
      <c r="V23" s="8">
        <f t="shared" si="7"/>
        <v>5315.1</v>
      </c>
      <c r="W23" s="4">
        <f t="shared" si="7"/>
        <v>0</v>
      </c>
    </row>
    <row r="24" spans="1:23" ht="109.5" customHeight="1">
      <c r="A24" s="177" t="s">
        <v>43</v>
      </c>
      <c r="B24" s="891" t="s">
        <v>338</v>
      </c>
      <c r="C24" s="973"/>
      <c r="D24" s="152"/>
      <c r="E24" s="143" t="s">
        <v>102</v>
      </c>
      <c r="F24" s="143" t="s">
        <v>89</v>
      </c>
      <c r="G24" s="143" t="s">
        <v>625</v>
      </c>
      <c r="H24" s="144">
        <v>200</v>
      </c>
      <c r="I24" s="1503"/>
      <c r="J24" s="1504"/>
      <c r="K24" s="152"/>
      <c r="L24" s="8">
        <v>2731.6</v>
      </c>
      <c r="M24" s="8">
        <v>2797.3</v>
      </c>
      <c r="N24" s="8">
        <v>1506.1</v>
      </c>
      <c r="O24" s="8">
        <f>SUM(P24:Q24)</f>
        <v>5183.5</v>
      </c>
      <c r="P24" s="8">
        <v>5183.5</v>
      </c>
      <c r="Q24" s="8"/>
      <c r="R24" s="8">
        <f>SUM(S24:T24)</f>
        <v>5315.1</v>
      </c>
      <c r="S24" s="8">
        <v>5315.1</v>
      </c>
      <c r="T24" s="8"/>
      <c r="U24" s="8">
        <f>SUM(V24:W24)</f>
        <v>5315.1</v>
      </c>
      <c r="V24" s="8">
        <v>5315.1</v>
      </c>
      <c r="W24" s="4"/>
    </row>
    <row r="25" spans="1:23" s="46" customFormat="1" ht="15.75">
      <c r="A25" s="45" t="s">
        <v>15</v>
      </c>
      <c r="B25" s="1505" t="s">
        <v>16</v>
      </c>
      <c r="C25" s="1505"/>
      <c r="D25" s="1505"/>
      <c r="E25" s="1505"/>
      <c r="F25" s="1505"/>
      <c r="G25" s="1505"/>
      <c r="H25" s="1505">
        <v>300</v>
      </c>
      <c r="I25" s="1505"/>
      <c r="J25" s="1505"/>
      <c r="K25" s="1505"/>
      <c r="L25" s="850">
        <f t="shared" ref="L25:N25" si="8">SUM(L26)</f>
        <v>450.9</v>
      </c>
      <c r="M25" s="850">
        <f t="shared" si="8"/>
        <v>457.9</v>
      </c>
      <c r="N25" s="850">
        <f t="shared" si="8"/>
        <v>238.5</v>
      </c>
      <c r="O25" s="850">
        <f t="shared" ref="O25:V25" si="9">SUM(O26)</f>
        <v>232.1</v>
      </c>
      <c r="P25" s="850">
        <f t="shared" si="9"/>
        <v>232.1</v>
      </c>
      <c r="Q25" s="850">
        <f t="shared" si="9"/>
        <v>0</v>
      </c>
      <c r="R25" s="850">
        <f t="shared" si="9"/>
        <v>238</v>
      </c>
      <c r="S25" s="850">
        <f t="shared" si="9"/>
        <v>238</v>
      </c>
      <c r="T25" s="850">
        <f t="shared" si="9"/>
        <v>0</v>
      </c>
      <c r="U25" s="850">
        <f t="shared" si="9"/>
        <v>238</v>
      </c>
      <c r="V25" s="850">
        <f t="shared" si="9"/>
        <v>238</v>
      </c>
      <c r="W25" s="851">
        <f>SUM(W26)</f>
        <v>0</v>
      </c>
    </row>
    <row r="26" spans="1:23" s="51" customFormat="1" ht="15.75">
      <c r="A26" s="1500" t="s">
        <v>616</v>
      </c>
      <c r="B26" s="1506" t="s">
        <v>48</v>
      </c>
      <c r="C26" s="1506"/>
      <c r="D26" s="1506"/>
      <c r="E26" s="1506"/>
      <c r="F26" s="1506"/>
      <c r="G26" s="1506"/>
      <c r="H26" s="1506">
        <v>320</v>
      </c>
      <c r="I26" s="1506"/>
      <c r="J26" s="1506"/>
      <c r="K26" s="1507"/>
      <c r="L26" s="49">
        <f>L27+L28</f>
        <v>450.9</v>
      </c>
      <c r="M26" s="49">
        <f>M27+M28</f>
        <v>457.9</v>
      </c>
      <c r="N26" s="49">
        <f>N27+N28</f>
        <v>238.5</v>
      </c>
      <c r="O26" s="49">
        <f t="shared" ref="O26:W26" si="10">SUM(O27:O28)</f>
        <v>232.1</v>
      </c>
      <c r="P26" s="49">
        <f t="shared" si="10"/>
        <v>232.1</v>
      </c>
      <c r="Q26" s="49">
        <f t="shared" si="10"/>
        <v>0</v>
      </c>
      <c r="R26" s="49">
        <f t="shared" si="10"/>
        <v>238</v>
      </c>
      <c r="S26" s="49">
        <f t="shared" si="10"/>
        <v>238</v>
      </c>
      <c r="T26" s="49">
        <f t="shared" si="10"/>
        <v>0</v>
      </c>
      <c r="U26" s="49">
        <f t="shared" si="10"/>
        <v>238</v>
      </c>
      <c r="V26" s="49">
        <f t="shared" si="10"/>
        <v>238</v>
      </c>
      <c r="W26" s="50">
        <f t="shared" si="10"/>
        <v>0</v>
      </c>
    </row>
    <row r="27" spans="1:23" s="20" customFormat="1" ht="110.25">
      <c r="A27" s="140" t="s">
        <v>12</v>
      </c>
      <c r="B27" s="892" t="s">
        <v>339</v>
      </c>
      <c r="C27" s="973"/>
      <c r="D27" s="142"/>
      <c r="E27" s="143" t="s">
        <v>89</v>
      </c>
      <c r="F27" s="143" t="s">
        <v>104</v>
      </c>
      <c r="G27" s="143" t="s">
        <v>626</v>
      </c>
      <c r="H27" s="144">
        <v>300</v>
      </c>
      <c r="I27" s="90" t="s">
        <v>683</v>
      </c>
      <c r="J27" s="141"/>
      <c r="K27" s="142"/>
      <c r="L27" s="8">
        <v>205</v>
      </c>
      <c r="M27" s="8">
        <v>311.8</v>
      </c>
      <c r="N27" s="8">
        <v>138.69999999999999</v>
      </c>
      <c r="O27" s="8">
        <f>SUM(P27:Q27)</f>
        <v>193.1</v>
      </c>
      <c r="P27" s="8">
        <v>193.1</v>
      </c>
      <c r="Q27" s="8"/>
      <c r="R27" s="8">
        <f>SUM(S27:T27)</f>
        <v>198</v>
      </c>
      <c r="S27" s="8">
        <v>198</v>
      </c>
      <c r="T27" s="8"/>
      <c r="U27" s="8">
        <f>SUM(V27:W27)</f>
        <v>198</v>
      </c>
      <c r="V27" s="8">
        <v>198</v>
      </c>
      <c r="W27" s="4"/>
    </row>
    <row r="28" spans="1:23" s="20" customFormat="1" ht="409.5">
      <c r="A28" s="140" t="s">
        <v>13</v>
      </c>
      <c r="B28" s="893" t="s">
        <v>611</v>
      </c>
      <c r="C28" s="973"/>
      <c r="D28" s="142"/>
      <c r="E28" s="143" t="s">
        <v>89</v>
      </c>
      <c r="F28" s="143" t="s">
        <v>104</v>
      </c>
      <c r="G28" s="143" t="s">
        <v>627</v>
      </c>
      <c r="H28" s="144">
        <v>300</v>
      </c>
      <c r="I28" s="156" t="s">
        <v>687</v>
      </c>
      <c r="J28" s="89" t="s">
        <v>684</v>
      </c>
      <c r="K28" s="142"/>
      <c r="L28" s="854">
        <v>245.9</v>
      </c>
      <c r="M28" s="854">
        <v>146.1</v>
      </c>
      <c r="N28" s="854">
        <v>99.8</v>
      </c>
      <c r="O28" s="8">
        <f>SUM(P28:Q28)</f>
        <v>39</v>
      </c>
      <c r="P28" s="8">
        <v>39</v>
      </c>
      <c r="Q28" s="8"/>
      <c r="R28" s="8">
        <f>SUM(S28:T28)</f>
        <v>40</v>
      </c>
      <c r="S28" s="8">
        <v>40</v>
      </c>
      <c r="T28" s="8"/>
      <c r="U28" s="8">
        <f>SUM(V28:W28)</f>
        <v>40</v>
      </c>
      <c r="V28" s="8">
        <v>40</v>
      </c>
      <c r="W28" s="4"/>
    </row>
    <row r="29" spans="1:23" s="46" customFormat="1" ht="15.75">
      <c r="A29" s="45" t="s">
        <v>344</v>
      </c>
      <c r="B29" s="1505" t="s">
        <v>345</v>
      </c>
      <c r="C29" s="1505"/>
      <c r="D29" s="1505"/>
      <c r="E29" s="1505"/>
      <c r="F29" s="1505"/>
      <c r="G29" s="1505"/>
      <c r="H29" s="1505"/>
      <c r="I29" s="1505"/>
      <c r="J29" s="1505"/>
      <c r="K29" s="1505"/>
      <c r="L29" s="850">
        <f t="shared" ref="L29:W29" si="11">L30</f>
        <v>637.6</v>
      </c>
      <c r="M29" s="850">
        <f t="shared" si="11"/>
        <v>9744.1</v>
      </c>
      <c r="N29" s="850">
        <f t="shared" si="11"/>
        <v>1166</v>
      </c>
      <c r="O29" s="850">
        <f t="shared" si="11"/>
        <v>19866.599999999999</v>
      </c>
      <c r="P29" s="850">
        <f t="shared" si="11"/>
        <v>19866.599999999999</v>
      </c>
      <c r="Q29" s="850">
        <f t="shared" si="11"/>
        <v>0</v>
      </c>
      <c r="R29" s="850">
        <f t="shared" si="11"/>
        <v>20371</v>
      </c>
      <c r="S29" s="850">
        <f t="shared" si="11"/>
        <v>20371</v>
      </c>
      <c r="T29" s="850">
        <f t="shared" si="11"/>
        <v>0</v>
      </c>
      <c r="U29" s="850">
        <f t="shared" si="11"/>
        <v>20371</v>
      </c>
      <c r="V29" s="850">
        <f t="shared" si="11"/>
        <v>20371</v>
      </c>
      <c r="W29" s="851">
        <f t="shared" si="11"/>
        <v>0</v>
      </c>
    </row>
    <row r="30" spans="1:23" ht="157.5">
      <c r="A30" s="177"/>
      <c r="B30" s="894" t="s">
        <v>346</v>
      </c>
      <c r="C30" s="974"/>
      <c r="D30" s="73"/>
      <c r="E30" s="147" t="s">
        <v>92</v>
      </c>
      <c r="F30" s="147" t="s">
        <v>101</v>
      </c>
      <c r="G30" s="147" t="s">
        <v>628</v>
      </c>
      <c r="H30" s="153">
        <v>700</v>
      </c>
      <c r="I30" s="3" t="s">
        <v>1731</v>
      </c>
      <c r="J30" s="75"/>
      <c r="K30" s="75"/>
      <c r="L30" s="853">
        <v>637.6</v>
      </c>
      <c r="M30" s="853">
        <v>9744.1</v>
      </c>
      <c r="N30" s="853">
        <v>1166</v>
      </c>
      <c r="O30" s="8">
        <f>SUM(P30:Q30)</f>
        <v>19866.599999999999</v>
      </c>
      <c r="P30" s="8">
        <v>19866.599999999999</v>
      </c>
      <c r="Q30" s="8"/>
      <c r="R30" s="8">
        <f>SUM(S30:T30)</f>
        <v>20371</v>
      </c>
      <c r="S30" s="8">
        <v>20371</v>
      </c>
      <c r="T30" s="8"/>
      <c r="U30" s="8">
        <f>SUM(V30:W30)</f>
        <v>20371</v>
      </c>
      <c r="V30" s="8">
        <v>20371</v>
      </c>
      <c r="W30" s="4"/>
    </row>
    <row r="31" spans="1:23" ht="15.75">
      <c r="A31" s="45" t="s">
        <v>24</v>
      </c>
      <c r="B31" s="1481" t="s">
        <v>88</v>
      </c>
      <c r="C31" s="1482"/>
      <c r="D31" s="1482"/>
      <c r="E31" s="1482"/>
      <c r="F31" s="1482"/>
      <c r="G31" s="1482"/>
      <c r="H31" s="1482"/>
      <c r="I31" s="1482"/>
      <c r="J31" s="1482"/>
      <c r="K31" s="1483"/>
      <c r="L31" s="850">
        <f t="shared" ref="L31:W31" si="12">L32</f>
        <v>270.5</v>
      </c>
      <c r="M31" s="850">
        <f t="shared" si="12"/>
        <v>0</v>
      </c>
      <c r="N31" s="850">
        <f t="shared" si="12"/>
        <v>0</v>
      </c>
      <c r="O31" s="850">
        <f t="shared" si="12"/>
        <v>0</v>
      </c>
      <c r="P31" s="850">
        <f t="shared" si="12"/>
        <v>0</v>
      </c>
      <c r="Q31" s="850">
        <f t="shared" si="12"/>
        <v>0</v>
      </c>
      <c r="R31" s="850">
        <f t="shared" si="12"/>
        <v>0</v>
      </c>
      <c r="S31" s="850">
        <f t="shared" si="12"/>
        <v>0</v>
      </c>
      <c r="T31" s="850">
        <f t="shared" si="12"/>
        <v>0</v>
      </c>
      <c r="U31" s="850">
        <f t="shared" si="12"/>
        <v>0</v>
      </c>
      <c r="V31" s="850">
        <f t="shared" si="12"/>
        <v>0</v>
      </c>
      <c r="W31" s="850">
        <f t="shared" si="12"/>
        <v>0</v>
      </c>
    </row>
    <row r="32" spans="1:23" ht="126">
      <c r="A32" s="28"/>
      <c r="B32" s="895" t="s">
        <v>194</v>
      </c>
      <c r="C32" s="29"/>
      <c r="D32" s="29"/>
      <c r="E32" s="147" t="s">
        <v>101</v>
      </c>
      <c r="F32" s="147" t="s">
        <v>92</v>
      </c>
      <c r="G32" s="62">
        <v>7770226000</v>
      </c>
      <c r="H32" s="62">
        <v>800</v>
      </c>
      <c r="I32" s="72" t="s">
        <v>686</v>
      </c>
      <c r="J32" s="80">
        <v>40522</v>
      </c>
      <c r="K32" s="62"/>
      <c r="L32" s="855">
        <v>270.5</v>
      </c>
      <c r="M32" s="855">
        <v>0</v>
      </c>
      <c r="N32" s="855">
        <v>0</v>
      </c>
      <c r="O32" s="8">
        <f>SUM(P32:Q32)</f>
        <v>0</v>
      </c>
      <c r="P32" s="8"/>
      <c r="Q32" s="8"/>
      <c r="R32" s="8">
        <f>SUM(S32:T32)</f>
        <v>0</v>
      </c>
      <c r="S32" s="8"/>
      <c r="T32" s="8"/>
      <c r="U32" s="8">
        <f>SUM(V32:W32)</f>
        <v>0</v>
      </c>
      <c r="V32" s="8"/>
      <c r="W32" s="4"/>
    </row>
    <row r="33" spans="1:23" s="47" customFormat="1" ht="15.75">
      <c r="A33" s="45" t="s">
        <v>57</v>
      </c>
      <c r="B33" s="1481" t="s">
        <v>32</v>
      </c>
      <c r="C33" s="1482"/>
      <c r="D33" s="1482"/>
      <c r="E33" s="1482"/>
      <c r="F33" s="1482"/>
      <c r="G33" s="1482"/>
      <c r="H33" s="1482"/>
      <c r="I33" s="1482"/>
      <c r="J33" s="1482"/>
      <c r="K33" s="1483"/>
      <c r="L33" s="850">
        <f t="shared" ref="L33:W33" si="13">L34</f>
        <v>0</v>
      </c>
      <c r="M33" s="850">
        <f t="shared" si="13"/>
        <v>255.6</v>
      </c>
      <c r="N33" s="850">
        <f t="shared" si="13"/>
        <v>0</v>
      </c>
      <c r="O33" s="850">
        <f t="shared" si="13"/>
        <v>3457.4</v>
      </c>
      <c r="P33" s="850">
        <f t="shared" si="13"/>
        <v>3457.4</v>
      </c>
      <c r="Q33" s="850">
        <f t="shared" si="13"/>
        <v>0</v>
      </c>
      <c r="R33" s="850">
        <f t="shared" si="13"/>
        <v>3545.2</v>
      </c>
      <c r="S33" s="850">
        <f t="shared" si="13"/>
        <v>3545.2</v>
      </c>
      <c r="T33" s="850">
        <f t="shared" si="13"/>
        <v>0</v>
      </c>
      <c r="U33" s="850">
        <f t="shared" si="13"/>
        <v>3545.2</v>
      </c>
      <c r="V33" s="850">
        <f t="shared" si="13"/>
        <v>3545.2</v>
      </c>
      <c r="W33" s="850">
        <f t="shared" si="13"/>
        <v>0</v>
      </c>
    </row>
    <row r="34" spans="1:23" s="21" customFormat="1" ht="110.25">
      <c r="A34" s="65"/>
      <c r="B34" s="896" t="s">
        <v>347</v>
      </c>
      <c r="C34" s="975"/>
      <c r="D34" s="75"/>
      <c r="E34" s="143" t="s">
        <v>101</v>
      </c>
      <c r="F34" s="143" t="s">
        <v>90</v>
      </c>
      <c r="G34" s="143" t="s">
        <v>157</v>
      </c>
      <c r="H34" s="144">
        <v>800</v>
      </c>
      <c r="I34" s="72" t="s">
        <v>685</v>
      </c>
      <c r="J34" s="79">
        <v>42003</v>
      </c>
      <c r="K34" s="75"/>
      <c r="L34" s="8">
        <v>0</v>
      </c>
      <c r="M34" s="8">
        <v>255.6</v>
      </c>
      <c r="N34" s="8">
        <v>0</v>
      </c>
      <c r="O34" s="8">
        <f>SUM(P34:Q34)</f>
        <v>3457.4</v>
      </c>
      <c r="P34" s="8">
        <v>3457.4</v>
      </c>
      <c r="Q34" s="8"/>
      <c r="R34" s="8">
        <f>SUM(S34:T34)</f>
        <v>3545.2</v>
      </c>
      <c r="S34" s="8">
        <v>3545.2</v>
      </c>
      <c r="T34" s="8"/>
      <c r="U34" s="8">
        <f>SUM(V34:W34)</f>
        <v>3545.2</v>
      </c>
      <c r="V34" s="8">
        <v>3545.2</v>
      </c>
      <c r="W34" s="8"/>
    </row>
    <row r="35" spans="1:23" s="878" customFormat="1" ht="56.25">
      <c r="A35" s="564" t="s">
        <v>116</v>
      </c>
      <c r="B35" s="897" t="s">
        <v>1704</v>
      </c>
      <c r="C35" s="216"/>
      <c r="D35" s="564"/>
      <c r="E35" s="564"/>
      <c r="F35" s="564"/>
      <c r="G35" s="564"/>
      <c r="H35" s="564"/>
      <c r="I35" s="564"/>
      <c r="J35" s="564"/>
      <c r="K35" s="564" t="s">
        <v>66</v>
      </c>
      <c r="L35" s="857">
        <f>SUM(L36,)</f>
        <v>17625.200000000004</v>
      </c>
      <c r="M35" s="857">
        <f>SUM(M36,)</f>
        <v>16165</v>
      </c>
      <c r="N35" s="857">
        <f t="shared" ref="N35:W35" si="14">SUM(N36,)</f>
        <v>8765.2999999999993</v>
      </c>
      <c r="O35" s="857">
        <f t="shared" si="14"/>
        <v>15043.399999999998</v>
      </c>
      <c r="P35" s="857">
        <f t="shared" si="14"/>
        <v>14143.999999999998</v>
      </c>
      <c r="Q35" s="857">
        <f t="shared" si="14"/>
        <v>899.4</v>
      </c>
      <c r="R35" s="857">
        <f t="shared" si="14"/>
        <v>14503.599999999999</v>
      </c>
      <c r="S35" s="857">
        <f t="shared" si="14"/>
        <v>14503.599999999999</v>
      </c>
      <c r="T35" s="857">
        <f t="shared" si="14"/>
        <v>0</v>
      </c>
      <c r="U35" s="857">
        <f t="shared" si="14"/>
        <v>11583.64</v>
      </c>
      <c r="V35" s="857">
        <f t="shared" si="14"/>
        <v>11583.64</v>
      </c>
      <c r="W35" s="857">
        <f t="shared" si="14"/>
        <v>0</v>
      </c>
    </row>
    <row r="36" spans="1:23" s="786" customFormat="1" ht="38.450000000000003" customHeight="1">
      <c r="A36" s="787" t="s">
        <v>9</v>
      </c>
      <c r="B36" s="1274" t="s">
        <v>71</v>
      </c>
      <c r="C36" s="1274"/>
      <c r="D36" s="1274"/>
      <c r="E36" s="1274"/>
      <c r="F36" s="1274"/>
      <c r="G36" s="1274"/>
      <c r="H36" s="1274"/>
      <c r="I36" s="1274"/>
      <c r="J36" s="1274"/>
      <c r="K36" s="1274"/>
      <c r="L36" s="856">
        <f>SUM(L37,L42,L71,)</f>
        <v>17625.200000000004</v>
      </c>
      <c r="M36" s="856">
        <f t="shared" ref="M36:W36" si="15">SUM(M37,M42,M71,)</f>
        <v>16165</v>
      </c>
      <c r="N36" s="856">
        <f t="shared" si="15"/>
        <v>8765.2999999999993</v>
      </c>
      <c r="O36" s="856">
        <f t="shared" si="15"/>
        <v>15043.399999999998</v>
      </c>
      <c r="P36" s="856">
        <f t="shared" si="15"/>
        <v>14143.999999999998</v>
      </c>
      <c r="Q36" s="856">
        <f t="shared" si="15"/>
        <v>899.4</v>
      </c>
      <c r="R36" s="856">
        <f t="shared" si="15"/>
        <v>14503.599999999999</v>
      </c>
      <c r="S36" s="856">
        <f t="shared" si="15"/>
        <v>14503.599999999999</v>
      </c>
      <c r="T36" s="856">
        <f t="shared" si="15"/>
        <v>0</v>
      </c>
      <c r="U36" s="856">
        <f t="shared" si="15"/>
        <v>11583.64</v>
      </c>
      <c r="V36" s="856">
        <f t="shared" si="15"/>
        <v>11583.64</v>
      </c>
      <c r="W36" s="856">
        <f t="shared" si="15"/>
        <v>0</v>
      </c>
    </row>
    <row r="37" spans="1:23" s="75" customFormat="1" ht="19.899999999999999" customHeight="1">
      <c r="A37" s="788" t="s">
        <v>58</v>
      </c>
      <c r="B37" s="89"/>
      <c r="C37" s="973"/>
      <c r="D37" s="142"/>
      <c r="E37" s="149"/>
      <c r="F37" s="149"/>
      <c r="G37" s="149"/>
      <c r="H37" s="149"/>
      <c r="I37" s="179"/>
      <c r="J37" s="141"/>
      <c r="K37" s="142"/>
      <c r="L37" s="2">
        <f>SUM(L38:L41)</f>
        <v>3894</v>
      </c>
      <c r="M37" s="2">
        <f t="shared" ref="M37:W37" si="16">SUM(M38:M41)</f>
        <v>3641.2000000000003</v>
      </c>
      <c r="N37" s="2">
        <f t="shared" si="16"/>
        <v>2502.9</v>
      </c>
      <c r="O37" s="2">
        <f t="shared" si="16"/>
        <v>3544.7999999999997</v>
      </c>
      <c r="P37" s="2">
        <f t="shared" si="16"/>
        <v>3544.7999999999997</v>
      </c>
      <c r="Q37" s="2">
        <f t="shared" si="16"/>
        <v>0</v>
      </c>
      <c r="R37" s="2">
        <f t="shared" si="16"/>
        <v>3634.8</v>
      </c>
      <c r="S37" s="2">
        <f t="shared" si="16"/>
        <v>3634.8</v>
      </c>
      <c r="T37" s="2">
        <f t="shared" si="16"/>
        <v>0</v>
      </c>
      <c r="U37" s="2">
        <f t="shared" si="16"/>
        <v>727</v>
      </c>
      <c r="V37" s="2">
        <f t="shared" si="16"/>
        <v>727</v>
      </c>
      <c r="W37" s="2">
        <f t="shared" si="16"/>
        <v>0</v>
      </c>
    </row>
    <row r="38" spans="1:23" s="75" customFormat="1" ht="116.25" customHeight="1">
      <c r="A38" s="65" t="s">
        <v>10</v>
      </c>
      <c r="B38" s="89" t="s">
        <v>72</v>
      </c>
      <c r="C38" s="144"/>
      <c r="D38" s="145"/>
      <c r="E38" s="154" t="s">
        <v>101</v>
      </c>
      <c r="F38" s="154" t="s">
        <v>102</v>
      </c>
      <c r="G38" s="154" t="s">
        <v>133</v>
      </c>
      <c r="H38" s="144">
        <v>100</v>
      </c>
      <c r="I38" s="1512" t="s">
        <v>1705</v>
      </c>
      <c r="J38" s="1513" t="s">
        <v>1706</v>
      </c>
      <c r="K38" s="1514" t="s">
        <v>169</v>
      </c>
      <c r="L38" s="8">
        <f>3381-1.1</f>
        <v>3379.9</v>
      </c>
      <c r="M38" s="8">
        <f>3143.3+0.1</f>
        <v>3143.4</v>
      </c>
      <c r="N38" s="8">
        <f>2212.9+0.1</f>
        <v>2213</v>
      </c>
      <c r="O38" s="8">
        <v>3047.1</v>
      </c>
      <c r="P38" s="8">
        <v>3047.1</v>
      </c>
      <c r="Q38" s="8"/>
      <c r="R38" s="8">
        <v>3124.5</v>
      </c>
      <c r="S38" s="8">
        <v>3124.5</v>
      </c>
      <c r="T38" s="8"/>
      <c r="U38" s="8">
        <v>624.9</v>
      </c>
      <c r="V38" s="8">
        <v>624.9</v>
      </c>
      <c r="W38" s="8"/>
    </row>
    <row r="39" spans="1:23" s="75" customFormat="1" ht="153" customHeight="1">
      <c r="A39" s="65" t="s">
        <v>11</v>
      </c>
      <c r="B39" s="89" t="s">
        <v>73</v>
      </c>
      <c r="C39" s="973"/>
      <c r="D39" s="152"/>
      <c r="E39" s="154" t="s">
        <v>101</v>
      </c>
      <c r="F39" s="154" t="s">
        <v>102</v>
      </c>
      <c r="G39" s="154" t="s">
        <v>133</v>
      </c>
      <c r="H39" s="144">
        <v>200</v>
      </c>
      <c r="I39" s="1512"/>
      <c r="J39" s="1513"/>
      <c r="K39" s="1514"/>
      <c r="L39" s="8">
        <v>513.1</v>
      </c>
      <c r="M39" s="8">
        <v>497.8</v>
      </c>
      <c r="N39" s="8">
        <v>289.89999999999998</v>
      </c>
      <c r="O39" s="8">
        <v>497.7</v>
      </c>
      <c r="P39" s="8">
        <v>497.7</v>
      </c>
      <c r="Q39" s="8"/>
      <c r="R39" s="8">
        <v>510.3</v>
      </c>
      <c r="S39" s="8">
        <v>510.3</v>
      </c>
      <c r="T39" s="8"/>
      <c r="U39" s="8">
        <v>102.1</v>
      </c>
      <c r="V39" s="8">
        <v>102.1</v>
      </c>
      <c r="W39" s="8"/>
    </row>
    <row r="40" spans="1:23" s="75" customFormat="1" ht="153" customHeight="1">
      <c r="A40" s="65" t="s">
        <v>21</v>
      </c>
      <c r="B40" s="89" t="s">
        <v>32</v>
      </c>
      <c r="C40" s="973"/>
      <c r="D40" s="789"/>
      <c r="E40" s="154" t="s">
        <v>101</v>
      </c>
      <c r="F40" s="154" t="s">
        <v>102</v>
      </c>
      <c r="G40" s="154" t="s">
        <v>133</v>
      </c>
      <c r="H40" s="144">
        <v>800</v>
      </c>
      <c r="I40" s="1512"/>
      <c r="J40" s="1513"/>
      <c r="K40" s="1514"/>
      <c r="L40" s="8">
        <v>1</v>
      </c>
      <c r="M40" s="8"/>
      <c r="N40" s="8"/>
      <c r="O40" s="8"/>
      <c r="P40" s="8"/>
      <c r="Q40" s="8"/>
      <c r="R40" s="8"/>
      <c r="S40" s="8"/>
      <c r="T40" s="8"/>
      <c r="U40" s="8"/>
      <c r="V40" s="8"/>
      <c r="W40" s="8"/>
    </row>
    <row r="41" spans="1:23" s="75" customFormat="1" ht="0.75" customHeight="1">
      <c r="A41" s="65" t="s">
        <v>559</v>
      </c>
      <c r="B41" s="89" t="s">
        <v>73</v>
      </c>
      <c r="C41" s="973"/>
      <c r="D41" s="152"/>
      <c r="E41" s="154" t="s">
        <v>101</v>
      </c>
      <c r="F41" s="154" t="s">
        <v>92</v>
      </c>
      <c r="G41" s="154" t="s">
        <v>1707</v>
      </c>
      <c r="H41" s="144">
        <v>200</v>
      </c>
      <c r="I41" s="1512"/>
      <c r="J41" s="1513"/>
      <c r="K41" s="1514"/>
      <c r="L41" s="8"/>
      <c r="M41" s="8"/>
      <c r="N41" s="8"/>
      <c r="O41" s="8"/>
      <c r="P41" s="8"/>
      <c r="Q41" s="8"/>
      <c r="R41" s="8"/>
      <c r="S41" s="8"/>
      <c r="T41" s="8"/>
      <c r="U41" s="8"/>
      <c r="V41" s="8"/>
      <c r="W41" s="8"/>
    </row>
    <row r="42" spans="1:23" s="75" customFormat="1" ht="36.6" customHeight="1">
      <c r="A42" s="1515" t="s">
        <v>97</v>
      </c>
      <c r="B42" s="1515"/>
      <c r="C42" s="1515"/>
      <c r="D42" s="1515"/>
      <c r="E42" s="1515"/>
      <c r="F42" s="1515"/>
      <c r="G42" s="1515"/>
      <c r="H42" s="1515"/>
      <c r="I42" s="1515"/>
      <c r="J42" s="1515"/>
      <c r="K42" s="1515"/>
      <c r="L42" s="2">
        <f>SUM(L43,L47,L65)</f>
        <v>13710.800000000001</v>
      </c>
      <c r="M42" s="2">
        <v>12508.8</v>
      </c>
      <c r="N42" s="2">
        <v>6252.1</v>
      </c>
      <c r="O42" s="2">
        <v>11483.8</v>
      </c>
      <c r="P42" s="2">
        <v>10584.4</v>
      </c>
      <c r="Q42" s="2">
        <f>SUM(Q43,Q47,Q65)</f>
        <v>899.4</v>
      </c>
      <c r="R42" s="2">
        <f>SUM(R43,R47,R65)</f>
        <v>10853.599999999999</v>
      </c>
      <c r="S42" s="2">
        <f>SUM(S43,S47,S65)</f>
        <v>10853.599999999999</v>
      </c>
      <c r="T42" s="2">
        <f>SUM(T43,T47,T65)</f>
        <v>0</v>
      </c>
      <c r="U42" s="2">
        <f>V42+W42</f>
        <v>10853.599999999999</v>
      </c>
      <c r="V42" s="2">
        <f>SUM(V43,V47,V65)</f>
        <v>10853.599999999999</v>
      </c>
      <c r="W42" s="2">
        <f>SUM(W43,W47,W65)</f>
        <v>0</v>
      </c>
    </row>
    <row r="43" spans="1:23" s="75" customFormat="1" ht="31.9" customHeight="1">
      <c r="A43" s="65" t="s">
        <v>12</v>
      </c>
      <c r="B43" s="89" t="s">
        <v>59</v>
      </c>
      <c r="C43" s="144"/>
      <c r="D43" s="145"/>
      <c r="E43" s="149"/>
      <c r="F43" s="149"/>
      <c r="G43" s="149"/>
      <c r="H43" s="144">
        <v>100</v>
      </c>
      <c r="I43" s="31"/>
      <c r="J43" s="145"/>
      <c r="K43" s="145"/>
      <c r="L43" s="8">
        <f>SUM(L44:L46)</f>
        <v>2634.4</v>
      </c>
      <c r="M43" s="8">
        <f>M45</f>
        <v>3082.5</v>
      </c>
      <c r="N43" s="8">
        <v>1788.8</v>
      </c>
      <c r="O43" s="8">
        <v>3331.7</v>
      </c>
      <c r="P43" s="8">
        <v>3331.7</v>
      </c>
      <c r="Q43" s="8">
        <f t="shared" ref="Q43:W43" si="17">SUM(Q44:Q46)</f>
        <v>0</v>
      </c>
      <c r="R43" s="8">
        <f t="shared" si="17"/>
        <v>3415.9</v>
      </c>
      <c r="S43" s="8">
        <f t="shared" si="17"/>
        <v>3415.9</v>
      </c>
      <c r="T43" s="8">
        <f t="shared" si="17"/>
        <v>0</v>
      </c>
      <c r="U43" s="8">
        <f t="shared" si="17"/>
        <v>3415.9</v>
      </c>
      <c r="V43" s="8">
        <f t="shared" si="17"/>
        <v>3415.9</v>
      </c>
      <c r="W43" s="8">
        <f t="shared" si="17"/>
        <v>0</v>
      </c>
    </row>
    <row r="44" spans="1:23" s="75" customFormat="1" ht="108" customHeight="1">
      <c r="A44" s="65" t="s">
        <v>49</v>
      </c>
      <c r="B44" s="89" t="s">
        <v>1737</v>
      </c>
      <c r="C44" s="144" t="s">
        <v>120</v>
      </c>
      <c r="D44" s="145"/>
      <c r="E44" s="154" t="s">
        <v>104</v>
      </c>
      <c r="F44" s="154">
        <v>10</v>
      </c>
      <c r="G44" s="154" t="s">
        <v>1708</v>
      </c>
      <c r="H44" s="144">
        <v>100</v>
      </c>
      <c r="I44" s="1512" t="s">
        <v>1709</v>
      </c>
      <c r="J44" s="1516" t="s">
        <v>1710</v>
      </c>
      <c r="K44" s="1516" t="s">
        <v>185</v>
      </c>
      <c r="L44" s="8"/>
      <c r="M44" s="8"/>
      <c r="N44" s="8"/>
      <c r="O44" s="8">
        <f>SUM(P44:Q44)</f>
        <v>0</v>
      </c>
      <c r="P44" s="8"/>
      <c r="Q44" s="8"/>
      <c r="R44" s="8">
        <f>SUM(S44:T44)</f>
        <v>0</v>
      </c>
      <c r="S44" s="8"/>
      <c r="T44" s="8"/>
      <c r="U44" s="8">
        <f>SUM(V44:W44)</f>
        <v>0</v>
      </c>
      <c r="V44" s="8"/>
      <c r="W44" s="8"/>
    </row>
    <row r="45" spans="1:23" s="75" customFormat="1" ht="206.25" customHeight="1">
      <c r="A45" s="65" t="s">
        <v>69</v>
      </c>
      <c r="B45" s="89" t="s">
        <v>1557</v>
      </c>
      <c r="C45" s="144" t="s">
        <v>131</v>
      </c>
      <c r="D45" s="145"/>
      <c r="E45" s="154" t="s">
        <v>110</v>
      </c>
      <c r="F45" s="154" t="s">
        <v>110</v>
      </c>
      <c r="G45" s="154" t="s">
        <v>113</v>
      </c>
      <c r="H45" s="144">
        <v>100</v>
      </c>
      <c r="I45" s="1512"/>
      <c r="J45" s="1516"/>
      <c r="K45" s="1516"/>
      <c r="L45" s="8">
        <v>2634.4</v>
      </c>
      <c r="M45" s="8">
        <v>3082.5</v>
      </c>
      <c r="N45" s="8">
        <v>1788.8</v>
      </c>
      <c r="O45" s="8">
        <v>3331.7</v>
      </c>
      <c r="P45" s="8">
        <v>3331.7</v>
      </c>
      <c r="Q45" s="8"/>
      <c r="R45" s="8">
        <v>3415.9</v>
      </c>
      <c r="S45" s="8">
        <v>3415.9</v>
      </c>
      <c r="T45" s="8"/>
      <c r="U45" s="8">
        <v>3415.9</v>
      </c>
      <c r="V45" s="8">
        <v>3415.9</v>
      </c>
      <c r="W45" s="8"/>
    </row>
    <row r="46" spans="1:23" s="75" customFormat="1" ht="21.75" customHeight="1">
      <c r="A46" s="65" t="s">
        <v>70</v>
      </c>
      <c r="B46" s="89" t="s">
        <v>857</v>
      </c>
      <c r="C46" s="144"/>
      <c r="D46" s="145"/>
      <c r="E46" s="154"/>
      <c r="F46" s="154"/>
      <c r="G46" s="149"/>
      <c r="H46" s="144">
        <v>100</v>
      </c>
      <c r="I46" s="31"/>
      <c r="J46" s="145"/>
      <c r="K46" s="145"/>
      <c r="L46" s="8"/>
      <c r="M46" s="8"/>
      <c r="N46" s="8"/>
      <c r="O46" s="8">
        <f>SUM(P46:Q46)</f>
        <v>0</v>
      </c>
      <c r="P46" s="8"/>
      <c r="Q46" s="8"/>
      <c r="R46" s="8">
        <f>SUM(S46:T46)</f>
        <v>0</v>
      </c>
      <c r="S46" s="8"/>
      <c r="T46" s="8"/>
      <c r="U46" s="8">
        <f>SUM(V46:W46)</f>
        <v>0</v>
      </c>
      <c r="V46" s="8"/>
      <c r="W46" s="8"/>
    </row>
    <row r="47" spans="1:23" s="75" customFormat="1" ht="39.75" customHeight="1">
      <c r="A47" s="65" t="s">
        <v>13</v>
      </c>
      <c r="B47" s="89" t="s">
        <v>33</v>
      </c>
      <c r="C47" s="973"/>
      <c r="D47" s="152"/>
      <c r="E47" s="154"/>
      <c r="F47" s="154"/>
      <c r="G47" s="149"/>
      <c r="H47" s="144">
        <v>200</v>
      </c>
      <c r="I47" s="179"/>
      <c r="J47" s="179"/>
      <c r="K47" s="152"/>
      <c r="L47" s="8">
        <f>11033.1-0.3</f>
        <v>11032.800000000001</v>
      </c>
      <c r="M47" s="8">
        <f t="shared" ref="M47:W47" si="18">SUM(M48:M58)</f>
        <v>7677.3</v>
      </c>
      <c r="N47" s="8">
        <f t="shared" si="18"/>
        <v>4347.7999999999993</v>
      </c>
      <c r="O47" s="8">
        <v>8094.5</v>
      </c>
      <c r="P47" s="8">
        <f t="shared" si="18"/>
        <v>7195.0999999999995</v>
      </c>
      <c r="Q47" s="8">
        <f t="shared" si="18"/>
        <v>899.4</v>
      </c>
      <c r="R47" s="8">
        <f t="shared" si="18"/>
        <v>7390.4</v>
      </c>
      <c r="S47" s="8">
        <f t="shared" si="18"/>
        <v>7390.4</v>
      </c>
      <c r="T47" s="8">
        <f t="shared" si="18"/>
        <v>0</v>
      </c>
      <c r="U47" s="8">
        <f t="shared" si="18"/>
        <v>7390.4</v>
      </c>
      <c r="V47" s="8">
        <f t="shared" si="18"/>
        <v>7390.4</v>
      </c>
      <c r="W47" s="8">
        <f t="shared" si="18"/>
        <v>0</v>
      </c>
    </row>
    <row r="48" spans="1:23" s="75" customFormat="1" ht="98.25" customHeight="1">
      <c r="A48" s="65" t="s">
        <v>50</v>
      </c>
      <c r="B48" s="89" t="s">
        <v>1738</v>
      </c>
      <c r="C48" s="144" t="s">
        <v>120</v>
      </c>
      <c r="D48" s="152"/>
      <c r="E48" s="154" t="s">
        <v>104</v>
      </c>
      <c r="F48" s="154" t="s">
        <v>89</v>
      </c>
      <c r="G48" s="154" t="s">
        <v>1708</v>
      </c>
      <c r="H48" s="144">
        <v>200</v>
      </c>
      <c r="I48" s="1512" t="s">
        <v>1043</v>
      </c>
      <c r="J48" s="1516" t="s">
        <v>1044</v>
      </c>
      <c r="K48" s="1516" t="s">
        <v>185</v>
      </c>
      <c r="L48" s="8"/>
      <c r="M48" s="8">
        <v>19.8</v>
      </c>
      <c r="N48" s="8"/>
      <c r="O48" s="8">
        <v>19.5</v>
      </c>
      <c r="P48" s="8">
        <v>19.5</v>
      </c>
      <c r="Q48" s="8"/>
      <c r="R48" s="8">
        <v>20</v>
      </c>
      <c r="S48" s="8">
        <v>20</v>
      </c>
      <c r="T48" s="8"/>
      <c r="U48" s="8">
        <v>20</v>
      </c>
      <c r="V48" s="8">
        <v>20</v>
      </c>
      <c r="W48" s="8"/>
    </row>
    <row r="49" spans="1:23" s="75" customFormat="1" ht="210" customHeight="1">
      <c r="A49" s="65" t="s">
        <v>74</v>
      </c>
      <c r="B49" s="89" t="s">
        <v>1738</v>
      </c>
      <c r="C49" s="86" t="s">
        <v>138</v>
      </c>
      <c r="D49" s="145"/>
      <c r="E49" s="154" t="s">
        <v>104</v>
      </c>
      <c r="F49" s="154" t="s">
        <v>89</v>
      </c>
      <c r="G49" s="154" t="s">
        <v>1711</v>
      </c>
      <c r="H49" s="144">
        <v>200</v>
      </c>
      <c r="I49" s="1512"/>
      <c r="J49" s="1516"/>
      <c r="K49" s="1516"/>
      <c r="L49" s="8">
        <v>332.5</v>
      </c>
      <c r="M49" s="8">
        <v>243.7</v>
      </c>
      <c r="N49" s="8">
        <v>60.2</v>
      </c>
      <c r="O49" s="8">
        <v>975.3</v>
      </c>
      <c r="P49" s="8">
        <v>75.900000000000006</v>
      </c>
      <c r="Q49" s="8">
        <v>899.4</v>
      </c>
      <c r="R49" s="8">
        <v>77.8</v>
      </c>
      <c r="S49" s="8">
        <v>77.8</v>
      </c>
      <c r="T49" s="8"/>
      <c r="U49" s="8">
        <v>77.8</v>
      </c>
      <c r="V49" s="8">
        <v>77.8</v>
      </c>
      <c r="W49" s="8"/>
    </row>
    <row r="50" spans="1:23" s="75" customFormat="1" ht="95.25" customHeight="1">
      <c r="A50" s="65" t="s">
        <v>75</v>
      </c>
      <c r="B50" s="721" t="s">
        <v>1557</v>
      </c>
      <c r="C50" s="62" t="s">
        <v>142</v>
      </c>
      <c r="D50" s="145"/>
      <c r="E50" s="154" t="s">
        <v>110</v>
      </c>
      <c r="F50" s="154" t="s">
        <v>104</v>
      </c>
      <c r="G50" s="154" t="s">
        <v>632</v>
      </c>
      <c r="H50" s="144">
        <v>200</v>
      </c>
      <c r="I50" s="1517" t="s">
        <v>614</v>
      </c>
      <c r="J50" s="1465" t="s">
        <v>186</v>
      </c>
      <c r="K50" s="1465" t="s">
        <v>169</v>
      </c>
      <c r="L50" s="8">
        <v>5417.2</v>
      </c>
      <c r="M50" s="8">
        <v>4729.2</v>
      </c>
      <c r="N50" s="8">
        <v>3214.6</v>
      </c>
      <c r="O50" s="8">
        <v>5357.1</v>
      </c>
      <c r="P50" s="8">
        <v>5357.1</v>
      </c>
      <c r="Q50" s="8"/>
      <c r="R50" s="8">
        <v>5493.5</v>
      </c>
      <c r="S50" s="8">
        <v>5493.5</v>
      </c>
      <c r="T50" s="8"/>
      <c r="U50" s="8">
        <v>5493.5</v>
      </c>
      <c r="V50" s="8">
        <v>5493.5</v>
      </c>
      <c r="W50" s="8"/>
    </row>
    <row r="51" spans="1:23" s="75" customFormat="1" ht="95.25" customHeight="1">
      <c r="A51" s="65"/>
      <c r="B51" s="721" t="s">
        <v>1557</v>
      </c>
      <c r="C51" s="188" t="s">
        <v>1561</v>
      </c>
      <c r="D51" s="145"/>
      <c r="E51" s="154" t="s">
        <v>110</v>
      </c>
      <c r="F51" s="154" t="s">
        <v>104</v>
      </c>
      <c r="G51" s="154" t="s">
        <v>1086</v>
      </c>
      <c r="H51" s="144">
        <v>200</v>
      </c>
      <c r="I51" s="1517"/>
      <c r="J51" s="1465"/>
      <c r="K51" s="1465"/>
      <c r="L51" s="8"/>
      <c r="M51" s="8"/>
      <c r="N51" s="8"/>
      <c r="O51" s="8">
        <v>83.3</v>
      </c>
      <c r="P51" s="8">
        <v>83.3</v>
      </c>
      <c r="Q51" s="8"/>
      <c r="R51" s="8"/>
      <c r="S51" s="8"/>
      <c r="T51" s="8"/>
      <c r="U51" s="8"/>
      <c r="V51" s="8"/>
      <c r="W51" s="8"/>
    </row>
    <row r="52" spans="1:23" s="75" customFormat="1" ht="95.25" customHeight="1">
      <c r="A52" s="65" t="s">
        <v>1560</v>
      </c>
      <c r="B52" s="721" t="s">
        <v>1557</v>
      </c>
      <c r="C52" s="188" t="s">
        <v>1561</v>
      </c>
      <c r="D52" s="145"/>
      <c r="E52" s="154" t="s">
        <v>110</v>
      </c>
      <c r="F52" s="154" t="s">
        <v>104</v>
      </c>
      <c r="G52" s="154" t="s">
        <v>164</v>
      </c>
      <c r="H52" s="144">
        <v>200</v>
      </c>
      <c r="I52" s="1517"/>
      <c r="J52" s="1465"/>
      <c r="K52" s="1465"/>
      <c r="L52" s="8"/>
      <c r="M52" s="8">
        <v>0</v>
      </c>
      <c r="N52" s="8">
        <v>0</v>
      </c>
      <c r="O52" s="8">
        <v>100</v>
      </c>
      <c r="P52" s="8">
        <v>100</v>
      </c>
      <c r="Q52" s="8"/>
      <c r="R52" s="8"/>
      <c r="S52" s="8"/>
      <c r="T52" s="8"/>
      <c r="U52" s="8"/>
      <c r="V52" s="8"/>
      <c r="W52" s="8"/>
    </row>
    <row r="53" spans="1:23" s="75" customFormat="1" ht="95.25" customHeight="1">
      <c r="A53" s="65" t="s">
        <v>1562</v>
      </c>
      <c r="B53" s="721" t="s">
        <v>1557</v>
      </c>
      <c r="C53" s="62" t="s">
        <v>112</v>
      </c>
      <c r="D53" s="145"/>
      <c r="E53" s="154" t="s">
        <v>110</v>
      </c>
      <c r="F53" s="154" t="s">
        <v>104</v>
      </c>
      <c r="G53" s="154" t="s">
        <v>146</v>
      </c>
      <c r="H53" s="144">
        <v>200</v>
      </c>
      <c r="I53" s="1517"/>
      <c r="J53" s="1465"/>
      <c r="K53" s="1465"/>
      <c r="L53" s="8">
        <v>44.4</v>
      </c>
      <c r="M53" s="8">
        <v>126.8</v>
      </c>
      <c r="N53" s="8">
        <v>117</v>
      </c>
      <c r="O53" s="8">
        <v>125</v>
      </c>
      <c r="P53" s="8">
        <v>125</v>
      </c>
      <c r="Q53" s="8"/>
      <c r="R53" s="8">
        <v>128.19999999999999</v>
      </c>
      <c r="S53" s="8">
        <v>128.19999999999999</v>
      </c>
      <c r="T53" s="8"/>
      <c r="U53" s="8">
        <v>128.19999999999999</v>
      </c>
      <c r="V53" s="8">
        <v>128.19999999999999</v>
      </c>
      <c r="W53" s="8"/>
    </row>
    <row r="54" spans="1:23" s="75" customFormat="1" ht="95.25" customHeight="1">
      <c r="A54" s="65" t="s">
        <v>1563</v>
      </c>
      <c r="B54" s="721" t="s">
        <v>1557</v>
      </c>
      <c r="C54" s="188" t="s">
        <v>1561</v>
      </c>
      <c r="D54" s="145"/>
      <c r="E54" s="154" t="s">
        <v>110</v>
      </c>
      <c r="F54" s="154" t="s">
        <v>104</v>
      </c>
      <c r="G54" s="154" t="s">
        <v>612</v>
      </c>
      <c r="H54" s="144">
        <v>200</v>
      </c>
      <c r="I54" s="1517"/>
      <c r="J54" s="1465"/>
      <c r="K54" s="1465"/>
      <c r="L54" s="8">
        <v>177.1</v>
      </c>
      <c r="M54" s="8">
        <v>245</v>
      </c>
      <c r="N54" s="8">
        <v>165.7</v>
      </c>
      <c r="O54" s="8">
        <v>30</v>
      </c>
      <c r="P54" s="8">
        <v>30</v>
      </c>
      <c r="Q54" s="8"/>
      <c r="R54" s="8">
        <v>218.7</v>
      </c>
      <c r="S54" s="8">
        <v>218.7</v>
      </c>
      <c r="T54" s="8"/>
      <c r="U54" s="8">
        <v>218.7</v>
      </c>
      <c r="V54" s="8">
        <v>218.7</v>
      </c>
      <c r="W54" s="8"/>
    </row>
    <row r="55" spans="1:23" s="75" customFormat="1" ht="95.25" customHeight="1">
      <c r="A55" s="65" t="s">
        <v>1712</v>
      </c>
      <c r="B55" s="89" t="s">
        <v>1557</v>
      </c>
      <c r="C55" s="188" t="s">
        <v>1567</v>
      </c>
      <c r="D55" s="145"/>
      <c r="E55" s="154" t="s">
        <v>110</v>
      </c>
      <c r="F55" s="154" t="s">
        <v>110</v>
      </c>
      <c r="G55" s="154" t="s">
        <v>113</v>
      </c>
      <c r="H55" s="144">
        <v>200</v>
      </c>
      <c r="I55" s="1517"/>
      <c r="J55" s="1465"/>
      <c r="K55" s="1465"/>
      <c r="L55" s="8">
        <v>497.6</v>
      </c>
      <c r="M55" s="8">
        <v>578.9</v>
      </c>
      <c r="N55" s="8">
        <v>263.5</v>
      </c>
      <c r="O55" s="8">
        <v>518.70000000000005</v>
      </c>
      <c r="P55" s="8">
        <v>518.70000000000005</v>
      </c>
      <c r="Q55" s="8"/>
      <c r="R55" s="8">
        <v>544.1</v>
      </c>
      <c r="S55" s="8">
        <v>544.1</v>
      </c>
      <c r="T55" s="8"/>
      <c r="U55" s="8">
        <v>544.1</v>
      </c>
      <c r="V55" s="8">
        <v>544.1</v>
      </c>
      <c r="W55" s="8"/>
    </row>
    <row r="56" spans="1:23" s="75" customFormat="1" ht="95.25" customHeight="1">
      <c r="A56" s="65" t="s">
        <v>1566</v>
      </c>
      <c r="B56" s="89" t="s">
        <v>1569</v>
      </c>
      <c r="C56" s="188" t="s">
        <v>1565</v>
      </c>
      <c r="D56" s="145"/>
      <c r="E56" s="154" t="s">
        <v>102</v>
      </c>
      <c r="F56" s="154" t="s">
        <v>107</v>
      </c>
      <c r="G56" s="149" t="s">
        <v>156</v>
      </c>
      <c r="H56" s="144">
        <v>200</v>
      </c>
      <c r="I56" s="151"/>
      <c r="J56" s="145"/>
      <c r="K56" s="145"/>
      <c r="L56" s="8">
        <v>3481.6</v>
      </c>
      <c r="M56" s="8">
        <v>1150.8</v>
      </c>
      <c r="N56" s="8"/>
      <c r="O56" s="8"/>
      <c r="P56" s="8"/>
      <c r="Q56" s="8"/>
      <c r="R56" s="8"/>
      <c r="S56" s="8"/>
      <c r="T56" s="8"/>
      <c r="U56" s="8"/>
      <c r="V56" s="8"/>
      <c r="W56" s="8"/>
    </row>
    <row r="57" spans="1:23" s="75" customFormat="1" ht="95.25" customHeight="1">
      <c r="A57" s="65" t="s">
        <v>1568</v>
      </c>
      <c r="B57" s="89" t="s">
        <v>1569</v>
      </c>
      <c r="C57" s="188" t="s">
        <v>1713</v>
      </c>
      <c r="D57" s="145"/>
      <c r="E57" s="154" t="s">
        <v>102</v>
      </c>
      <c r="F57" s="154" t="s">
        <v>107</v>
      </c>
      <c r="G57" s="154" t="s">
        <v>431</v>
      </c>
      <c r="H57" s="144">
        <v>200</v>
      </c>
      <c r="I57" s="151"/>
      <c r="J57" s="145"/>
      <c r="K57" s="145"/>
      <c r="L57" s="8">
        <v>159.30000000000001</v>
      </c>
      <c r="M57" s="8">
        <v>59.8</v>
      </c>
      <c r="N57" s="8">
        <v>3.5</v>
      </c>
      <c r="O57" s="8">
        <v>58.9</v>
      </c>
      <c r="P57" s="8">
        <v>58.9</v>
      </c>
      <c r="Q57" s="8"/>
      <c r="R57" s="8">
        <v>60.4</v>
      </c>
      <c r="S57" s="8">
        <v>60.4</v>
      </c>
      <c r="T57" s="8"/>
      <c r="U57" s="8">
        <v>60.4</v>
      </c>
      <c r="V57" s="8">
        <v>60.4</v>
      </c>
      <c r="W57" s="8"/>
    </row>
    <row r="58" spans="1:23" s="75" customFormat="1" ht="252" customHeight="1">
      <c r="A58" s="65" t="s">
        <v>1571</v>
      </c>
      <c r="B58" s="89" t="s">
        <v>1569</v>
      </c>
      <c r="C58" s="144" t="s">
        <v>1570</v>
      </c>
      <c r="D58" s="145"/>
      <c r="E58" s="154" t="s">
        <v>102</v>
      </c>
      <c r="F58" s="154" t="s">
        <v>107</v>
      </c>
      <c r="G58" s="154" t="s">
        <v>631</v>
      </c>
      <c r="H58" s="144">
        <v>200</v>
      </c>
      <c r="I58" s="90" t="s">
        <v>706</v>
      </c>
      <c r="J58" s="1" t="s">
        <v>1045</v>
      </c>
      <c r="K58" s="76" t="s">
        <v>169</v>
      </c>
      <c r="L58" s="8">
        <v>577.1</v>
      </c>
      <c r="M58" s="8">
        <v>523.29999999999995</v>
      </c>
      <c r="N58" s="8">
        <v>523.29999999999995</v>
      </c>
      <c r="O58" s="8">
        <v>826.7</v>
      </c>
      <c r="P58" s="8">
        <v>826.7</v>
      </c>
      <c r="Q58" s="8"/>
      <c r="R58" s="8">
        <v>847.7</v>
      </c>
      <c r="S58" s="8">
        <v>847.7</v>
      </c>
      <c r="T58" s="8"/>
      <c r="U58" s="8">
        <v>847.7</v>
      </c>
      <c r="V58" s="8">
        <v>847.7</v>
      </c>
      <c r="W58" s="8"/>
    </row>
    <row r="59" spans="1:23" s="75" customFormat="1" ht="252" customHeight="1">
      <c r="A59" s="65" t="s">
        <v>1714</v>
      </c>
      <c r="B59" s="89" t="s">
        <v>1569</v>
      </c>
      <c r="C59" s="144" t="s">
        <v>1570</v>
      </c>
      <c r="D59" s="145"/>
      <c r="E59" s="154" t="s">
        <v>102</v>
      </c>
      <c r="F59" s="154" t="s">
        <v>107</v>
      </c>
      <c r="G59" s="154" t="s">
        <v>124</v>
      </c>
      <c r="H59" s="144">
        <v>200</v>
      </c>
      <c r="I59" s="90" t="s">
        <v>706</v>
      </c>
      <c r="J59" s="1" t="s">
        <v>1045</v>
      </c>
      <c r="K59" s="76" t="s">
        <v>169</v>
      </c>
      <c r="L59" s="8">
        <v>261.60000000000002</v>
      </c>
      <c r="M59" s="8">
        <v>988.8</v>
      </c>
      <c r="N59" s="8"/>
      <c r="O59" s="8"/>
      <c r="P59" s="8"/>
      <c r="Q59" s="8"/>
      <c r="R59" s="8"/>
      <c r="S59" s="8"/>
      <c r="T59" s="8"/>
      <c r="U59" s="8"/>
      <c r="V59" s="8"/>
      <c r="W59" s="8"/>
    </row>
    <row r="60" spans="1:23" s="75" customFormat="1" ht="252" customHeight="1">
      <c r="A60" s="65" t="s">
        <v>1715</v>
      </c>
      <c r="B60" s="89" t="s">
        <v>1716</v>
      </c>
      <c r="C60" s="144" t="s">
        <v>138</v>
      </c>
      <c r="D60" s="145"/>
      <c r="E60" s="154" t="s">
        <v>104</v>
      </c>
      <c r="F60" s="154" t="s">
        <v>89</v>
      </c>
      <c r="G60" s="154" t="s">
        <v>157</v>
      </c>
      <c r="H60" s="144">
        <v>200</v>
      </c>
      <c r="I60" s="89" t="s">
        <v>1717</v>
      </c>
      <c r="J60" s="1" t="s">
        <v>1044</v>
      </c>
      <c r="K60" s="1" t="s">
        <v>185</v>
      </c>
      <c r="L60" s="8"/>
      <c r="M60" s="8">
        <v>12.6</v>
      </c>
      <c r="N60" s="8">
        <v>12.6</v>
      </c>
      <c r="O60" s="8"/>
      <c r="P60" s="8"/>
      <c r="Q60" s="8"/>
      <c r="R60" s="8"/>
      <c r="S60" s="8"/>
      <c r="T60" s="8"/>
      <c r="U60" s="8"/>
      <c r="V60" s="8"/>
      <c r="W60" s="8"/>
    </row>
    <row r="61" spans="1:23" s="75" customFormat="1" ht="252" customHeight="1">
      <c r="A61" s="65" t="s">
        <v>1718</v>
      </c>
      <c r="B61" s="89" t="s">
        <v>1716</v>
      </c>
      <c r="C61" s="188" t="s">
        <v>1569</v>
      </c>
      <c r="D61" s="145"/>
      <c r="E61" s="154" t="s">
        <v>102</v>
      </c>
      <c r="F61" s="154" t="s">
        <v>107</v>
      </c>
      <c r="G61" s="154" t="s">
        <v>157</v>
      </c>
      <c r="H61" s="144">
        <v>200</v>
      </c>
      <c r="I61" s="89"/>
      <c r="J61" s="1"/>
      <c r="K61" s="1"/>
      <c r="L61" s="8"/>
      <c r="M61" s="8">
        <v>57.8</v>
      </c>
      <c r="N61" s="8">
        <v>57.8</v>
      </c>
      <c r="O61" s="8"/>
      <c r="P61" s="8"/>
      <c r="Q61" s="8"/>
      <c r="R61" s="8"/>
      <c r="S61" s="8"/>
      <c r="T61" s="8"/>
      <c r="U61" s="8"/>
      <c r="V61" s="8"/>
      <c r="W61" s="8"/>
    </row>
    <row r="62" spans="1:23" s="75" customFormat="1" ht="252" customHeight="1">
      <c r="A62" s="65" t="s">
        <v>93</v>
      </c>
      <c r="B62" s="89" t="s">
        <v>1716</v>
      </c>
      <c r="C62" s="188" t="s">
        <v>1569</v>
      </c>
      <c r="D62" s="145"/>
      <c r="E62" s="154" t="s">
        <v>110</v>
      </c>
      <c r="F62" s="154" t="s">
        <v>104</v>
      </c>
      <c r="G62" s="154" t="s">
        <v>157</v>
      </c>
      <c r="H62" s="144">
        <v>200</v>
      </c>
      <c r="I62" s="89"/>
      <c r="J62" s="1"/>
      <c r="K62" s="1"/>
      <c r="L62" s="8"/>
      <c r="M62" s="8">
        <v>438</v>
      </c>
      <c r="N62" s="8"/>
      <c r="O62" s="8"/>
      <c r="P62" s="8"/>
      <c r="Q62" s="8"/>
      <c r="R62" s="8"/>
      <c r="S62" s="8"/>
      <c r="T62" s="8"/>
      <c r="U62" s="8"/>
      <c r="V62" s="8"/>
      <c r="W62" s="8"/>
    </row>
    <row r="63" spans="1:23" s="75" customFormat="1" ht="252" customHeight="1">
      <c r="A63" s="65" t="s">
        <v>1719</v>
      </c>
      <c r="B63" s="89" t="s">
        <v>688</v>
      </c>
      <c r="C63" s="1518" t="s">
        <v>1720</v>
      </c>
      <c r="D63" s="1519"/>
      <c r="E63" s="154" t="s">
        <v>110</v>
      </c>
      <c r="F63" s="154" t="s">
        <v>104</v>
      </c>
      <c r="G63" s="154" t="s">
        <v>1721</v>
      </c>
      <c r="H63" s="144">
        <v>200</v>
      </c>
      <c r="I63" s="89"/>
      <c r="J63" s="1"/>
      <c r="K63" s="1"/>
      <c r="L63" s="8">
        <v>87.5</v>
      </c>
      <c r="M63" s="8"/>
      <c r="N63" s="8"/>
      <c r="O63" s="8">
        <f>SUM(P63:Q63)</f>
        <v>0</v>
      </c>
      <c r="P63" s="8"/>
      <c r="Q63" s="8"/>
      <c r="R63" s="8">
        <f>SUM(S63:T63)</f>
        <v>0</v>
      </c>
      <c r="S63" s="8"/>
      <c r="T63" s="8"/>
      <c r="U63" s="8">
        <f>SUM(V63:W63)</f>
        <v>0</v>
      </c>
      <c r="V63" s="8"/>
      <c r="W63" s="8"/>
    </row>
    <row r="64" spans="1:23" s="75" customFormat="1" ht="252" customHeight="1">
      <c r="A64" s="65" t="s">
        <v>1722</v>
      </c>
      <c r="B64" s="89" t="s">
        <v>1723</v>
      </c>
      <c r="C64" s="973"/>
      <c r="D64" s="152"/>
      <c r="E64" s="154" t="s">
        <v>102</v>
      </c>
      <c r="F64" s="154" t="s">
        <v>107</v>
      </c>
      <c r="G64" s="154" t="s">
        <v>103</v>
      </c>
      <c r="H64" s="144">
        <v>200</v>
      </c>
      <c r="I64" s="149"/>
      <c r="J64" s="76"/>
      <c r="K64" s="76"/>
      <c r="L64" s="8"/>
      <c r="M64" s="8">
        <v>200</v>
      </c>
      <c r="N64" s="8"/>
      <c r="O64" s="8"/>
      <c r="P64" s="8"/>
      <c r="Q64" s="8"/>
      <c r="R64" s="8"/>
      <c r="S64" s="8"/>
      <c r="T64" s="8"/>
      <c r="U64" s="8"/>
      <c r="V64" s="8"/>
      <c r="W64" s="8"/>
    </row>
    <row r="65" spans="1:23" s="75" customFormat="1" ht="21" customHeight="1">
      <c r="A65" s="65" t="s">
        <v>51</v>
      </c>
      <c r="B65" s="89" t="s">
        <v>32</v>
      </c>
      <c r="C65" s="973"/>
      <c r="D65" s="152"/>
      <c r="E65" s="154"/>
      <c r="F65" s="154"/>
      <c r="G65" s="149"/>
      <c r="H65" s="144">
        <v>800</v>
      </c>
      <c r="I65" s="179"/>
      <c r="J65" s="179"/>
      <c r="K65" s="152"/>
      <c r="L65" s="8">
        <v>43.6</v>
      </c>
      <c r="M65" s="8">
        <f t="shared" ref="M65:W65" si="19">SUM(M68:M70)</f>
        <v>51.8</v>
      </c>
      <c r="N65" s="8">
        <f t="shared" si="19"/>
        <v>45.099999999999994</v>
      </c>
      <c r="O65" s="8">
        <v>58</v>
      </c>
      <c r="P65" s="8">
        <v>58</v>
      </c>
      <c r="Q65" s="8">
        <f t="shared" si="19"/>
        <v>0</v>
      </c>
      <c r="R65" s="8">
        <v>47.3</v>
      </c>
      <c r="S65" s="8">
        <v>47.3</v>
      </c>
      <c r="T65" s="8">
        <f t="shared" si="19"/>
        <v>0</v>
      </c>
      <c r="U65" s="8">
        <v>47.3</v>
      </c>
      <c r="V65" s="8">
        <v>47.3</v>
      </c>
      <c r="W65" s="8">
        <f t="shared" si="19"/>
        <v>0</v>
      </c>
    </row>
    <row r="66" spans="1:23" s="75" customFormat="1" ht="21" customHeight="1">
      <c r="A66" s="65"/>
      <c r="B66" s="89"/>
      <c r="C66" s="973"/>
      <c r="D66" s="152"/>
      <c r="E66" s="154"/>
      <c r="F66" s="154"/>
      <c r="G66" s="149"/>
      <c r="H66" s="144"/>
      <c r="I66" s="179"/>
      <c r="J66" s="179"/>
      <c r="K66" s="152"/>
      <c r="L66" s="8"/>
      <c r="M66" s="8"/>
      <c r="N66" s="8"/>
      <c r="O66" s="8"/>
      <c r="P66" s="8"/>
      <c r="Q66" s="8"/>
      <c r="R66" s="8"/>
      <c r="S66" s="8"/>
      <c r="T66" s="8"/>
      <c r="U66" s="8"/>
      <c r="V66" s="8"/>
      <c r="W66" s="8"/>
    </row>
    <row r="67" spans="1:23" s="75" customFormat="1" ht="58.5" customHeight="1">
      <c r="A67" s="65"/>
      <c r="B67" s="89" t="s">
        <v>1557</v>
      </c>
      <c r="C67" s="144" t="s">
        <v>120</v>
      </c>
      <c r="D67" s="152"/>
      <c r="E67" s="154" t="s">
        <v>104</v>
      </c>
      <c r="F67" s="154" t="s">
        <v>89</v>
      </c>
      <c r="G67" s="154" t="s">
        <v>1708</v>
      </c>
      <c r="H67" s="144">
        <v>800</v>
      </c>
      <c r="I67" s="151" t="s">
        <v>1046</v>
      </c>
      <c r="J67" s="179"/>
      <c r="K67" s="152"/>
      <c r="L67" s="8">
        <v>0.9</v>
      </c>
      <c r="M67" s="8"/>
      <c r="N67" s="8"/>
      <c r="O67" s="8"/>
      <c r="P67" s="8"/>
      <c r="Q67" s="8"/>
      <c r="R67" s="8"/>
      <c r="S67" s="8"/>
      <c r="T67" s="8"/>
      <c r="U67" s="8"/>
      <c r="V67" s="8"/>
      <c r="W67" s="8"/>
    </row>
    <row r="68" spans="1:23" s="75" customFormat="1" ht="369" customHeight="1">
      <c r="A68" s="65" t="s">
        <v>52</v>
      </c>
      <c r="B68" s="721" t="s">
        <v>1557</v>
      </c>
      <c r="C68" s="144" t="s">
        <v>1724</v>
      </c>
      <c r="D68" s="152"/>
      <c r="E68" s="154" t="s">
        <v>110</v>
      </c>
      <c r="F68" s="154" t="s">
        <v>104</v>
      </c>
      <c r="G68" s="154" t="s">
        <v>632</v>
      </c>
      <c r="H68" s="144">
        <v>800</v>
      </c>
      <c r="I68" s="151" t="s">
        <v>1046</v>
      </c>
      <c r="J68" s="1516" t="s">
        <v>1047</v>
      </c>
      <c r="K68" s="1516" t="s">
        <v>185</v>
      </c>
      <c r="L68" s="8"/>
      <c r="M68" s="8">
        <v>5</v>
      </c>
      <c r="N68" s="8">
        <v>0.8</v>
      </c>
      <c r="O68" s="8">
        <f>SUM(P68:Q68)</f>
        <v>0</v>
      </c>
      <c r="P68" s="8"/>
      <c r="Q68" s="8"/>
      <c r="R68" s="8">
        <f>SUM(S68:T68)</f>
        <v>0</v>
      </c>
      <c r="S68" s="8"/>
      <c r="T68" s="8"/>
      <c r="U68" s="8">
        <f>SUM(V68:W68)</f>
        <v>0</v>
      </c>
      <c r="V68" s="8"/>
      <c r="W68" s="8"/>
    </row>
    <row r="69" spans="1:23" s="75" customFormat="1" ht="409.5" customHeight="1">
      <c r="A69" s="65" t="s">
        <v>76</v>
      </c>
      <c r="B69" s="89" t="s">
        <v>1557</v>
      </c>
      <c r="C69" s="188" t="s">
        <v>1567</v>
      </c>
      <c r="D69" s="145"/>
      <c r="E69" s="154" t="s">
        <v>110</v>
      </c>
      <c r="F69" s="154" t="s">
        <v>110</v>
      </c>
      <c r="G69" s="154" t="s">
        <v>113</v>
      </c>
      <c r="H69" s="144">
        <v>800</v>
      </c>
      <c r="I69" s="149" t="s">
        <v>709</v>
      </c>
      <c r="J69" s="1516"/>
      <c r="K69" s="1516"/>
      <c r="L69" s="8">
        <v>42.7</v>
      </c>
      <c r="M69" s="8">
        <v>46.8</v>
      </c>
      <c r="N69" s="8">
        <v>44.3</v>
      </c>
      <c r="O69" s="8">
        <v>58</v>
      </c>
      <c r="P69" s="8">
        <v>58</v>
      </c>
      <c r="Q69" s="8"/>
      <c r="R69" s="8">
        <v>47.3</v>
      </c>
      <c r="S69" s="8">
        <v>47.3</v>
      </c>
      <c r="T69" s="8"/>
      <c r="U69" s="8">
        <v>47.3</v>
      </c>
      <c r="V69" s="8">
        <v>47.3</v>
      </c>
      <c r="W69" s="8"/>
    </row>
    <row r="70" spans="1:23" s="75" customFormat="1" ht="21.75" customHeight="1">
      <c r="A70" s="65" t="s">
        <v>494</v>
      </c>
      <c r="B70" s="89" t="s">
        <v>857</v>
      </c>
      <c r="C70" s="144"/>
      <c r="D70" s="145"/>
      <c r="E70" s="149"/>
      <c r="F70" s="149"/>
      <c r="G70" s="149"/>
      <c r="H70" s="144">
        <v>800</v>
      </c>
      <c r="I70" s="31"/>
      <c r="J70" s="145"/>
      <c r="K70" s="145"/>
      <c r="L70" s="8"/>
      <c r="M70" s="8"/>
      <c r="N70" s="8"/>
      <c r="O70" s="8">
        <f>SUM(P70:Q70)</f>
        <v>0</v>
      </c>
      <c r="P70" s="8"/>
      <c r="Q70" s="8"/>
      <c r="R70" s="8">
        <f>SUM(S70:T70)</f>
        <v>0</v>
      </c>
      <c r="S70" s="8"/>
      <c r="T70" s="8"/>
      <c r="U70" s="8">
        <f>SUM(V70:W70)</f>
        <v>0</v>
      </c>
      <c r="V70" s="8"/>
      <c r="W70" s="8"/>
    </row>
    <row r="71" spans="1:23" s="75" customFormat="1" ht="70.5" customHeight="1">
      <c r="A71" s="1511" t="s">
        <v>77</v>
      </c>
      <c r="B71" s="1511"/>
      <c r="C71" s="1511"/>
      <c r="D71" s="1511"/>
      <c r="E71" s="1511"/>
      <c r="F71" s="1511"/>
      <c r="G71" s="1511"/>
      <c r="H71" s="1511"/>
      <c r="I71" s="1511"/>
      <c r="J71" s="1511"/>
      <c r="K71" s="1511"/>
      <c r="L71" s="576">
        <f t="shared" ref="L71:W71" si="20">SUM(L72)</f>
        <v>20.399999999999999</v>
      </c>
      <c r="M71" s="576">
        <v>15</v>
      </c>
      <c r="N71" s="576">
        <f t="shared" si="20"/>
        <v>10.3</v>
      </c>
      <c r="O71" s="576">
        <f t="shared" si="20"/>
        <v>14.8</v>
      </c>
      <c r="P71" s="576">
        <f t="shared" si="20"/>
        <v>14.8</v>
      </c>
      <c r="Q71" s="576">
        <f t="shared" si="20"/>
        <v>0</v>
      </c>
      <c r="R71" s="576">
        <f t="shared" si="20"/>
        <v>15.2</v>
      </c>
      <c r="S71" s="576">
        <f t="shared" si="20"/>
        <v>15.2</v>
      </c>
      <c r="T71" s="576">
        <f t="shared" si="20"/>
        <v>0</v>
      </c>
      <c r="U71" s="32">
        <v>3.04</v>
      </c>
      <c r="V71" s="32">
        <v>3.04</v>
      </c>
      <c r="W71" s="576">
        <f t="shared" si="20"/>
        <v>0</v>
      </c>
    </row>
    <row r="72" spans="1:23" s="75" customFormat="1" ht="33" customHeight="1">
      <c r="A72" s="65" t="s">
        <v>22</v>
      </c>
      <c r="B72" s="89" t="s">
        <v>98</v>
      </c>
      <c r="C72" s="976" t="s">
        <v>1725</v>
      </c>
      <c r="D72" s="152"/>
      <c r="E72" s="154" t="s">
        <v>101</v>
      </c>
      <c r="F72" s="154" t="s">
        <v>92</v>
      </c>
      <c r="G72" s="154" t="s">
        <v>103</v>
      </c>
      <c r="H72" s="144">
        <v>200</v>
      </c>
      <c r="I72" s="149" t="s">
        <v>1726</v>
      </c>
      <c r="J72" s="179"/>
      <c r="K72" s="152"/>
      <c r="L72" s="8">
        <v>20.399999999999999</v>
      </c>
      <c r="M72" s="8">
        <v>15</v>
      </c>
      <c r="N72" s="8">
        <v>10.3</v>
      </c>
      <c r="O72" s="8">
        <v>14.8</v>
      </c>
      <c r="P72" s="8">
        <v>14.8</v>
      </c>
      <c r="Q72" s="8"/>
      <c r="R72" s="8">
        <v>15.2</v>
      </c>
      <c r="S72" s="8">
        <v>15.2</v>
      </c>
      <c r="T72" s="8"/>
      <c r="U72" s="32">
        <v>3.04</v>
      </c>
      <c r="V72" s="32">
        <v>3.04</v>
      </c>
      <c r="W72" s="8"/>
    </row>
    <row r="73" spans="1:23" s="83" customFormat="1" ht="56.25">
      <c r="A73" s="109" t="s">
        <v>118</v>
      </c>
      <c r="B73" s="897" t="s">
        <v>119</v>
      </c>
      <c r="C73" s="216"/>
      <c r="D73" s="564"/>
      <c r="E73" s="564"/>
      <c r="F73" s="564"/>
      <c r="G73" s="564"/>
      <c r="H73" s="564"/>
      <c r="I73" s="564"/>
      <c r="J73" s="564"/>
      <c r="K73" s="564" t="s">
        <v>66</v>
      </c>
      <c r="L73" s="857">
        <f>SUM(L74,)</f>
        <v>16942.400000000001</v>
      </c>
      <c r="M73" s="857">
        <f t="shared" ref="M73:W73" si="21">SUM(M74,)</f>
        <v>21911.799999999996</v>
      </c>
      <c r="N73" s="857">
        <f t="shared" si="21"/>
        <v>12564.500000000002</v>
      </c>
      <c r="O73" s="857">
        <f t="shared" si="21"/>
        <v>19546.5</v>
      </c>
      <c r="P73" s="857">
        <f t="shared" si="21"/>
        <v>19497.699999999997</v>
      </c>
      <c r="Q73" s="857">
        <f t="shared" si="21"/>
        <v>48.8</v>
      </c>
      <c r="R73" s="857">
        <f t="shared" si="21"/>
        <v>19992.8</v>
      </c>
      <c r="S73" s="857">
        <f t="shared" si="21"/>
        <v>19992.8</v>
      </c>
      <c r="T73" s="857">
        <f t="shared" si="21"/>
        <v>0</v>
      </c>
      <c r="U73" s="857">
        <f t="shared" si="21"/>
        <v>16347.279999999999</v>
      </c>
      <c r="V73" s="857">
        <f t="shared" si="21"/>
        <v>16347.279999999999</v>
      </c>
      <c r="W73" s="857">
        <f t="shared" si="21"/>
        <v>0</v>
      </c>
    </row>
    <row r="74" spans="1:23" s="83" customFormat="1" ht="38.450000000000003" customHeight="1">
      <c r="A74" s="566" t="s">
        <v>9</v>
      </c>
      <c r="B74" s="1269" t="s">
        <v>71</v>
      </c>
      <c r="C74" s="1269"/>
      <c r="D74" s="1269"/>
      <c r="E74" s="1269"/>
      <c r="F74" s="1269"/>
      <c r="G74" s="1269"/>
      <c r="H74" s="1269"/>
      <c r="I74" s="1269"/>
      <c r="J74" s="1269"/>
      <c r="K74" s="1269"/>
      <c r="L74" s="703">
        <f>SUM(L75,L80)</f>
        <v>16942.400000000001</v>
      </c>
      <c r="M74" s="703">
        <f t="shared" ref="M74:W74" si="22">SUM(M75,M80)</f>
        <v>21911.799999999996</v>
      </c>
      <c r="N74" s="703">
        <f t="shared" si="22"/>
        <v>12564.500000000002</v>
      </c>
      <c r="O74" s="703">
        <f t="shared" si="22"/>
        <v>19546.5</v>
      </c>
      <c r="P74" s="703">
        <f t="shared" si="22"/>
        <v>19497.699999999997</v>
      </c>
      <c r="Q74" s="703">
        <f t="shared" si="22"/>
        <v>48.8</v>
      </c>
      <c r="R74" s="703">
        <f t="shared" si="22"/>
        <v>19992.8</v>
      </c>
      <c r="S74" s="703">
        <f t="shared" si="22"/>
        <v>19992.8</v>
      </c>
      <c r="T74" s="703">
        <f t="shared" si="22"/>
        <v>0</v>
      </c>
      <c r="U74" s="703">
        <f t="shared" si="22"/>
        <v>16347.279999999999</v>
      </c>
      <c r="V74" s="703">
        <f t="shared" si="22"/>
        <v>16347.279999999999</v>
      </c>
      <c r="W74" s="703">
        <f t="shared" si="22"/>
        <v>0</v>
      </c>
    </row>
    <row r="75" spans="1:23" s="78" customFormat="1" ht="19.899999999999999" customHeight="1">
      <c r="A75" s="115" t="s">
        <v>58</v>
      </c>
      <c r="B75" s="721"/>
      <c r="C75" s="977"/>
      <c r="D75" s="101"/>
      <c r="E75" s="93"/>
      <c r="F75" s="93"/>
      <c r="G75" s="93"/>
      <c r="H75" s="93"/>
      <c r="I75" s="97"/>
      <c r="J75" s="100"/>
      <c r="K75" s="101"/>
      <c r="L75" s="200">
        <f>SUM(L76:L79)</f>
        <v>4495</v>
      </c>
      <c r="M75" s="200">
        <f t="shared" ref="M75:W75" si="23">SUM(M76:M79)</f>
        <v>4513.8999999999996</v>
      </c>
      <c r="N75" s="200">
        <f t="shared" si="23"/>
        <v>2887.5</v>
      </c>
      <c r="O75" s="200">
        <f t="shared" si="23"/>
        <v>4444.1000000000004</v>
      </c>
      <c r="P75" s="200">
        <f t="shared" si="23"/>
        <v>4444.1000000000004</v>
      </c>
      <c r="Q75" s="200">
        <f t="shared" si="23"/>
        <v>0</v>
      </c>
      <c r="R75" s="200">
        <f t="shared" si="23"/>
        <v>4556.8999999999996</v>
      </c>
      <c r="S75" s="200">
        <f t="shared" si="23"/>
        <v>4556.8999999999996</v>
      </c>
      <c r="T75" s="200">
        <f t="shared" si="23"/>
        <v>0</v>
      </c>
      <c r="U75" s="200">
        <f t="shared" si="23"/>
        <v>911.38</v>
      </c>
      <c r="V75" s="785">
        <f t="shared" si="23"/>
        <v>911.38</v>
      </c>
      <c r="W75" s="208">
        <f t="shared" si="23"/>
        <v>0</v>
      </c>
    </row>
    <row r="76" spans="1:23" s="78" customFormat="1" ht="167.25" customHeight="1">
      <c r="A76" s="95" t="s">
        <v>10</v>
      </c>
      <c r="B76" s="721" t="s">
        <v>72</v>
      </c>
      <c r="C76" s="96"/>
      <c r="D76" s="235"/>
      <c r="E76" s="201" t="s">
        <v>101</v>
      </c>
      <c r="F76" s="201" t="s">
        <v>102</v>
      </c>
      <c r="G76" s="201" t="s">
        <v>133</v>
      </c>
      <c r="H76" s="96">
        <v>100</v>
      </c>
      <c r="I76" s="1376" t="s">
        <v>689</v>
      </c>
      <c r="J76" s="1281" t="s">
        <v>690</v>
      </c>
      <c r="K76" s="235"/>
      <c r="L76" s="77">
        <v>3634.2</v>
      </c>
      <c r="M76" s="77">
        <v>3582.3</v>
      </c>
      <c r="N76" s="77">
        <v>2336.5</v>
      </c>
      <c r="O76" s="77">
        <f>P76</f>
        <v>3653.8</v>
      </c>
      <c r="P76" s="77">
        <v>3653.8</v>
      </c>
      <c r="Q76" s="77"/>
      <c r="R76" s="77">
        <f>SUM(S76:T76)</f>
        <v>3676.6</v>
      </c>
      <c r="S76" s="77">
        <v>3676.6</v>
      </c>
      <c r="T76" s="77"/>
      <c r="U76" s="77">
        <f>SUM(V76:W76)</f>
        <v>735.28</v>
      </c>
      <c r="V76" s="77">
        <v>735.28</v>
      </c>
      <c r="W76" s="94"/>
    </row>
    <row r="77" spans="1:23" s="78" customFormat="1" ht="66.75" customHeight="1">
      <c r="A77" s="95" t="s">
        <v>11</v>
      </c>
      <c r="B77" s="721" t="s">
        <v>72</v>
      </c>
      <c r="C77" s="96"/>
      <c r="D77" s="235"/>
      <c r="E77" s="201" t="s">
        <v>101</v>
      </c>
      <c r="F77" s="201" t="s">
        <v>102</v>
      </c>
      <c r="G77" s="201" t="s">
        <v>1689</v>
      </c>
      <c r="H77" s="96">
        <v>100</v>
      </c>
      <c r="I77" s="1377"/>
      <c r="J77" s="1282"/>
      <c r="K77" s="235"/>
      <c r="L77" s="77"/>
      <c r="M77" s="77">
        <v>28.2</v>
      </c>
      <c r="N77" s="77">
        <v>28.2</v>
      </c>
      <c r="O77" s="77"/>
      <c r="P77" s="77"/>
      <c r="Q77" s="77"/>
      <c r="R77" s="77"/>
      <c r="S77" s="77"/>
      <c r="T77" s="77"/>
      <c r="U77" s="77"/>
      <c r="V77" s="77"/>
      <c r="W77" s="94"/>
    </row>
    <row r="78" spans="1:23" s="78" customFormat="1" ht="49.5" customHeight="1">
      <c r="A78" s="95" t="s">
        <v>21</v>
      </c>
      <c r="B78" s="721" t="s">
        <v>73</v>
      </c>
      <c r="C78" s="977"/>
      <c r="D78" s="220"/>
      <c r="E78" s="201" t="s">
        <v>101</v>
      </c>
      <c r="F78" s="201" t="s">
        <v>102</v>
      </c>
      <c r="G78" s="201" t="s">
        <v>133</v>
      </c>
      <c r="H78" s="96">
        <v>200</v>
      </c>
      <c r="I78" s="1425"/>
      <c r="J78" s="1283"/>
      <c r="K78" s="220"/>
      <c r="L78" s="77">
        <v>860.8</v>
      </c>
      <c r="M78" s="77">
        <v>903.4</v>
      </c>
      <c r="N78" s="77">
        <v>522.79999999999995</v>
      </c>
      <c r="O78" s="77">
        <f>P78</f>
        <v>790.3</v>
      </c>
      <c r="P78" s="77">
        <v>790.3</v>
      </c>
      <c r="Q78" s="77"/>
      <c r="R78" s="77">
        <f>SUM(S78:T78)</f>
        <v>880.3</v>
      </c>
      <c r="S78" s="77">
        <v>880.3</v>
      </c>
      <c r="T78" s="77"/>
      <c r="U78" s="77">
        <f>SUM(V78:W78)</f>
        <v>176.1</v>
      </c>
      <c r="V78" s="77">
        <v>176.1</v>
      </c>
      <c r="W78" s="94"/>
    </row>
    <row r="79" spans="1:23" s="78" customFormat="1" ht="276" customHeight="1">
      <c r="A79" s="95" t="s">
        <v>559</v>
      </c>
      <c r="B79" s="721" t="s">
        <v>32</v>
      </c>
      <c r="C79" s="977"/>
      <c r="D79" s="220"/>
      <c r="E79" s="201" t="s">
        <v>101</v>
      </c>
      <c r="F79" s="201" t="s">
        <v>102</v>
      </c>
      <c r="G79" s="201" t="s">
        <v>133</v>
      </c>
      <c r="H79" s="96">
        <v>800</v>
      </c>
      <c r="I79" s="568" t="s">
        <v>691</v>
      </c>
      <c r="J79" s="135" t="s">
        <v>692</v>
      </c>
      <c r="K79" s="220"/>
      <c r="L79" s="77">
        <v>0</v>
      </c>
      <c r="M79" s="77">
        <v>0</v>
      </c>
      <c r="N79" s="77">
        <v>0</v>
      </c>
      <c r="O79" s="77">
        <f>SUM(P79:Q79)</f>
        <v>0</v>
      </c>
      <c r="P79" s="77"/>
      <c r="Q79" s="77"/>
      <c r="R79" s="77">
        <f>SUM(S79:T79)</f>
        <v>0</v>
      </c>
      <c r="S79" s="77"/>
      <c r="T79" s="77"/>
      <c r="U79" s="77">
        <f>SUM(V79:W79)</f>
        <v>0</v>
      </c>
      <c r="V79" s="77"/>
      <c r="W79" s="94"/>
    </row>
    <row r="80" spans="1:23" s="78" customFormat="1" ht="36.6" customHeight="1">
      <c r="A80" s="1175" t="s">
        <v>97</v>
      </c>
      <c r="B80" s="1176"/>
      <c r="C80" s="1176"/>
      <c r="D80" s="1176"/>
      <c r="E80" s="1176"/>
      <c r="F80" s="1176"/>
      <c r="G80" s="1176"/>
      <c r="H80" s="1176"/>
      <c r="I80" s="1176"/>
      <c r="J80" s="1176"/>
      <c r="K80" s="1176"/>
      <c r="L80" s="200">
        <f t="shared" ref="L80:W80" si="24">SUM(L81,L87,L104)</f>
        <v>12447.400000000001</v>
      </c>
      <c r="M80" s="200">
        <f>SUM(M81,M87,M104)</f>
        <v>17397.899999999998</v>
      </c>
      <c r="N80" s="200">
        <f t="shared" si="24"/>
        <v>9677.0000000000018</v>
      </c>
      <c r="O80" s="200">
        <f t="shared" si="24"/>
        <v>15102.400000000001</v>
      </c>
      <c r="P80" s="200">
        <f t="shared" si="24"/>
        <v>15053.599999999999</v>
      </c>
      <c r="Q80" s="200">
        <f t="shared" si="24"/>
        <v>48.8</v>
      </c>
      <c r="R80" s="200">
        <f t="shared" si="24"/>
        <v>15435.9</v>
      </c>
      <c r="S80" s="200">
        <f t="shared" si="24"/>
        <v>15435.9</v>
      </c>
      <c r="T80" s="200">
        <f t="shared" si="24"/>
        <v>0</v>
      </c>
      <c r="U80" s="200">
        <f t="shared" si="24"/>
        <v>15435.9</v>
      </c>
      <c r="V80" s="200">
        <f t="shared" si="24"/>
        <v>15435.9</v>
      </c>
      <c r="W80" s="208">
        <f t="shared" si="24"/>
        <v>0</v>
      </c>
    </row>
    <row r="81" spans="1:23" s="78" customFormat="1" ht="31.9" customHeight="1">
      <c r="A81" s="95" t="s">
        <v>12</v>
      </c>
      <c r="B81" s="721" t="s">
        <v>59</v>
      </c>
      <c r="C81" s="96"/>
      <c r="D81" s="235"/>
      <c r="E81" s="93"/>
      <c r="F81" s="93"/>
      <c r="G81" s="93"/>
      <c r="H81" s="96">
        <v>100</v>
      </c>
      <c r="I81" s="234"/>
      <c r="J81" s="235"/>
      <c r="K81" s="235"/>
      <c r="L81" s="77">
        <f t="shared" ref="L81:W81" si="25">SUM(L82:L85)</f>
        <v>6891.6</v>
      </c>
      <c r="M81" s="77">
        <f>SUM(M82:M86)</f>
        <v>7796.7000000000007</v>
      </c>
      <c r="N81" s="77">
        <f>SUM(N82:N86)</f>
        <v>4645.1000000000004</v>
      </c>
      <c r="O81" s="77">
        <f t="shared" si="25"/>
        <v>7684.9</v>
      </c>
      <c r="P81" s="77">
        <f t="shared" si="25"/>
        <v>7684.9</v>
      </c>
      <c r="Q81" s="77">
        <f t="shared" si="25"/>
        <v>0</v>
      </c>
      <c r="R81" s="77">
        <f t="shared" si="25"/>
        <v>7816</v>
      </c>
      <c r="S81" s="77">
        <f>SUM(S82:S85)</f>
        <v>7816</v>
      </c>
      <c r="T81" s="77">
        <f t="shared" si="25"/>
        <v>0</v>
      </c>
      <c r="U81" s="77">
        <f>SUM(U82:U85)</f>
        <v>7816</v>
      </c>
      <c r="V81" s="77">
        <f>SUM(V82:V85)</f>
        <v>7816</v>
      </c>
      <c r="W81" s="94">
        <f t="shared" si="25"/>
        <v>0</v>
      </c>
    </row>
    <row r="82" spans="1:23" s="78" customFormat="1" ht="44.25" customHeight="1">
      <c r="A82" s="95" t="s">
        <v>49</v>
      </c>
      <c r="B82" s="721" t="s">
        <v>672</v>
      </c>
      <c r="C82" s="96"/>
      <c r="D82" s="235"/>
      <c r="E82" s="93"/>
      <c r="F82" s="93"/>
      <c r="G82" s="93"/>
      <c r="H82" s="96">
        <v>100</v>
      </c>
      <c r="I82" s="234"/>
      <c r="J82" s="235"/>
      <c r="K82" s="235"/>
      <c r="L82" s="77"/>
      <c r="M82" s="77"/>
      <c r="N82" s="77"/>
      <c r="O82" s="77">
        <f>SUM(P82:Q82)</f>
        <v>0</v>
      </c>
      <c r="P82" s="77"/>
      <c r="Q82" s="77"/>
      <c r="R82" s="77">
        <f>SUM(S82:T82)</f>
        <v>0</v>
      </c>
      <c r="S82" s="77"/>
      <c r="T82" s="77"/>
      <c r="U82" s="77">
        <f>SUM(V82:W82)</f>
        <v>0</v>
      </c>
      <c r="V82" s="77"/>
      <c r="W82" s="94"/>
    </row>
    <row r="83" spans="1:23" s="78" customFormat="1" ht="91.5" customHeight="1">
      <c r="A83" s="1423" t="s">
        <v>1486</v>
      </c>
      <c r="B83" s="1088" t="s">
        <v>1487</v>
      </c>
      <c r="C83" s="1293" t="s">
        <v>120</v>
      </c>
      <c r="D83" s="235"/>
      <c r="E83" s="93">
        <v>3</v>
      </c>
      <c r="F83" s="93">
        <v>10</v>
      </c>
      <c r="G83" s="93" t="s">
        <v>1488</v>
      </c>
      <c r="H83" s="96">
        <v>100</v>
      </c>
      <c r="I83" s="1376" t="s">
        <v>693</v>
      </c>
      <c r="J83" s="1281" t="s">
        <v>694</v>
      </c>
      <c r="K83" s="235"/>
      <c r="L83" s="77"/>
      <c r="M83" s="77">
        <v>218</v>
      </c>
      <c r="N83" s="77">
        <v>124.9</v>
      </c>
      <c r="O83" s="77">
        <f t="shared" ref="O83:O85" si="26">SUM(P83:Q83)</f>
        <v>0</v>
      </c>
      <c r="P83" s="77"/>
      <c r="Q83" s="77"/>
      <c r="R83" s="77"/>
      <c r="S83" s="77"/>
      <c r="T83" s="77"/>
      <c r="U83" s="77"/>
      <c r="V83" s="77"/>
      <c r="W83" s="94"/>
    </row>
    <row r="84" spans="1:23" s="78" customFormat="1" ht="167.25" customHeight="1">
      <c r="A84" s="1424"/>
      <c r="B84" s="1090"/>
      <c r="C84" s="1295"/>
      <c r="D84" s="235"/>
      <c r="E84" s="201" t="s">
        <v>104</v>
      </c>
      <c r="F84" s="201" t="s">
        <v>89</v>
      </c>
      <c r="G84" s="201" t="s">
        <v>105</v>
      </c>
      <c r="H84" s="96">
        <v>100</v>
      </c>
      <c r="I84" s="1378"/>
      <c r="J84" s="1283"/>
      <c r="K84" s="235"/>
      <c r="L84" s="77">
        <v>3940.5</v>
      </c>
      <c r="M84" s="77">
        <v>4514.5</v>
      </c>
      <c r="N84" s="77">
        <v>2631.4</v>
      </c>
      <c r="O84" s="77">
        <f t="shared" si="26"/>
        <v>4548.5</v>
      </c>
      <c r="P84" s="77">
        <v>4548.5</v>
      </c>
      <c r="Q84" s="77"/>
      <c r="R84" s="77">
        <f>S84+T84</f>
        <v>4664</v>
      </c>
      <c r="S84" s="77">
        <v>4664</v>
      </c>
      <c r="T84" s="77"/>
      <c r="U84" s="77">
        <f>V84+W84</f>
        <v>4664</v>
      </c>
      <c r="V84" s="77">
        <v>4664</v>
      </c>
      <c r="W84" s="94"/>
    </row>
    <row r="85" spans="1:23" s="78" customFormat="1" ht="157.5" customHeight="1">
      <c r="A85" s="1423" t="s">
        <v>1489</v>
      </c>
      <c r="B85" s="1088" t="s">
        <v>1557</v>
      </c>
      <c r="C85" s="1293" t="s">
        <v>131</v>
      </c>
      <c r="D85" s="235"/>
      <c r="E85" s="201" t="s">
        <v>110</v>
      </c>
      <c r="F85" s="201" t="s">
        <v>110</v>
      </c>
      <c r="G85" s="201" t="s">
        <v>113</v>
      </c>
      <c r="H85" s="96">
        <v>100</v>
      </c>
      <c r="I85" s="1376" t="s">
        <v>695</v>
      </c>
      <c r="J85" s="1281" t="s">
        <v>696</v>
      </c>
      <c r="K85" s="235"/>
      <c r="L85" s="77">
        <v>2951.1</v>
      </c>
      <c r="M85" s="77">
        <v>2788.1</v>
      </c>
      <c r="N85" s="77">
        <v>1755.4</v>
      </c>
      <c r="O85" s="77">
        <f t="shared" si="26"/>
        <v>3136.4</v>
      </c>
      <c r="P85" s="77">
        <v>3136.4</v>
      </c>
      <c r="Q85" s="77"/>
      <c r="R85" s="77">
        <f t="shared" ref="R85:R109" si="27">S85+T85</f>
        <v>3152</v>
      </c>
      <c r="S85" s="77">
        <v>3152</v>
      </c>
      <c r="T85" s="77"/>
      <c r="U85" s="77">
        <f t="shared" ref="U85:U109" si="28">V85+W85</f>
        <v>3152</v>
      </c>
      <c r="V85" s="77">
        <v>3152</v>
      </c>
      <c r="W85" s="94"/>
    </row>
    <row r="86" spans="1:23" s="78" customFormat="1" ht="123.75" customHeight="1">
      <c r="A86" s="1424"/>
      <c r="B86" s="1090"/>
      <c r="C86" s="1295"/>
      <c r="D86" s="235"/>
      <c r="E86" s="201" t="s">
        <v>110</v>
      </c>
      <c r="F86" s="201" t="s">
        <v>110</v>
      </c>
      <c r="G86" s="201" t="s">
        <v>1089</v>
      </c>
      <c r="H86" s="96">
        <v>100</v>
      </c>
      <c r="I86" s="1378"/>
      <c r="J86" s="1283"/>
      <c r="K86" s="235"/>
      <c r="L86" s="77"/>
      <c r="M86" s="77">
        <v>276.10000000000002</v>
      </c>
      <c r="N86" s="77">
        <v>133.4</v>
      </c>
      <c r="O86" s="77"/>
      <c r="P86" s="77"/>
      <c r="Q86" s="77"/>
      <c r="R86" s="77">
        <f t="shared" si="27"/>
        <v>0</v>
      </c>
      <c r="S86" s="77"/>
      <c r="T86" s="77"/>
      <c r="U86" s="77">
        <f t="shared" si="28"/>
        <v>0</v>
      </c>
      <c r="V86" s="77"/>
      <c r="W86" s="94"/>
    </row>
    <row r="87" spans="1:23" s="78" customFormat="1" ht="39.75" customHeight="1">
      <c r="A87" s="95" t="s">
        <v>13</v>
      </c>
      <c r="B87" s="721" t="s">
        <v>33</v>
      </c>
      <c r="C87" s="977"/>
      <c r="D87" s="220"/>
      <c r="E87" s="93"/>
      <c r="F87" s="93"/>
      <c r="G87" s="93"/>
      <c r="H87" s="96">
        <v>200</v>
      </c>
      <c r="I87" s="97"/>
      <c r="J87" s="97"/>
      <c r="K87" s="220"/>
      <c r="L87" s="77">
        <f t="shared" ref="L87:W87" si="29">SUM(L88:L102)</f>
        <v>5505.5999999999995</v>
      </c>
      <c r="M87" s="77">
        <f>SUM(M88:M103)</f>
        <v>9572.5999999999985</v>
      </c>
      <c r="N87" s="77">
        <f>SUM(N88:N103)</f>
        <v>5019.2000000000007</v>
      </c>
      <c r="O87" s="77">
        <f t="shared" si="29"/>
        <v>7390.5000000000009</v>
      </c>
      <c r="P87" s="77">
        <f t="shared" si="29"/>
        <v>7341.7</v>
      </c>
      <c r="Q87" s="77">
        <f t="shared" si="29"/>
        <v>48.8</v>
      </c>
      <c r="R87" s="77">
        <f>S87+T87</f>
        <v>7592</v>
      </c>
      <c r="S87" s="77">
        <f>SUM(S88:S102)</f>
        <v>7592</v>
      </c>
      <c r="T87" s="77">
        <f t="shared" si="29"/>
        <v>0</v>
      </c>
      <c r="U87" s="77">
        <f>V87+W87</f>
        <v>7592</v>
      </c>
      <c r="V87" s="77">
        <f>SUM(V88:V103)</f>
        <v>7592</v>
      </c>
      <c r="W87" s="94">
        <f t="shared" si="29"/>
        <v>0</v>
      </c>
    </row>
    <row r="88" spans="1:23" s="78" customFormat="1" ht="41.25" customHeight="1">
      <c r="A88" s="95" t="s">
        <v>50</v>
      </c>
      <c r="B88" s="721" t="s">
        <v>1699</v>
      </c>
      <c r="C88" s="977"/>
      <c r="D88" s="220"/>
      <c r="E88" s="93"/>
      <c r="F88" s="93"/>
      <c r="G88" s="93"/>
      <c r="H88" s="96">
        <v>200</v>
      </c>
      <c r="I88" s="97"/>
      <c r="J88" s="97"/>
      <c r="K88" s="220"/>
      <c r="L88" s="77"/>
      <c r="M88" s="77"/>
      <c r="N88" s="77"/>
      <c r="O88" s="77">
        <f>SUM(P88:Q88)</f>
        <v>0</v>
      </c>
      <c r="P88" s="77"/>
      <c r="Q88" s="77"/>
      <c r="R88" s="77">
        <f>S88+T88</f>
        <v>0</v>
      </c>
      <c r="S88" s="77"/>
      <c r="T88" s="77"/>
      <c r="U88" s="77">
        <f>V88+W88</f>
        <v>0</v>
      </c>
      <c r="V88" s="77"/>
      <c r="W88" s="94"/>
    </row>
    <row r="89" spans="1:23" s="78" customFormat="1" ht="159.75" customHeight="1">
      <c r="A89" s="95" t="s">
        <v>1492</v>
      </c>
      <c r="B89" s="721" t="s">
        <v>1487</v>
      </c>
      <c r="C89" s="96" t="s">
        <v>120</v>
      </c>
      <c r="D89" s="220"/>
      <c r="E89" s="201" t="s">
        <v>104</v>
      </c>
      <c r="F89" s="201" t="s">
        <v>89</v>
      </c>
      <c r="G89" s="201" t="s">
        <v>105</v>
      </c>
      <c r="H89" s="96">
        <v>200</v>
      </c>
      <c r="I89" s="1376" t="s">
        <v>1493</v>
      </c>
      <c r="J89" s="1392" t="s">
        <v>1494</v>
      </c>
      <c r="K89" s="220"/>
      <c r="L89" s="77">
        <v>1217.0999999999999</v>
      </c>
      <c r="M89" s="77">
        <v>2070.6999999999998</v>
      </c>
      <c r="N89" s="77">
        <v>1313.3</v>
      </c>
      <c r="O89" s="77">
        <f t="shared" ref="O89:O103" si="30">SUM(P89:Q89)</f>
        <v>1892.3</v>
      </c>
      <c r="P89" s="77">
        <v>1892.3</v>
      </c>
      <c r="Q89" s="77">
        <v>0</v>
      </c>
      <c r="R89" s="77">
        <f t="shared" si="27"/>
        <v>2021.5</v>
      </c>
      <c r="S89" s="77">
        <v>2021.5</v>
      </c>
      <c r="T89" s="77"/>
      <c r="U89" s="77">
        <f t="shared" si="28"/>
        <v>2021.5</v>
      </c>
      <c r="V89" s="77">
        <v>2021.5</v>
      </c>
      <c r="W89" s="94"/>
    </row>
    <row r="90" spans="1:23" s="78" customFormat="1" ht="234.75" customHeight="1">
      <c r="A90" s="95" t="s">
        <v>1495</v>
      </c>
      <c r="B90" s="721" t="s">
        <v>1496</v>
      </c>
      <c r="C90" s="96" t="s">
        <v>120</v>
      </c>
      <c r="D90" s="220"/>
      <c r="E90" s="201" t="s">
        <v>104</v>
      </c>
      <c r="F90" s="201" t="s">
        <v>89</v>
      </c>
      <c r="G90" s="201" t="s">
        <v>630</v>
      </c>
      <c r="H90" s="96">
        <v>200</v>
      </c>
      <c r="I90" s="1425"/>
      <c r="J90" s="1426"/>
      <c r="K90" s="220"/>
      <c r="L90" s="77">
        <v>224.6</v>
      </c>
      <c r="M90" s="77">
        <v>144.69999999999999</v>
      </c>
      <c r="N90" s="77">
        <v>11.7</v>
      </c>
      <c r="O90" s="77">
        <f t="shared" si="30"/>
        <v>191.5</v>
      </c>
      <c r="P90" s="77">
        <v>142.69999999999999</v>
      </c>
      <c r="Q90" s="77">
        <v>48.8</v>
      </c>
      <c r="R90" s="77">
        <f t="shared" si="27"/>
        <v>146.30000000000001</v>
      </c>
      <c r="S90" s="77">
        <v>146.30000000000001</v>
      </c>
      <c r="T90" s="77"/>
      <c r="U90" s="77">
        <f t="shared" si="28"/>
        <v>146.30000000000001</v>
      </c>
      <c r="V90" s="77">
        <v>146.30000000000001</v>
      </c>
      <c r="W90" s="94"/>
    </row>
    <row r="91" spans="1:23" s="78" customFormat="1" ht="117.75" customHeight="1">
      <c r="A91" s="95" t="s">
        <v>1497</v>
      </c>
      <c r="B91" s="721" t="s">
        <v>1496</v>
      </c>
      <c r="C91" s="96" t="s">
        <v>120</v>
      </c>
      <c r="D91" s="220"/>
      <c r="E91" s="201" t="s">
        <v>104</v>
      </c>
      <c r="F91" s="201" t="s">
        <v>89</v>
      </c>
      <c r="G91" s="201" t="s">
        <v>157</v>
      </c>
      <c r="H91" s="96">
        <v>200</v>
      </c>
      <c r="I91" s="729" t="s">
        <v>1498</v>
      </c>
      <c r="J91" s="730">
        <v>43146</v>
      </c>
      <c r="K91" s="220"/>
      <c r="L91" s="77"/>
      <c r="M91" s="77">
        <v>12.7</v>
      </c>
      <c r="N91" s="77">
        <v>12.7</v>
      </c>
      <c r="O91" s="77">
        <f t="shared" si="30"/>
        <v>0</v>
      </c>
      <c r="P91" s="77"/>
      <c r="Q91" s="77"/>
      <c r="R91" s="77">
        <f t="shared" si="27"/>
        <v>0</v>
      </c>
      <c r="S91" s="77"/>
      <c r="T91" s="77"/>
      <c r="U91" s="77">
        <f t="shared" si="28"/>
        <v>0</v>
      </c>
      <c r="V91" s="77"/>
      <c r="W91" s="94"/>
    </row>
    <row r="92" spans="1:23" s="78" customFormat="1" ht="120.75" customHeight="1">
      <c r="A92" s="95" t="s">
        <v>1499</v>
      </c>
      <c r="B92" s="721" t="s">
        <v>1500</v>
      </c>
      <c r="C92" s="96" t="s">
        <v>122</v>
      </c>
      <c r="D92" s="235"/>
      <c r="E92" s="201" t="s">
        <v>102</v>
      </c>
      <c r="F92" s="201" t="s">
        <v>107</v>
      </c>
      <c r="G92" s="201" t="s">
        <v>631</v>
      </c>
      <c r="H92" s="96">
        <v>200</v>
      </c>
      <c r="I92" s="1376" t="s">
        <v>613</v>
      </c>
      <c r="J92" s="1392" t="s">
        <v>1501</v>
      </c>
      <c r="K92" s="220"/>
      <c r="L92" s="77">
        <v>509.4</v>
      </c>
      <c r="M92" s="77">
        <v>648.70000000000005</v>
      </c>
      <c r="N92" s="77">
        <v>426.3</v>
      </c>
      <c r="O92" s="77">
        <f t="shared" si="30"/>
        <v>586</v>
      </c>
      <c r="P92" s="77">
        <v>586</v>
      </c>
      <c r="Q92" s="77"/>
      <c r="R92" s="77">
        <f t="shared" si="27"/>
        <v>600.9</v>
      </c>
      <c r="S92" s="77">
        <v>600.9</v>
      </c>
      <c r="T92" s="77"/>
      <c r="U92" s="77">
        <f t="shared" si="28"/>
        <v>600.9</v>
      </c>
      <c r="V92" s="77">
        <v>600.9</v>
      </c>
      <c r="W92" s="94"/>
    </row>
    <row r="93" spans="1:23" s="78" customFormat="1" ht="104.25" customHeight="1">
      <c r="A93" s="95" t="s">
        <v>1502</v>
      </c>
      <c r="B93" s="721" t="s">
        <v>1500</v>
      </c>
      <c r="C93" s="96" t="s">
        <v>122</v>
      </c>
      <c r="D93" s="235"/>
      <c r="E93" s="201" t="s">
        <v>102</v>
      </c>
      <c r="F93" s="201" t="s">
        <v>107</v>
      </c>
      <c r="G93" s="201" t="s">
        <v>156</v>
      </c>
      <c r="H93" s="96">
        <v>200</v>
      </c>
      <c r="I93" s="1377"/>
      <c r="J93" s="1393"/>
      <c r="K93" s="220"/>
      <c r="L93" s="77"/>
      <c r="M93" s="77">
        <v>1499.9</v>
      </c>
      <c r="N93" s="77">
        <v>0</v>
      </c>
      <c r="O93" s="77">
        <f t="shared" si="30"/>
        <v>0</v>
      </c>
      <c r="P93" s="77"/>
      <c r="Q93" s="77"/>
      <c r="R93" s="77">
        <f t="shared" si="27"/>
        <v>0</v>
      </c>
      <c r="S93" s="77"/>
      <c r="T93" s="77"/>
      <c r="U93" s="77">
        <f t="shared" si="28"/>
        <v>0</v>
      </c>
      <c r="V93" s="77"/>
      <c r="W93" s="94"/>
    </row>
    <row r="94" spans="1:23" s="78" customFormat="1" ht="174.75" customHeight="1">
      <c r="A94" s="95" t="s">
        <v>1505</v>
      </c>
      <c r="B94" s="721" t="s">
        <v>1542</v>
      </c>
      <c r="C94" s="96" t="s">
        <v>123</v>
      </c>
      <c r="D94" s="235"/>
      <c r="E94" s="201" t="s">
        <v>102</v>
      </c>
      <c r="F94" s="201" t="s">
        <v>107</v>
      </c>
      <c r="G94" s="201" t="s">
        <v>124</v>
      </c>
      <c r="H94" s="96">
        <v>200</v>
      </c>
      <c r="I94" s="1425"/>
      <c r="J94" s="1426"/>
      <c r="K94" s="220"/>
      <c r="L94" s="77">
        <v>85.1</v>
      </c>
      <c r="M94" s="77"/>
      <c r="N94" s="77"/>
      <c r="O94" s="77">
        <f t="shared" si="30"/>
        <v>0</v>
      </c>
      <c r="P94" s="77"/>
      <c r="Q94" s="77"/>
      <c r="R94" s="77">
        <f t="shared" si="27"/>
        <v>0</v>
      </c>
      <c r="S94" s="77"/>
      <c r="T94" s="77"/>
      <c r="U94" s="77">
        <f t="shared" si="28"/>
        <v>0</v>
      </c>
      <c r="V94" s="77"/>
      <c r="W94" s="94"/>
    </row>
    <row r="95" spans="1:23" s="78" customFormat="1" ht="117.75" customHeight="1">
      <c r="A95" s="95" t="s">
        <v>1507</v>
      </c>
      <c r="B95" s="721" t="s">
        <v>1557</v>
      </c>
      <c r="C95" s="96" t="s">
        <v>125</v>
      </c>
      <c r="D95" s="235"/>
      <c r="E95" s="201" t="s">
        <v>110</v>
      </c>
      <c r="F95" s="201" t="s">
        <v>104</v>
      </c>
      <c r="G95" s="201" t="s">
        <v>632</v>
      </c>
      <c r="H95" s="96">
        <v>200</v>
      </c>
      <c r="I95" s="1389" t="s">
        <v>697</v>
      </c>
      <c r="J95" s="1392" t="s">
        <v>698</v>
      </c>
      <c r="K95" s="220"/>
      <c r="L95" s="77">
        <v>2865.5</v>
      </c>
      <c r="M95" s="77">
        <v>3702</v>
      </c>
      <c r="N95" s="77">
        <v>2135.5</v>
      </c>
      <c r="O95" s="77">
        <f t="shared" si="30"/>
        <v>3949.9</v>
      </c>
      <c r="P95" s="77">
        <v>3949.9</v>
      </c>
      <c r="Q95" s="77">
        <v>0</v>
      </c>
      <c r="R95" s="77">
        <f t="shared" si="27"/>
        <v>4050.2</v>
      </c>
      <c r="S95" s="77">
        <v>4050.2</v>
      </c>
      <c r="T95" s="77"/>
      <c r="U95" s="77">
        <f t="shared" si="28"/>
        <v>4050.2</v>
      </c>
      <c r="V95" s="77">
        <v>4050.2</v>
      </c>
      <c r="W95" s="94"/>
    </row>
    <row r="96" spans="1:23" s="78" customFormat="1" ht="183.75" customHeight="1">
      <c r="A96" s="95" t="s">
        <v>1510</v>
      </c>
      <c r="B96" s="721" t="s">
        <v>1557</v>
      </c>
      <c r="C96" s="96" t="s">
        <v>1700</v>
      </c>
      <c r="D96" s="235"/>
      <c r="E96" s="201" t="s">
        <v>110</v>
      </c>
      <c r="F96" s="201" t="s">
        <v>104</v>
      </c>
      <c r="G96" s="201" t="s">
        <v>1086</v>
      </c>
      <c r="H96" s="96">
        <v>200</v>
      </c>
      <c r="I96" s="1390"/>
      <c r="J96" s="1393"/>
      <c r="K96" s="220"/>
      <c r="L96" s="77"/>
      <c r="M96" s="77"/>
      <c r="N96" s="77"/>
      <c r="O96" s="77">
        <f t="shared" si="30"/>
        <v>72.599999999999994</v>
      </c>
      <c r="P96" s="77">
        <v>72.599999999999994</v>
      </c>
      <c r="Q96" s="77"/>
      <c r="R96" s="77"/>
      <c r="S96" s="77"/>
      <c r="T96" s="77"/>
      <c r="U96" s="77"/>
      <c r="V96" s="77"/>
      <c r="W96" s="94"/>
    </row>
    <row r="97" spans="1:23" s="78" customFormat="1" ht="117.75" customHeight="1">
      <c r="A97" s="95" t="s">
        <v>1512</v>
      </c>
      <c r="B97" s="721" t="s">
        <v>1557</v>
      </c>
      <c r="C97" s="96" t="s">
        <v>127</v>
      </c>
      <c r="D97" s="235"/>
      <c r="E97" s="201" t="s">
        <v>110</v>
      </c>
      <c r="F97" s="201" t="s">
        <v>104</v>
      </c>
      <c r="G97" s="201" t="s">
        <v>164</v>
      </c>
      <c r="H97" s="96">
        <v>200</v>
      </c>
      <c r="I97" s="1432"/>
      <c r="J97" s="1484"/>
      <c r="K97" s="220"/>
      <c r="L97" s="77">
        <v>24.6</v>
      </c>
      <c r="M97" s="77">
        <v>209.4</v>
      </c>
      <c r="N97" s="77">
        <v>187.3</v>
      </c>
      <c r="O97" s="77">
        <f t="shared" si="30"/>
        <v>106.4</v>
      </c>
      <c r="P97" s="77">
        <v>106.4</v>
      </c>
      <c r="Q97" s="77"/>
      <c r="R97" s="77">
        <f t="shared" si="27"/>
        <v>211.6</v>
      </c>
      <c r="S97" s="77">
        <v>211.6</v>
      </c>
      <c r="T97" s="77"/>
      <c r="U97" s="77">
        <f t="shared" si="28"/>
        <v>211.6</v>
      </c>
      <c r="V97" s="77">
        <v>211.6</v>
      </c>
      <c r="W97" s="94"/>
    </row>
    <row r="98" spans="1:23" s="78" customFormat="1" ht="117.75" customHeight="1">
      <c r="A98" s="95" t="s">
        <v>1543</v>
      </c>
      <c r="B98" s="721" t="s">
        <v>1557</v>
      </c>
      <c r="C98" s="96" t="s">
        <v>129</v>
      </c>
      <c r="D98" s="235"/>
      <c r="E98" s="201" t="s">
        <v>110</v>
      </c>
      <c r="F98" s="201" t="s">
        <v>104</v>
      </c>
      <c r="G98" s="201" t="s">
        <v>146</v>
      </c>
      <c r="H98" s="96">
        <v>200</v>
      </c>
      <c r="I98" s="1432"/>
      <c r="J98" s="1484"/>
      <c r="K98" s="220"/>
      <c r="L98" s="77"/>
      <c r="M98" s="77">
        <v>46.3</v>
      </c>
      <c r="N98" s="77">
        <v>28.8</v>
      </c>
      <c r="O98" s="77">
        <f t="shared" si="30"/>
        <v>45.6</v>
      </c>
      <c r="P98" s="77">
        <v>45.6</v>
      </c>
      <c r="Q98" s="77">
        <v>0</v>
      </c>
      <c r="R98" s="77">
        <f t="shared" si="27"/>
        <v>46.8</v>
      </c>
      <c r="S98" s="77">
        <v>46.8</v>
      </c>
      <c r="T98" s="77"/>
      <c r="U98" s="77">
        <f t="shared" si="28"/>
        <v>46.8</v>
      </c>
      <c r="V98" s="77">
        <v>46.8</v>
      </c>
      <c r="W98" s="94"/>
    </row>
    <row r="99" spans="1:23" s="78" customFormat="1" ht="117.75" customHeight="1">
      <c r="A99" s="95" t="s">
        <v>1544</v>
      </c>
      <c r="B99" s="721" t="s">
        <v>1557</v>
      </c>
      <c r="C99" s="96" t="s">
        <v>130</v>
      </c>
      <c r="D99" s="235"/>
      <c r="E99" s="201" t="s">
        <v>110</v>
      </c>
      <c r="F99" s="201" t="s">
        <v>104</v>
      </c>
      <c r="G99" s="201" t="s">
        <v>612</v>
      </c>
      <c r="H99" s="96">
        <v>200</v>
      </c>
      <c r="I99" s="1430"/>
      <c r="J99" s="1426"/>
      <c r="K99" s="220"/>
      <c r="L99" s="77">
        <v>93.7</v>
      </c>
      <c r="M99" s="77">
        <v>88.1</v>
      </c>
      <c r="N99" s="77">
        <v>31.6</v>
      </c>
      <c r="O99" s="77">
        <f t="shared" si="30"/>
        <v>14.2</v>
      </c>
      <c r="P99" s="77">
        <v>14.2</v>
      </c>
      <c r="Q99" s="77"/>
      <c r="R99" s="77">
        <f t="shared" si="27"/>
        <v>89</v>
      </c>
      <c r="S99" s="77">
        <v>89</v>
      </c>
      <c r="T99" s="77"/>
      <c r="U99" s="77">
        <f t="shared" si="28"/>
        <v>89</v>
      </c>
      <c r="V99" s="77">
        <v>89</v>
      </c>
      <c r="W99" s="94"/>
    </row>
    <row r="100" spans="1:23" s="78" customFormat="1" ht="278.25" customHeight="1">
      <c r="A100" s="95" t="s">
        <v>1545</v>
      </c>
      <c r="B100" s="721" t="s">
        <v>1744</v>
      </c>
      <c r="C100" s="96" t="s">
        <v>131</v>
      </c>
      <c r="D100" s="235"/>
      <c r="E100" s="201" t="s">
        <v>110</v>
      </c>
      <c r="F100" s="201" t="s">
        <v>110</v>
      </c>
      <c r="G100" s="201" t="s">
        <v>113</v>
      </c>
      <c r="H100" s="96">
        <v>200</v>
      </c>
      <c r="I100" s="568" t="s">
        <v>695</v>
      </c>
      <c r="J100" s="135" t="s">
        <v>699</v>
      </c>
      <c r="K100" s="220"/>
      <c r="L100" s="77">
        <v>326.7</v>
      </c>
      <c r="M100" s="77">
        <v>1050.0999999999999</v>
      </c>
      <c r="N100" s="77">
        <v>872</v>
      </c>
      <c r="O100" s="77">
        <f t="shared" si="30"/>
        <v>532</v>
      </c>
      <c r="P100" s="77">
        <v>532</v>
      </c>
      <c r="Q100" s="77"/>
      <c r="R100" s="77">
        <f t="shared" si="27"/>
        <v>425.7</v>
      </c>
      <c r="S100" s="77">
        <v>425.7</v>
      </c>
      <c r="T100" s="77"/>
      <c r="U100" s="77">
        <f t="shared" si="28"/>
        <v>425.7</v>
      </c>
      <c r="V100" s="77">
        <v>425.7</v>
      </c>
      <c r="W100" s="94"/>
    </row>
    <row r="101" spans="1:23" s="78" customFormat="1" ht="92.25" customHeight="1">
      <c r="A101" s="95" t="s">
        <v>1546</v>
      </c>
      <c r="B101" s="721" t="s">
        <v>1506</v>
      </c>
      <c r="C101" s="96" t="s">
        <v>127</v>
      </c>
      <c r="D101" s="235"/>
      <c r="E101" s="201" t="s">
        <v>110</v>
      </c>
      <c r="F101" s="201" t="s">
        <v>104</v>
      </c>
      <c r="G101" s="201" t="s">
        <v>157</v>
      </c>
      <c r="H101" s="96">
        <v>200</v>
      </c>
      <c r="I101" s="568" t="s">
        <v>700</v>
      </c>
      <c r="J101" s="233">
        <v>42964</v>
      </c>
      <c r="K101" s="220"/>
      <c r="L101" s="77">
        <v>58.9</v>
      </c>
      <c r="M101" s="77"/>
      <c r="N101" s="77"/>
      <c r="O101" s="77">
        <f t="shared" si="30"/>
        <v>0</v>
      </c>
      <c r="P101" s="77"/>
      <c r="Q101" s="77"/>
      <c r="R101" s="77">
        <f t="shared" si="27"/>
        <v>0</v>
      </c>
      <c r="S101" s="77"/>
      <c r="T101" s="77"/>
      <c r="U101" s="77">
        <f t="shared" si="28"/>
        <v>0</v>
      </c>
      <c r="V101" s="77"/>
      <c r="W101" s="94"/>
    </row>
    <row r="102" spans="1:23" s="78" customFormat="1" ht="117.75" customHeight="1">
      <c r="A102" s="95" t="s">
        <v>1549</v>
      </c>
      <c r="B102" s="721" t="s">
        <v>1547</v>
      </c>
      <c r="C102" s="96" t="s">
        <v>194</v>
      </c>
      <c r="D102" s="235"/>
      <c r="E102" s="201" t="s">
        <v>101</v>
      </c>
      <c r="F102" s="201" t="s">
        <v>92</v>
      </c>
      <c r="G102" s="201" t="s">
        <v>103</v>
      </c>
      <c r="H102" s="96">
        <v>200</v>
      </c>
      <c r="I102" s="568" t="s">
        <v>1548</v>
      </c>
      <c r="J102" s="233">
        <v>43341</v>
      </c>
      <c r="K102" s="220"/>
      <c r="L102" s="77">
        <v>100</v>
      </c>
      <c r="M102" s="77"/>
      <c r="N102" s="77"/>
      <c r="O102" s="77">
        <f t="shared" si="30"/>
        <v>0</v>
      </c>
      <c r="P102" s="77"/>
      <c r="Q102" s="77"/>
      <c r="R102" s="77">
        <f t="shared" si="27"/>
        <v>0</v>
      </c>
      <c r="S102" s="77"/>
      <c r="T102" s="77"/>
      <c r="U102" s="77">
        <f t="shared" si="28"/>
        <v>0</v>
      </c>
      <c r="V102" s="77"/>
      <c r="W102" s="94"/>
    </row>
    <row r="103" spans="1:23" s="78" customFormat="1" ht="117.75" customHeight="1">
      <c r="A103" s="95" t="s">
        <v>1685</v>
      </c>
      <c r="B103" s="721" t="s">
        <v>1547</v>
      </c>
      <c r="C103" s="96" t="s">
        <v>194</v>
      </c>
      <c r="D103" s="235"/>
      <c r="E103" s="201" t="s">
        <v>110</v>
      </c>
      <c r="F103" s="201" t="s">
        <v>104</v>
      </c>
      <c r="G103" s="201" t="s">
        <v>103</v>
      </c>
      <c r="H103" s="96">
        <v>200</v>
      </c>
      <c r="I103" s="568" t="s">
        <v>1684</v>
      </c>
      <c r="J103" s="233">
        <v>43306</v>
      </c>
      <c r="K103" s="220"/>
      <c r="L103" s="77"/>
      <c r="M103" s="77">
        <v>100</v>
      </c>
      <c r="N103" s="77"/>
      <c r="O103" s="77">
        <f t="shared" si="30"/>
        <v>0</v>
      </c>
      <c r="P103" s="77"/>
      <c r="Q103" s="77"/>
      <c r="R103" s="77">
        <f t="shared" si="27"/>
        <v>0</v>
      </c>
      <c r="S103" s="77"/>
      <c r="T103" s="77"/>
      <c r="U103" s="77">
        <f t="shared" si="28"/>
        <v>0</v>
      </c>
      <c r="V103" s="77"/>
      <c r="W103" s="94"/>
    </row>
    <row r="104" spans="1:23" s="78" customFormat="1" ht="21" customHeight="1">
      <c r="A104" s="95" t="s">
        <v>51</v>
      </c>
      <c r="B104" s="721" t="s">
        <v>32</v>
      </c>
      <c r="C104" s="977"/>
      <c r="D104" s="220"/>
      <c r="E104" s="93"/>
      <c r="F104" s="93"/>
      <c r="G104" s="93"/>
      <c r="H104" s="96">
        <v>800</v>
      </c>
      <c r="I104" s="97"/>
      <c r="J104" s="97"/>
      <c r="K104" s="220"/>
      <c r="L104" s="77">
        <f>SUM(L105:L109)</f>
        <v>50.199999999999996</v>
      </c>
      <c r="M104" s="77">
        <f t="shared" ref="M104:W104" si="31">SUM(M105:M109)</f>
        <v>28.6</v>
      </c>
      <c r="N104" s="77">
        <f t="shared" si="31"/>
        <v>12.7</v>
      </c>
      <c r="O104" s="77">
        <f t="shared" si="31"/>
        <v>27</v>
      </c>
      <c r="P104" s="77">
        <f t="shared" si="31"/>
        <v>27</v>
      </c>
      <c r="Q104" s="77">
        <f t="shared" si="31"/>
        <v>0</v>
      </c>
      <c r="R104" s="77">
        <f t="shared" si="27"/>
        <v>27.900000000000002</v>
      </c>
      <c r="S104" s="77">
        <f t="shared" si="31"/>
        <v>27.900000000000002</v>
      </c>
      <c r="T104" s="77">
        <f t="shared" si="31"/>
        <v>0</v>
      </c>
      <c r="U104" s="77">
        <f t="shared" si="28"/>
        <v>27.900000000000002</v>
      </c>
      <c r="V104" s="77">
        <f t="shared" si="31"/>
        <v>27.900000000000002</v>
      </c>
      <c r="W104" s="94">
        <f t="shared" si="31"/>
        <v>0</v>
      </c>
    </row>
    <row r="105" spans="1:23" s="78" customFormat="1" ht="45" customHeight="1">
      <c r="A105" s="95" t="s">
        <v>52</v>
      </c>
      <c r="B105" s="721" t="s">
        <v>1701</v>
      </c>
      <c r="C105" s="977"/>
      <c r="D105" s="220"/>
      <c r="E105" s="93"/>
      <c r="F105" s="93"/>
      <c r="G105" s="93"/>
      <c r="H105" s="96">
        <v>800</v>
      </c>
      <c r="I105" s="97"/>
      <c r="J105" s="97"/>
      <c r="K105" s="220"/>
      <c r="L105" s="77"/>
      <c r="M105" s="77"/>
      <c r="N105" s="77"/>
      <c r="O105" s="77">
        <f>SUM(P105:Q105)</f>
        <v>0</v>
      </c>
      <c r="P105" s="77"/>
      <c r="Q105" s="77"/>
      <c r="R105" s="77">
        <f t="shared" si="27"/>
        <v>0</v>
      </c>
      <c r="S105" s="77"/>
      <c r="T105" s="77"/>
      <c r="U105" s="77">
        <f t="shared" si="28"/>
        <v>0</v>
      </c>
      <c r="V105" s="77"/>
      <c r="W105" s="94"/>
    </row>
    <row r="106" spans="1:23" s="78" customFormat="1" ht="111" customHeight="1">
      <c r="A106" s="95" t="s">
        <v>670</v>
      </c>
      <c r="B106" s="721" t="s">
        <v>1516</v>
      </c>
      <c r="C106" s="96" t="s">
        <v>120</v>
      </c>
      <c r="D106" s="220"/>
      <c r="E106" s="201" t="s">
        <v>104</v>
      </c>
      <c r="F106" s="201" t="s">
        <v>89</v>
      </c>
      <c r="G106" s="201" t="s">
        <v>105</v>
      </c>
      <c r="H106" s="96">
        <v>800</v>
      </c>
      <c r="I106" s="284" t="s">
        <v>701</v>
      </c>
      <c r="J106" s="135" t="s">
        <v>121</v>
      </c>
      <c r="K106" s="235"/>
      <c r="L106" s="77">
        <v>13</v>
      </c>
      <c r="M106" s="77">
        <v>1.3</v>
      </c>
      <c r="N106" s="77">
        <v>0.3</v>
      </c>
      <c r="O106" s="77">
        <f>SUM(P106:Q106)</f>
        <v>1</v>
      </c>
      <c r="P106" s="77">
        <v>1</v>
      </c>
      <c r="Q106" s="77"/>
      <c r="R106" s="77">
        <f t="shared" si="27"/>
        <v>1.3</v>
      </c>
      <c r="S106" s="77">
        <v>1.3</v>
      </c>
      <c r="T106" s="77"/>
      <c r="U106" s="77">
        <f t="shared" si="28"/>
        <v>1.3</v>
      </c>
      <c r="V106" s="77">
        <v>1.3</v>
      </c>
      <c r="W106" s="94"/>
    </row>
    <row r="107" spans="1:23" s="78" customFormat="1" ht="126" customHeight="1">
      <c r="A107" s="95" t="s">
        <v>1668</v>
      </c>
      <c r="B107" s="721" t="s">
        <v>1557</v>
      </c>
      <c r="C107" s="96" t="s">
        <v>125</v>
      </c>
      <c r="D107" s="235"/>
      <c r="E107" s="201" t="s">
        <v>110</v>
      </c>
      <c r="F107" s="201" t="s">
        <v>104</v>
      </c>
      <c r="G107" s="201" t="s">
        <v>632</v>
      </c>
      <c r="H107" s="96">
        <v>800</v>
      </c>
      <c r="I107" s="1485" t="s">
        <v>1702</v>
      </c>
      <c r="J107" s="1281" t="s">
        <v>699</v>
      </c>
      <c r="K107" s="235"/>
      <c r="L107" s="77">
        <v>0.2</v>
      </c>
      <c r="M107" s="77">
        <v>1</v>
      </c>
      <c r="N107" s="77">
        <v>0.9</v>
      </c>
      <c r="O107" s="77"/>
      <c r="P107" s="77"/>
      <c r="Q107" s="77"/>
      <c r="R107" s="77">
        <f t="shared" si="27"/>
        <v>0</v>
      </c>
      <c r="S107" s="77"/>
      <c r="T107" s="77"/>
      <c r="U107" s="77">
        <f t="shared" si="28"/>
        <v>0</v>
      </c>
      <c r="V107" s="77"/>
      <c r="W107" s="94"/>
    </row>
    <row r="108" spans="1:23" s="78" customFormat="1" ht="93.75" customHeight="1">
      <c r="A108" s="95" t="s">
        <v>1054</v>
      </c>
      <c r="B108" s="721" t="s">
        <v>1557</v>
      </c>
      <c r="C108" s="96" t="s">
        <v>130</v>
      </c>
      <c r="D108" s="235"/>
      <c r="E108" s="201" t="s">
        <v>110</v>
      </c>
      <c r="F108" s="201" t="s">
        <v>104</v>
      </c>
      <c r="G108" s="201" t="s">
        <v>612</v>
      </c>
      <c r="H108" s="96">
        <v>800</v>
      </c>
      <c r="I108" s="1486"/>
      <c r="J108" s="1283"/>
      <c r="K108" s="235"/>
      <c r="L108" s="77">
        <v>1.6</v>
      </c>
      <c r="M108" s="77"/>
      <c r="N108" s="77"/>
      <c r="O108" s="77"/>
      <c r="P108" s="77"/>
      <c r="Q108" s="77"/>
      <c r="R108" s="77">
        <f t="shared" si="27"/>
        <v>0</v>
      </c>
      <c r="S108" s="77"/>
      <c r="T108" s="77"/>
      <c r="U108" s="77">
        <f t="shared" si="28"/>
        <v>0</v>
      </c>
      <c r="V108" s="77"/>
      <c r="W108" s="94"/>
    </row>
    <row r="109" spans="1:23" s="78" customFormat="1" ht="200.25" customHeight="1">
      <c r="A109" s="95" t="s">
        <v>1703</v>
      </c>
      <c r="B109" s="721" t="s">
        <v>1557</v>
      </c>
      <c r="C109" s="96"/>
      <c r="D109" s="235"/>
      <c r="E109" s="201" t="s">
        <v>110</v>
      </c>
      <c r="F109" s="201" t="s">
        <v>110</v>
      </c>
      <c r="G109" s="201" t="s">
        <v>113</v>
      </c>
      <c r="H109" s="96">
        <v>800</v>
      </c>
      <c r="I109" s="136" t="s">
        <v>695</v>
      </c>
      <c r="J109" s="133" t="s">
        <v>699</v>
      </c>
      <c r="K109" s="235"/>
      <c r="L109" s="77">
        <v>35.4</v>
      </c>
      <c r="M109" s="77">
        <v>26.3</v>
      </c>
      <c r="N109" s="77">
        <v>11.5</v>
      </c>
      <c r="O109" s="77">
        <f>SUM(P109:Q109)</f>
        <v>26</v>
      </c>
      <c r="P109" s="77">
        <v>26</v>
      </c>
      <c r="Q109" s="77"/>
      <c r="R109" s="77">
        <f t="shared" si="27"/>
        <v>26.6</v>
      </c>
      <c r="S109" s="77">
        <v>26.6</v>
      </c>
      <c r="T109" s="77"/>
      <c r="U109" s="77">
        <f t="shared" si="28"/>
        <v>26.6</v>
      </c>
      <c r="V109" s="77">
        <v>26.6</v>
      </c>
      <c r="W109" s="94"/>
    </row>
    <row r="110" spans="1:23" s="83" customFormat="1" ht="56.25">
      <c r="A110" s="109" t="s">
        <v>134</v>
      </c>
      <c r="B110" s="774" t="s">
        <v>1687</v>
      </c>
      <c r="C110" s="110"/>
      <c r="D110" s="111"/>
      <c r="E110" s="111"/>
      <c r="F110" s="111"/>
      <c r="G110" s="111"/>
      <c r="H110" s="111"/>
      <c r="I110" s="111"/>
      <c r="J110" s="111"/>
      <c r="K110" s="111" t="s">
        <v>66</v>
      </c>
      <c r="L110" s="858">
        <f>SUM(L111,)</f>
        <v>28586.600000000002</v>
      </c>
      <c r="M110" s="858">
        <f t="shared" ref="M110:W110" si="32">SUM(M111,)</f>
        <v>23246.199999999997</v>
      </c>
      <c r="N110" s="858">
        <f t="shared" si="32"/>
        <v>15031.5</v>
      </c>
      <c r="O110" s="858">
        <f t="shared" si="32"/>
        <v>23516.9</v>
      </c>
      <c r="P110" s="858">
        <f t="shared" si="32"/>
        <v>23091.9</v>
      </c>
      <c r="Q110" s="858">
        <f t="shared" si="32"/>
        <v>425</v>
      </c>
      <c r="R110" s="858">
        <f t="shared" si="32"/>
        <v>23682.300000000003</v>
      </c>
      <c r="S110" s="858">
        <f t="shared" si="32"/>
        <v>23682.300000000003</v>
      </c>
      <c r="T110" s="858">
        <f t="shared" si="32"/>
        <v>0</v>
      </c>
      <c r="U110" s="858">
        <f t="shared" si="32"/>
        <v>19039.740000000002</v>
      </c>
      <c r="V110" s="858">
        <f t="shared" si="32"/>
        <v>19039.740000000002</v>
      </c>
      <c r="W110" s="858">
        <f t="shared" si="32"/>
        <v>0</v>
      </c>
    </row>
    <row r="111" spans="1:23" s="83" customFormat="1">
      <c r="A111" s="566" t="s">
        <v>9</v>
      </c>
      <c r="B111" s="1269" t="s">
        <v>71</v>
      </c>
      <c r="C111" s="1269"/>
      <c r="D111" s="1269"/>
      <c r="E111" s="1269"/>
      <c r="F111" s="1269"/>
      <c r="G111" s="1269"/>
      <c r="H111" s="1269"/>
      <c r="I111" s="1269"/>
      <c r="J111" s="1269"/>
      <c r="K111" s="1269"/>
      <c r="L111" s="859">
        <f>SUM(L112,L118)</f>
        <v>28586.600000000002</v>
      </c>
      <c r="M111" s="859">
        <f t="shared" ref="M111:W111" si="33">SUM(M112,M118)</f>
        <v>23246.199999999997</v>
      </c>
      <c r="N111" s="859">
        <f t="shared" si="33"/>
        <v>15031.5</v>
      </c>
      <c r="O111" s="859">
        <f t="shared" si="33"/>
        <v>23516.9</v>
      </c>
      <c r="P111" s="859">
        <f t="shared" si="33"/>
        <v>23091.9</v>
      </c>
      <c r="Q111" s="859">
        <f t="shared" si="33"/>
        <v>425</v>
      </c>
      <c r="R111" s="859">
        <f t="shared" si="33"/>
        <v>23682.300000000003</v>
      </c>
      <c r="S111" s="859">
        <f t="shared" si="33"/>
        <v>23682.300000000003</v>
      </c>
      <c r="T111" s="859">
        <f t="shared" si="33"/>
        <v>0</v>
      </c>
      <c r="U111" s="859">
        <f t="shared" si="33"/>
        <v>19039.740000000002</v>
      </c>
      <c r="V111" s="859">
        <f t="shared" si="33"/>
        <v>19039.740000000002</v>
      </c>
      <c r="W111" s="859">
        <f t="shared" si="33"/>
        <v>0</v>
      </c>
    </row>
    <row r="112" spans="1:23" s="78" customFormat="1">
      <c r="A112" s="115" t="s">
        <v>58</v>
      </c>
      <c r="B112" s="721"/>
      <c r="C112" s="977"/>
      <c r="D112" s="101"/>
      <c r="E112" s="93"/>
      <c r="F112" s="93"/>
      <c r="G112" s="93"/>
      <c r="H112" s="93"/>
      <c r="I112" s="97"/>
      <c r="J112" s="100"/>
      <c r="K112" s="101"/>
      <c r="L112" s="775">
        <f>SUM(L113:L117)</f>
        <v>5839.2</v>
      </c>
      <c r="M112" s="775">
        <f>SUM(M113:M116)</f>
        <v>5730.5</v>
      </c>
      <c r="N112" s="775">
        <f t="shared" ref="N112:W112" si="34">SUM(N113:N117)</f>
        <v>4148</v>
      </c>
      <c r="O112" s="775">
        <f t="shared" si="34"/>
        <v>5657.4</v>
      </c>
      <c r="P112" s="775">
        <f t="shared" si="34"/>
        <v>5657.4</v>
      </c>
      <c r="Q112" s="775">
        <f t="shared" si="34"/>
        <v>0</v>
      </c>
      <c r="R112" s="775">
        <f t="shared" si="34"/>
        <v>5803.2</v>
      </c>
      <c r="S112" s="775">
        <f t="shared" si="34"/>
        <v>5803.2</v>
      </c>
      <c r="T112" s="775">
        <f t="shared" si="34"/>
        <v>0</v>
      </c>
      <c r="U112" s="776">
        <f t="shared" si="34"/>
        <v>1160.6400000000001</v>
      </c>
      <c r="V112" s="775">
        <f t="shared" si="34"/>
        <v>1160.6400000000001</v>
      </c>
      <c r="W112" s="777">
        <f t="shared" si="34"/>
        <v>0</v>
      </c>
    </row>
    <row r="113" spans="1:23" s="78" customFormat="1" ht="75">
      <c r="A113" s="95" t="s">
        <v>10</v>
      </c>
      <c r="B113" s="721" t="s">
        <v>72</v>
      </c>
      <c r="C113" s="96"/>
      <c r="D113" s="235"/>
      <c r="E113" s="201" t="s">
        <v>101</v>
      </c>
      <c r="F113" s="201" t="s">
        <v>102</v>
      </c>
      <c r="G113" s="201" t="s">
        <v>133</v>
      </c>
      <c r="H113" s="96">
        <v>100</v>
      </c>
      <c r="I113" s="1487" t="s">
        <v>135</v>
      </c>
      <c r="J113" s="235" t="s">
        <v>1688</v>
      </c>
      <c r="K113" s="235"/>
      <c r="L113" s="778">
        <v>4754.7</v>
      </c>
      <c r="M113" s="778">
        <v>4505.1000000000004</v>
      </c>
      <c r="N113" s="778">
        <v>3400</v>
      </c>
      <c r="O113" s="778">
        <v>4503.8999999999996</v>
      </c>
      <c r="P113" s="778">
        <v>4503.8999999999996</v>
      </c>
      <c r="Q113" s="778"/>
      <c r="R113" s="778">
        <v>4620.3999999999996</v>
      </c>
      <c r="S113" s="778">
        <v>4620.3999999999996</v>
      </c>
      <c r="T113" s="778"/>
      <c r="U113" s="778">
        <v>924.1</v>
      </c>
      <c r="V113" s="778">
        <v>924.1</v>
      </c>
      <c r="W113" s="779"/>
    </row>
    <row r="114" spans="1:23" s="78" customFormat="1" ht="37.5">
      <c r="A114" s="95" t="s">
        <v>26</v>
      </c>
      <c r="B114" s="721" t="s">
        <v>72</v>
      </c>
      <c r="C114" s="96"/>
      <c r="D114" s="235"/>
      <c r="E114" s="201" t="s">
        <v>101</v>
      </c>
      <c r="F114" s="201" t="s">
        <v>102</v>
      </c>
      <c r="G114" s="201" t="s">
        <v>1689</v>
      </c>
      <c r="H114" s="96"/>
      <c r="I114" s="1488"/>
      <c r="J114" s="235"/>
      <c r="K114" s="235"/>
      <c r="L114" s="778"/>
      <c r="M114" s="778">
        <v>34.9</v>
      </c>
      <c r="N114" s="778">
        <v>17.5</v>
      </c>
      <c r="O114" s="778"/>
      <c r="P114" s="778"/>
      <c r="Q114" s="778"/>
      <c r="R114" s="778"/>
      <c r="S114" s="778"/>
      <c r="T114" s="778"/>
      <c r="U114" s="778"/>
      <c r="V114" s="778"/>
      <c r="W114" s="779"/>
    </row>
    <row r="115" spans="1:23" s="78" customFormat="1" ht="37.5">
      <c r="A115" s="95" t="s">
        <v>11</v>
      </c>
      <c r="B115" s="721" t="s">
        <v>73</v>
      </c>
      <c r="C115" s="977"/>
      <c r="D115" s="220"/>
      <c r="E115" s="201" t="s">
        <v>101</v>
      </c>
      <c r="F115" s="201" t="s">
        <v>102</v>
      </c>
      <c r="G115" s="201" t="s">
        <v>157</v>
      </c>
      <c r="H115" s="96">
        <v>200</v>
      </c>
      <c r="I115" s="1488"/>
      <c r="J115" s="235"/>
      <c r="K115" s="235"/>
      <c r="L115" s="778"/>
      <c r="M115" s="778">
        <v>37.700000000000003</v>
      </c>
      <c r="N115" s="778">
        <v>37.700000000000003</v>
      </c>
      <c r="O115" s="778"/>
      <c r="P115" s="778"/>
      <c r="Q115" s="778"/>
      <c r="R115" s="778"/>
      <c r="S115" s="778"/>
      <c r="T115" s="778"/>
      <c r="U115" s="778"/>
      <c r="V115" s="778"/>
      <c r="W115" s="779"/>
    </row>
    <row r="116" spans="1:23" s="78" customFormat="1" ht="56.25">
      <c r="A116" s="95" t="s">
        <v>751</v>
      </c>
      <c r="B116" s="721" t="s">
        <v>73</v>
      </c>
      <c r="C116" s="977"/>
      <c r="D116" s="220"/>
      <c r="E116" s="201" t="s">
        <v>101</v>
      </c>
      <c r="F116" s="201" t="s">
        <v>102</v>
      </c>
      <c r="G116" s="201" t="s">
        <v>133</v>
      </c>
      <c r="H116" s="96">
        <v>200</v>
      </c>
      <c r="I116" s="1488"/>
      <c r="J116" s="135" t="s">
        <v>1690</v>
      </c>
      <c r="K116" s="220"/>
      <c r="L116" s="778">
        <v>1068.8</v>
      </c>
      <c r="M116" s="778">
        <v>1152.8</v>
      </c>
      <c r="N116" s="778">
        <v>692.8</v>
      </c>
      <c r="O116" s="778">
        <v>1153.5</v>
      </c>
      <c r="P116" s="778">
        <v>1153.5</v>
      </c>
      <c r="Q116" s="778"/>
      <c r="R116" s="778">
        <v>1182.8</v>
      </c>
      <c r="S116" s="778">
        <v>1182.8</v>
      </c>
      <c r="T116" s="778"/>
      <c r="U116" s="778">
        <v>236.54</v>
      </c>
      <c r="V116" s="778">
        <v>236.54</v>
      </c>
      <c r="W116" s="779"/>
    </row>
    <row r="117" spans="1:23" s="78" customFormat="1">
      <c r="A117" s="95" t="s">
        <v>559</v>
      </c>
      <c r="B117" s="721" t="s">
        <v>32</v>
      </c>
      <c r="C117" s="977"/>
      <c r="D117" s="220"/>
      <c r="E117" s="201" t="s">
        <v>101</v>
      </c>
      <c r="F117" s="201" t="s">
        <v>102</v>
      </c>
      <c r="G117" s="201" t="s">
        <v>133</v>
      </c>
      <c r="H117" s="96">
        <v>800</v>
      </c>
      <c r="I117" s="1489"/>
      <c r="J117" s="235"/>
      <c r="K117" s="220"/>
      <c r="L117" s="778">
        <v>15.7</v>
      </c>
      <c r="M117" s="778">
        <v>0</v>
      </c>
      <c r="N117" s="778">
        <v>0</v>
      </c>
      <c r="O117" s="778">
        <f>SUM(P117:Q117)</f>
        <v>0</v>
      </c>
      <c r="P117" s="778">
        <v>0</v>
      </c>
      <c r="Q117" s="778"/>
      <c r="R117" s="778">
        <f>SUM(S117:T117)</f>
        <v>0</v>
      </c>
      <c r="S117" s="778">
        <v>0</v>
      </c>
      <c r="T117" s="778"/>
      <c r="U117" s="778">
        <f>SUM(V117:W117)</f>
        <v>0</v>
      </c>
      <c r="V117" s="778">
        <v>0</v>
      </c>
      <c r="W117" s="779"/>
    </row>
    <row r="118" spans="1:23" s="78" customFormat="1">
      <c r="A118" s="1175" t="s">
        <v>97</v>
      </c>
      <c r="B118" s="1176"/>
      <c r="C118" s="1176"/>
      <c r="D118" s="1176"/>
      <c r="E118" s="1176"/>
      <c r="F118" s="1176"/>
      <c r="G118" s="1176"/>
      <c r="H118" s="1176"/>
      <c r="I118" s="1176"/>
      <c r="J118" s="1176"/>
      <c r="K118" s="1176"/>
      <c r="L118" s="775">
        <f>SUM(L119,L125,L139)</f>
        <v>22747.4</v>
      </c>
      <c r="M118" s="775">
        <f>M119+M125+M138</f>
        <v>17515.699999999997</v>
      </c>
      <c r="N118" s="775">
        <f t="shared" ref="N118:W118" si="35">SUM(N119,N125,N139)</f>
        <v>10883.5</v>
      </c>
      <c r="O118" s="775">
        <f t="shared" si="35"/>
        <v>17859.5</v>
      </c>
      <c r="P118" s="775">
        <f t="shared" si="35"/>
        <v>17434.5</v>
      </c>
      <c r="Q118" s="775">
        <f t="shared" si="35"/>
        <v>425</v>
      </c>
      <c r="R118" s="775">
        <f t="shared" si="35"/>
        <v>17879.100000000002</v>
      </c>
      <c r="S118" s="775">
        <f t="shared" si="35"/>
        <v>17879.100000000002</v>
      </c>
      <c r="T118" s="775">
        <f t="shared" si="35"/>
        <v>0</v>
      </c>
      <c r="U118" s="775">
        <f t="shared" si="35"/>
        <v>17879.100000000002</v>
      </c>
      <c r="V118" s="775">
        <f t="shared" si="35"/>
        <v>17879.100000000002</v>
      </c>
      <c r="W118" s="775">
        <f t="shared" si="35"/>
        <v>0</v>
      </c>
    </row>
    <row r="119" spans="1:23" s="78" customFormat="1">
      <c r="A119" s="95" t="s">
        <v>12</v>
      </c>
      <c r="B119" s="721" t="s">
        <v>59</v>
      </c>
      <c r="C119" s="96"/>
      <c r="D119" s="235"/>
      <c r="E119" s="93"/>
      <c r="F119" s="93"/>
      <c r="G119" s="93"/>
      <c r="H119" s="96">
        <v>100</v>
      </c>
      <c r="I119" s="234"/>
      <c r="J119" s="235"/>
      <c r="K119" s="235"/>
      <c r="L119" s="778">
        <f>SUM(L120:L124)</f>
        <v>7844.9000000000005</v>
      </c>
      <c r="M119" s="778">
        <f>SUM(M120:M123)</f>
        <v>8386.6</v>
      </c>
      <c r="N119" s="778">
        <f t="shared" ref="N119:W119" si="36">SUM(N120:N124)</f>
        <v>5605.2000000000007</v>
      </c>
      <c r="O119" s="778">
        <f t="shared" si="36"/>
        <v>8308.1</v>
      </c>
      <c r="P119" s="778">
        <f t="shared" si="36"/>
        <v>8308.1</v>
      </c>
      <c r="Q119" s="778">
        <f t="shared" si="36"/>
        <v>0</v>
      </c>
      <c r="R119" s="778">
        <f t="shared" si="36"/>
        <v>8521</v>
      </c>
      <c r="S119" s="778">
        <f t="shared" si="36"/>
        <v>8521</v>
      </c>
      <c r="T119" s="778">
        <f t="shared" si="36"/>
        <v>0</v>
      </c>
      <c r="U119" s="778">
        <f t="shared" si="36"/>
        <v>8521</v>
      </c>
      <c r="V119" s="778">
        <f t="shared" si="36"/>
        <v>8521</v>
      </c>
      <c r="W119" s="779">
        <f t="shared" si="36"/>
        <v>0</v>
      </c>
    </row>
    <row r="120" spans="1:23" s="78" customFormat="1" ht="140.25">
      <c r="A120" s="95" t="s">
        <v>49</v>
      </c>
      <c r="B120" s="89" t="s">
        <v>1737</v>
      </c>
      <c r="C120" s="782" t="s">
        <v>136</v>
      </c>
      <c r="D120" s="235"/>
      <c r="E120" s="201" t="s">
        <v>104</v>
      </c>
      <c r="F120" s="201" t="s">
        <v>89</v>
      </c>
      <c r="G120" s="201" t="s">
        <v>105</v>
      </c>
      <c r="H120" s="96">
        <v>100</v>
      </c>
      <c r="I120" s="1376" t="s">
        <v>137</v>
      </c>
      <c r="J120" s="780" t="s">
        <v>1691</v>
      </c>
      <c r="K120" s="235"/>
      <c r="L120" s="778">
        <v>4879.7000000000007</v>
      </c>
      <c r="M120" s="778">
        <v>4923</v>
      </c>
      <c r="N120" s="778">
        <v>3370.4</v>
      </c>
      <c r="O120" s="778">
        <v>5143.3</v>
      </c>
      <c r="P120" s="778">
        <v>5143.3</v>
      </c>
      <c r="Q120" s="778"/>
      <c r="R120" s="778">
        <v>5273.9</v>
      </c>
      <c r="S120" s="778">
        <v>5273.9</v>
      </c>
      <c r="T120" s="778"/>
      <c r="U120" s="778">
        <v>5273.9</v>
      </c>
      <c r="V120" s="778">
        <v>5273.9</v>
      </c>
      <c r="W120" s="779"/>
    </row>
    <row r="121" spans="1:23" s="78" customFormat="1" ht="63">
      <c r="A121" s="95"/>
      <c r="B121" s="89" t="s">
        <v>1737</v>
      </c>
      <c r="C121" s="782" t="s">
        <v>136</v>
      </c>
      <c r="D121" s="235"/>
      <c r="E121" s="201" t="s">
        <v>104</v>
      </c>
      <c r="F121" s="201" t="s">
        <v>89</v>
      </c>
      <c r="G121" s="201" t="s">
        <v>1488</v>
      </c>
      <c r="H121" s="96">
        <v>100</v>
      </c>
      <c r="I121" s="1378"/>
      <c r="J121" s="780"/>
      <c r="K121" s="235"/>
      <c r="L121" s="778"/>
      <c r="M121" s="778">
        <v>249.9</v>
      </c>
      <c r="N121" s="778">
        <v>70.400000000000006</v>
      </c>
      <c r="O121" s="778"/>
      <c r="P121" s="778"/>
      <c r="Q121" s="778"/>
      <c r="R121" s="778"/>
      <c r="S121" s="778"/>
      <c r="T121" s="778"/>
      <c r="U121" s="778"/>
      <c r="V121" s="778"/>
      <c r="W121" s="779"/>
    </row>
    <row r="122" spans="1:23" s="78" customFormat="1" ht="114.75">
      <c r="A122" s="95" t="s">
        <v>69</v>
      </c>
      <c r="B122" s="89" t="s">
        <v>1557</v>
      </c>
      <c r="C122" s="619" t="s">
        <v>151</v>
      </c>
      <c r="D122" s="220"/>
      <c r="E122" s="201" t="s">
        <v>110</v>
      </c>
      <c r="F122" s="201" t="s">
        <v>110</v>
      </c>
      <c r="G122" s="201" t="s">
        <v>113</v>
      </c>
      <c r="H122" s="96">
        <v>100</v>
      </c>
      <c r="I122" s="1376" t="s">
        <v>140</v>
      </c>
      <c r="J122" s="780" t="s">
        <v>1692</v>
      </c>
      <c r="K122" s="235"/>
      <c r="L122" s="778">
        <v>2965.2</v>
      </c>
      <c r="M122" s="778">
        <v>3065.5</v>
      </c>
      <c r="N122" s="778">
        <v>2090.3000000000002</v>
      </c>
      <c r="O122" s="778">
        <v>3164.8</v>
      </c>
      <c r="P122" s="778">
        <v>3164.8</v>
      </c>
      <c r="Q122" s="778"/>
      <c r="R122" s="778">
        <v>3247.1</v>
      </c>
      <c r="S122" s="778">
        <v>3247.1</v>
      </c>
      <c r="T122" s="778"/>
      <c r="U122" s="778">
        <v>3247.1</v>
      </c>
      <c r="V122" s="778">
        <v>3247.1</v>
      </c>
      <c r="W122" s="779"/>
    </row>
    <row r="123" spans="1:23" s="78" customFormat="1" ht="31.5">
      <c r="A123" s="95"/>
      <c r="B123" s="89" t="s">
        <v>1557</v>
      </c>
      <c r="C123" s="619" t="s">
        <v>151</v>
      </c>
      <c r="D123" s="220"/>
      <c r="E123" s="201" t="s">
        <v>110</v>
      </c>
      <c r="F123" s="201" t="s">
        <v>110</v>
      </c>
      <c r="G123" s="201" t="s">
        <v>1089</v>
      </c>
      <c r="H123" s="96">
        <v>100</v>
      </c>
      <c r="I123" s="1378"/>
      <c r="J123" s="780"/>
      <c r="K123" s="235"/>
      <c r="L123" s="778"/>
      <c r="M123" s="778">
        <v>148.19999999999999</v>
      </c>
      <c r="N123" s="778">
        <v>74.099999999999994</v>
      </c>
      <c r="O123" s="778"/>
      <c r="P123" s="778"/>
      <c r="Q123" s="778"/>
      <c r="R123" s="778"/>
      <c r="S123" s="778"/>
      <c r="T123" s="778"/>
      <c r="U123" s="778"/>
      <c r="V123" s="778"/>
      <c r="W123" s="779"/>
    </row>
    <row r="124" spans="1:23" s="78" customFormat="1">
      <c r="A124" s="95" t="s">
        <v>70</v>
      </c>
      <c r="B124" s="721" t="s">
        <v>857</v>
      </c>
      <c r="C124" s="96"/>
      <c r="D124" s="235"/>
      <c r="E124" s="93"/>
      <c r="F124" s="93"/>
      <c r="G124" s="93"/>
      <c r="H124" s="96">
        <v>100</v>
      </c>
      <c r="I124" s="234"/>
      <c r="J124" s="235"/>
      <c r="K124" s="235"/>
      <c r="L124" s="778"/>
      <c r="M124" s="778"/>
      <c r="N124" s="778"/>
      <c r="O124" s="778">
        <f>SUM(P124:Q124)</f>
        <v>0</v>
      </c>
      <c r="P124" s="778"/>
      <c r="Q124" s="778"/>
      <c r="R124" s="778">
        <f>SUM(S124:T124)</f>
        <v>0</v>
      </c>
      <c r="S124" s="778"/>
      <c r="T124" s="778"/>
      <c r="U124" s="778">
        <f>SUM(V124:W124)</f>
        <v>0</v>
      </c>
      <c r="V124" s="778"/>
      <c r="W124" s="779"/>
    </row>
    <row r="125" spans="1:23" s="78" customFormat="1" ht="37.5">
      <c r="A125" s="95" t="s">
        <v>13</v>
      </c>
      <c r="B125" s="721" t="s">
        <v>33</v>
      </c>
      <c r="C125" s="96"/>
      <c r="D125" s="235"/>
      <c r="E125" s="93"/>
      <c r="F125" s="93"/>
      <c r="G125" s="93"/>
      <c r="H125" s="96">
        <v>200</v>
      </c>
      <c r="I125" s="234"/>
      <c r="J125" s="235"/>
      <c r="K125" s="235"/>
      <c r="L125" s="778">
        <f>SUM(L126:L136)</f>
        <v>14830.2</v>
      </c>
      <c r="M125" s="778">
        <f>SUM(M126:M137)</f>
        <v>9018</v>
      </c>
      <c r="N125" s="778">
        <f>SUM(N126:N137)</f>
        <v>5267.7999999999993</v>
      </c>
      <c r="O125" s="778">
        <f t="shared" ref="O125:W125" si="37">SUM(O126:O136)</f>
        <v>9540.5</v>
      </c>
      <c r="P125" s="778">
        <f t="shared" si="37"/>
        <v>9115.5</v>
      </c>
      <c r="Q125" s="778">
        <f t="shared" si="37"/>
        <v>425</v>
      </c>
      <c r="R125" s="778">
        <f t="shared" si="37"/>
        <v>9347.2000000000007</v>
      </c>
      <c r="S125" s="778">
        <f t="shared" si="37"/>
        <v>9347.2000000000007</v>
      </c>
      <c r="T125" s="778">
        <f t="shared" si="37"/>
        <v>0</v>
      </c>
      <c r="U125" s="778">
        <f t="shared" si="37"/>
        <v>9347.2000000000007</v>
      </c>
      <c r="V125" s="778">
        <f t="shared" si="37"/>
        <v>9347.2000000000007</v>
      </c>
      <c r="W125" s="778">
        <f t="shared" si="37"/>
        <v>0</v>
      </c>
    </row>
    <row r="126" spans="1:23" s="78" customFormat="1" ht="112.5">
      <c r="A126" s="95" t="s">
        <v>1693</v>
      </c>
      <c r="B126" s="721" t="s">
        <v>1496</v>
      </c>
      <c r="C126" s="619" t="s">
        <v>136</v>
      </c>
      <c r="D126" s="220"/>
      <c r="E126" s="201" t="s">
        <v>104</v>
      </c>
      <c r="F126" s="201" t="s">
        <v>89</v>
      </c>
      <c r="G126" s="201" t="s">
        <v>105</v>
      </c>
      <c r="H126" s="96">
        <v>200</v>
      </c>
      <c r="I126" s="1376" t="s">
        <v>137</v>
      </c>
      <c r="J126" s="1083" t="s">
        <v>1691</v>
      </c>
      <c r="K126" s="220"/>
      <c r="L126" s="778">
        <v>1511.1000000000001</v>
      </c>
      <c r="M126" s="778">
        <v>1346.2</v>
      </c>
      <c r="N126" s="778">
        <v>1295.5999999999999</v>
      </c>
      <c r="O126" s="778">
        <v>1541.2</v>
      </c>
      <c r="P126" s="778">
        <v>1541.2</v>
      </c>
      <c r="Q126" s="778"/>
      <c r="R126" s="778">
        <v>1580.3</v>
      </c>
      <c r="S126" s="778">
        <v>1580.3</v>
      </c>
      <c r="T126" s="778">
        <f>SUM(T128:T138)</f>
        <v>0</v>
      </c>
      <c r="U126" s="778">
        <v>1580.3</v>
      </c>
      <c r="V126" s="778">
        <v>1580.3</v>
      </c>
      <c r="W126" s="779">
        <f>SUM(W128:W138)</f>
        <v>0</v>
      </c>
    </row>
    <row r="127" spans="1:23" s="78" customFormat="1" ht="112.5">
      <c r="A127" s="95"/>
      <c r="B127" s="721" t="s">
        <v>1496</v>
      </c>
      <c r="C127" s="619" t="s">
        <v>136</v>
      </c>
      <c r="D127" s="220"/>
      <c r="E127" s="201" t="s">
        <v>104</v>
      </c>
      <c r="F127" s="201" t="s">
        <v>89</v>
      </c>
      <c r="G127" s="201" t="s">
        <v>157</v>
      </c>
      <c r="H127" s="96">
        <v>200</v>
      </c>
      <c r="I127" s="1378"/>
      <c r="J127" s="1490"/>
      <c r="K127" s="220"/>
      <c r="L127" s="778"/>
      <c r="M127" s="778">
        <v>12.6</v>
      </c>
      <c r="N127" s="778">
        <v>12.6</v>
      </c>
      <c r="O127" s="778"/>
      <c r="P127" s="778"/>
      <c r="Q127" s="778"/>
      <c r="R127" s="778"/>
      <c r="S127" s="778"/>
      <c r="T127" s="778"/>
      <c r="U127" s="778"/>
      <c r="V127" s="778"/>
      <c r="W127" s="779"/>
    </row>
    <row r="128" spans="1:23" s="78" customFormat="1" ht="140.25">
      <c r="A128" s="95" t="s">
        <v>74</v>
      </c>
      <c r="B128" s="721" t="s">
        <v>1496</v>
      </c>
      <c r="C128" s="978" t="s">
        <v>138</v>
      </c>
      <c r="D128" s="780"/>
      <c r="E128" s="781" t="s">
        <v>104</v>
      </c>
      <c r="F128" s="781" t="s">
        <v>89</v>
      </c>
      <c r="G128" s="154" t="s">
        <v>634</v>
      </c>
      <c r="H128" s="782">
        <v>200</v>
      </c>
      <c r="I128" s="210" t="s">
        <v>137</v>
      </c>
      <c r="J128" s="780" t="s">
        <v>1691</v>
      </c>
      <c r="K128" s="220"/>
      <c r="L128" s="778">
        <v>81.2</v>
      </c>
      <c r="M128" s="778">
        <v>83.3</v>
      </c>
      <c r="N128" s="778">
        <v>79.099999999999994</v>
      </c>
      <c r="O128" s="778">
        <v>507.1</v>
      </c>
      <c r="P128" s="778">
        <v>82.1</v>
      </c>
      <c r="Q128" s="778">
        <v>425</v>
      </c>
      <c r="R128" s="778">
        <v>84.2</v>
      </c>
      <c r="S128" s="778">
        <v>84.2</v>
      </c>
      <c r="T128" s="778"/>
      <c r="U128" s="778">
        <v>84.2</v>
      </c>
      <c r="V128" s="778">
        <v>84.2</v>
      </c>
      <c r="W128" s="779"/>
    </row>
    <row r="129" spans="1:23" s="78" customFormat="1" ht="114.75">
      <c r="A129" s="95" t="s">
        <v>1694</v>
      </c>
      <c r="B129" s="721" t="s">
        <v>1500</v>
      </c>
      <c r="C129" s="783" t="s">
        <v>139</v>
      </c>
      <c r="D129" s="780"/>
      <c r="E129" s="781" t="s">
        <v>102</v>
      </c>
      <c r="F129" s="781" t="s">
        <v>107</v>
      </c>
      <c r="G129" s="781" t="s">
        <v>631</v>
      </c>
      <c r="H129" s="782">
        <v>200</v>
      </c>
      <c r="I129" s="210" t="s">
        <v>140</v>
      </c>
      <c r="J129" s="780" t="s">
        <v>1695</v>
      </c>
      <c r="K129" s="235"/>
      <c r="L129" s="778">
        <v>746.6</v>
      </c>
      <c r="M129" s="778">
        <v>791.7</v>
      </c>
      <c r="N129" s="778">
        <v>499.7</v>
      </c>
      <c r="O129" s="778">
        <v>788.6</v>
      </c>
      <c r="P129" s="778">
        <v>788.6</v>
      </c>
      <c r="Q129" s="778"/>
      <c r="R129" s="778">
        <v>808.6</v>
      </c>
      <c r="S129" s="778">
        <v>808.6</v>
      </c>
      <c r="T129" s="778"/>
      <c r="U129" s="778">
        <v>808.6</v>
      </c>
      <c r="V129" s="778">
        <v>808.6</v>
      </c>
      <c r="W129" s="779"/>
    </row>
    <row r="130" spans="1:23" s="78" customFormat="1" ht="114.75">
      <c r="A130" s="95" t="s">
        <v>1560</v>
      </c>
      <c r="B130" s="721" t="s">
        <v>1500</v>
      </c>
      <c r="C130" s="783" t="s">
        <v>139</v>
      </c>
      <c r="D130" s="780"/>
      <c r="E130" s="781" t="s">
        <v>102</v>
      </c>
      <c r="F130" s="781" t="s">
        <v>107</v>
      </c>
      <c r="G130" s="781" t="s">
        <v>156</v>
      </c>
      <c r="H130" s="782">
        <v>200</v>
      </c>
      <c r="I130" s="210" t="s">
        <v>140</v>
      </c>
      <c r="J130" s="780" t="s">
        <v>1695</v>
      </c>
      <c r="K130" s="235"/>
      <c r="L130" s="778">
        <v>1396.9</v>
      </c>
      <c r="M130" s="778">
        <v>2251.5</v>
      </c>
      <c r="N130" s="778"/>
      <c r="O130" s="778"/>
      <c r="P130" s="778"/>
      <c r="Q130" s="778"/>
      <c r="R130" s="778"/>
      <c r="S130" s="778"/>
      <c r="T130" s="778"/>
      <c r="U130" s="778"/>
      <c r="V130" s="778"/>
      <c r="W130" s="779"/>
    </row>
    <row r="131" spans="1:23" s="78" customFormat="1" ht="114.75">
      <c r="A131" s="95" t="s">
        <v>1562</v>
      </c>
      <c r="B131" s="721" t="s">
        <v>1500</v>
      </c>
      <c r="C131" s="783" t="s">
        <v>139</v>
      </c>
      <c r="D131" s="780"/>
      <c r="E131" s="781" t="s">
        <v>102</v>
      </c>
      <c r="F131" s="781" t="s">
        <v>107</v>
      </c>
      <c r="G131" s="781" t="s">
        <v>217</v>
      </c>
      <c r="H131" s="782">
        <v>200</v>
      </c>
      <c r="I131" s="210" t="s">
        <v>140</v>
      </c>
      <c r="J131" s="780" t="s">
        <v>1695</v>
      </c>
      <c r="K131" s="235"/>
      <c r="L131" s="778">
        <v>7217.4000000000005</v>
      </c>
      <c r="M131" s="778"/>
      <c r="N131" s="778"/>
      <c r="O131" s="778"/>
      <c r="P131" s="778"/>
      <c r="Q131" s="778"/>
      <c r="R131" s="778"/>
      <c r="S131" s="778"/>
      <c r="T131" s="778"/>
      <c r="U131" s="778"/>
      <c r="V131" s="778"/>
      <c r="W131" s="779"/>
    </row>
    <row r="132" spans="1:23" s="78" customFormat="1" ht="102">
      <c r="A132" s="95" t="s">
        <v>1563</v>
      </c>
      <c r="B132" s="721" t="s">
        <v>1557</v>
      </c>
      <c r="C132" s="656" t="s">
        <v>142</v>
      </c>
      <c r="D132" s="101"/>
      <c r="E132" s="201" t="s">
        <v>110</v>
      </c>
      <c r="F132" s="201" t="s">
        <v>104</v>
      </c>
      <c r="G132" s="201" t="s">
        <v>632</v>
      </c>
      <c r="H132" s="96">
        <v>200</v>
      </c>
      <c r="I132" s="210" t="s">
        <v>140</v>
      </c>
      <c r="J132" s="780" t="s">
        <v>1696</v>
      </c>
      <c r="K132" s="235"/>
      <c r="L132" s="778">
        <v>2992.8</v>
      </c>
      <c r="M132" s="778">
        <v>3622.1</v>
      </c>
      <c r="N132" s="778">
        <v>2582.9</v>
      </c>
      <c r="O132" s="778">
        <v>5810.9</v>
      </c>
      <c r="P132" s="778">
        <v>5810.9</v>
      </c>
      <c r="Q132" s="778"/>
      <c r="R132" s="778">
        <v>5958.4</v>
      </c>
      <c r="S132" s="778">
        <v>5958.4</v>
      </c>
      <c r="T132" s="778"/>
      <c r="U132" s="778">
        <v>5958.4</v>
      </c>
      <c r="V132" s="778">
        <v>5958.4</v>
      </c>
      <c r="W132" s="779"/>
    </row>
    <row r="133" spans="1:23" s="78" customFormat="1" ht="114.75">
      <c r="A133" s="95" t="s">
        <v>1564</v>
      </c>
      <c r="B133" s="721" t="s">
        <v>1557</v>
      </c>
      <c r="C133" s="656" t="s">
        <v>145</v>
      </c>
      <c r="D133" s="101"/>
      <c r="E133" s="201" t="s">
        <v>110</v>
      </c>
      <c r="F133" s="201" t="s">
        <v>104</v>
      </c>
      <c r="G133" s="201" t="s">
        <v>146</v>
      </c>
      <c r="H133" s="96">
        <v>200</v>
      </c>
      <c r="I133" s="210" t="s">
        <v>140</v>
      </c>
      <c r="J133" s="780" t="s">
        <v>1692</v>
      </c>
      <c r="K133" s="235"/>
      <c r="L133" s="778">
        <v>112.9</v>
      </c>
      <c r="M133" s="778">
        <v>230.6</v>
      </c>
      <c r="N133" s="778">
        <v>224.7</v>
      </c>
      <c r="O133" s="778">
        <v>227.3</v>
      </c>
      <c r="P133" s="778">
        <v>227.3</v>
      </c>
      <c r="Q133" s="778"/>
      <c r="R133" s="778">
        <v>233.1</v>
      </c>
      <c r="S133" s="778">
        <v>233.1</v>
      </c>
      <c r="T133" s="778"/>
      <c r="U133" s="778">
        <v>233.1</v>
      </c>
      <c r="V133" s="778">
        <v>233.1</v>
      </c>
      <c r="W133" s="779"/>
    </row>
    <row r="134" spans="1:23" s="78" customFormat="1" ht="102">
      <c r="A134" s="95"/>
      <c r="B134" s="721" t="s">
        <v>1557</v>
      </c>
      <c r="C134" s="656" t="s">
        <v>148</v>
      </c>
      <c r="D134" s="101"/>
      <c r="E134" s="201" t="s">
        <v>149</v>
      </c>
      <c r="F134" s="201" t="s">
        <v>150</v>
      </c>
      <c r="G134" s="201" t="s">
        <v>1086</v>
      </c>
      <c r="H134" s="96">
        <v>200</v>
      </c>
      <c r="I134" s="210" t="s">
        <v>140</v>
      </c>
      <c r="J134" s="780" t="s">
        <v>1696</v>
      </c>
      <c r="K134" s="235"/>
      <c r="L134" s="778"/>
      <c r="M134" s="778"/>
      <c r="N134" s="778"/>
      <c r="O134" s="778">
        <v>215.7</v>
      </c>
      <c r="P134" s="778">
        <v>215.7</v>
      </c>
      <c r="Q134" s="778"/>
      <c r="R134" s="778">
        <v>221.6</v>
      </c>
      <c r="S134" s="778">
        <v>221.6</v>
      </c>
      <c r="T134" s="778"/>
      <c r="U134" s="778">
        <v>221.6</v>
      </c>
      <c r="V134" s="778">
        <v>221.6</v>
      </c>
      <c r="W134" s="779"/>
    </row>
    <row r="135" spans="1:23" s="78" customFormat="1" ht="102">
      <c r="A135" s="95" t="s">
        <v>1697</v>
      </c>
      <c r="B135" s="721" t="s">
        <v>1557</v>
      </c>
      <c r="C135" s="656" t="s">
        <v>148</v>
      </c>
      <c r="D135" s="101"/>
      <c r="E135" s="201" t="s">
        <v>149</v>
      </c>
      <c r="F135" s="201" t="s">
        <v>150</v>
      </c>
      <c r="G135" s="201" t="s">
        <v>612</v>
      </c>
      <c r="H135" s="96">
        <v>200</v>
      </c>
      <c r="I135" s="210" t="s">
        <v>140</v>
      </c>
      <c r="J135" s="780" t="s">
        <v>1696</v>
      </c>
      <c r="K135" s="235"/>
      <c r="L135" s="778">
        <v>212.7</v>
      </c>
      <c r="M135" s="778">
        <v>235</v>
      </c>
      <c r="N135" s="778">
        <v>223.2</v>
      </c>
      <c r="O135" s="778">
        <v>16</v>
      </c>
      <c r="P135" s="778">
        <v>16</v>
      </c>
      <c r="Q135" s="778"/>
      <c r="R135" s="778">
        <v>16</v>
      </c>
      <c r="S135" s="778">
        <v>16</v>
      </c>
      <c r="T135" s="778"/>
      <c r="U135" s="778">
        <v>16</v>
      </c>
      <c r="V135" s="778">
        <v>16</v>
      </c>
      <c r="W135" s="779"/>
    </row>
    <row r="136" spans="1:23" s="78" customFormat="1" ht="56.25">
      <c r="A136" s="95" t="s">
        <v>1698</v>
      </c>
      <c r="B136" s="89" t="s">
        <v>1557</v>
      </c>
      <c r="C136" s="656" t="s">
        <v>151</v>
      </c>
      <c r="D136" s="101"/>
      <c r="E136" s="201" t="s">
        <v>110</v>
      </c>
      <c r="F136" s="201" t="s">
        <v>110</v>
      </c>
      <c r="G136" s="201" t="s">
        <v>113</v>
      </c>
      <c r="H136" s="96">
        <v>200</v>
      </c>
      <c r="I136" s="1376" t="s">
        <v>140</v>
      </c>
      <c r="J136" s="1083" t="s">
        <v>1692</v>
      </c>
      <c r="K136" s="235"/>
      <c r="L136" s="778">
        <v>558.6</v>
      </c>
      <c r="M136" s="778">
        <v>415</v>
      </c>
      <c r="N136" s="778">
        <v>350</v>
      </c>
      <c r="O136" s="778">
        <v>433.7</v>
      </c>
      <c r="P136" s="778">
        <v>433.7</v>
      </c>
      <c r="Q136" s="778"/>
      <c r="R136" s="778">
        <v>445</v>
      </c>
      <c r="S136" s="778">
        <v>445</v>
      </c>
      <c r="T136" s="778"/>
      <c r="U136" s="778">
        <v>445</v>
      </c>
      <c r="V136" s="778">
        <v>445</v>
      </c>
      <c r="W136" s="779"/>
    </row>
    <row r="137" spans="1:23" s="78" customFormat="1" ht="56.25">
      <c r="A137" s="95"/>
      <c r="B137" s="721" t="s">
        <v>1572</v>
      </c>
      <c r="C137" s="656" t="s">
        <v>151</v>
      </c>
      <c r="D137" s="101"/>
      <c r="E137" s="201" t="s">
        <v>110</v>
      </c>
      <c r="F137" s="201" t="s">
        <v>101</v>
      </c>
      <c r="G137" s="201" t="s">
        <v>671</v>
      </c>
      <c r="H137" s="96">
        <v>200</v>
      </c>
      <c r="I137" s="1378"/>
      <c r="J137" s="1490"/>
      <c r="K137" s="235"/>
      <c r="L137" s="778"/>
      <c r="M137" s="778">
        <v>30</v>
      </c>
      <c r="N137" s="778"/>
      <c r="O137" s="778"/>
      <c r="P137" s="778"/>
      <c r="Q137" s="778"/>
      <c r="R137" s="778"/>
      <c r="S137" s="778"/>
      <c r="T137" s="778"/>
      <c r="U137" s="778"/>
      <c r="V137" s="778"/>
      <c r="W137" s="784"/>
    </row>
    <row r="138" spans="1:23" s="78" customFormat="1">
      <c r="A138" s="95" t="s">
        <v>75</v>
      </c>
      <c r="B138" s="721" t="s">
        <v>857</v>
      </c>
      <c r="C138" s="96"/>
      <c r="D138" s="235"/>
      <c r="E138" s="93"/>
      <c r="F138" s="93"/>
      <c r="G138" s="93"/>
      <c r="H138" s="96">
        <v>800</v>
      </c>
      <c r="I138" s="234"/>
      <c r="J138" s="235"/>
      <c r="K138" s="235"/>
      <c r="L138" s="778"/>
      <c r="M138" s="778">
        <f>SUM(M139)</f>
        <v>111.1</v>
      </c>
      <c r="N138" s="778">
        <f t="shared" ref="N138:W138" si="38">SUM(N141)</f>
        <v>9.6</v>
      </c>
      <c r="O138" s="778">
        <f t="shared" si="38"/>
        <v>10</v>
      </c>
      <c r="P138" s="778">
        <f>SUM(P139:P140)</f>
        <v>11.8</v>
      </c>
      <c r="Q138" s="778">
        <f t="shared" si="38"/>
        <v>0</v>
      </c>
      <c r="R138" s="778">
        <f>SUM(R139:R140)</f>
        <v>11.8</v>
      </c>
      <c r="S138" s="778">
        <f>SUM(S139:S140)</f>
        <v>11.8</v>
      </c>
      <c r="T138" s="778">
        <f t="shared" si="38"/>
        <v>0</v>
      </c>
      <c r="U138" s="778">
        <f>SUM(U139:U140)</f>
        <v>11.8</v>
      </c>
      <c r="V138" s="778">
        <f>SUM(V139:V140)</f>
        <v>11.8</v>
      </c>
      <c r="W138" s="778">
        <f t="shared" si="38"/>
        <v>0</v>
      </c>
    </row>
    <row r="139" spans="1:23" s="78" customFormat="1">
      <c r="A139" s="95" t="s">
        <v>51</v>
      </c>
      <c r="B139" s="721" t="s">
        <v>32</v>
      </c>
      <c r="C139" s="977"/>
      <c r="D139" s="220"/>
      <c r="E139" s="93"/>
      <c r="F139" s="93"/>
      <c r="G139" s="93"/>
      <c r="H139" s="96">
        <v>800</v>
      </c>
      <c r="I139" s="97"/>
      <c r="J139" s="97"/>
      <c r="K139" s="220"/>
      <c r="L139" s="778">
        <f>SUM(L141:L143)</f>
        <v>72.3</v>
      </c>
      <c r="M139" s="778">
        <f>SUM(M140:M142)</f>
        <v>111.1</v>
      </c>
      <c r="N139" s="778">
        <f>SUM(N140:N142)</f>
        <v>10.5</v>
      </c>
      <c r="O139" s="778">
        <f>SUM(O140:O141)</f>
        <v>10.9</v>
      </c>
      <c r="P139" s="778">
        <f>SUM(P140:P141)</f>
        <v>10.9</v>
      </c>
      <c r="Q139" s="778">
        <f t="shared" ref="Q139:W139" si="39">SUM(Q141:Q143)</f>
        <v>0</v>
      </c>
      <c r="R139" s="778">
        <f>SUM(R140:R141)</f>
        <v>10.9</v>
      </c>
      <c r="S139" s="778">
        <f>SUM(S140:S141)</f>
        <v>10.9</v>
      </c>
      <c r="T139" s="778">
        <f t="shared" si="39"/>
        <v>0</v>
      </c>
      <c r="U139" s="778">
        <f>SUM(U140:U141)</f>
        <v>10.9</v>
      </c>
      <c r="V139" s="778">
        <f>SUM(V140:V141)</f>
        <v>10.9</v>
      </c>
      <c r="W139" s="779">
        <f t="shared" si="39"/>
        <v>0</v>
      </c>
    </row>
    <row r="140" spans="1:23" s="78" customFormat="1" ht="114.75">
      <c r="A140" s="95"/>
      <c r="B140" s="721" t="s">
        <v>1516</v>
      </c>
      <c r="C140" s="619" t="s">
        <v>136</v>
      </c>
      <c r="D140" s="220"/>
      <c r="E140" s="201" t="s">
        <v>104</v>
      </c>
      <c r="F140" s="201" t="s">
        <v>89</v>
      </c>
      <c r="G140" s="201" t="s">
        <v>105</v>
      </c>
      <c r="H140" s="96">
        <v>800</v>
      </c>
      <c r="I140" s="1376" t="s">
        <v>140</v>
      </c>
      <c r="J140" s="780" t="s">
        <v>1692</v>
      </c>
      <c r="K140" s="220"/>
      <c r="L140" s="778"/>
      <c r="M140" s="778">
        <v>0.9</v>
      </c>
      <c r="N140" s="778">
        <v>0.9</v>
      </c>
      <c r="O140" s="778">
        <v>0.9</v>
      </c>
      <c r="P140" s="778">
        <v>0.9</v>
      </c>
      <c r="Q140" s="778"/>
      <c r="R140" s="778">
        <v>0.9</v>
      </c>
      <c r="S140" s="778">
        <v>0.9</v>
      </c>
      <c r="T140" s="778"/>
      <c r="U140" s="778">
        <v>0.9</v>
      </c>
      <c r="V140" s="778">
        <v>0.9</v>
      </c>
      <c r="W140" s="779"/>
    </row>
    <row r="141" spans="1:23" s="78" customFormat="1" ht="56.25">
      <c r="A141" s="95" t="s">
        <v>52</v>
      </c>
      <c r="B141" s="89" t="s">
        <v>1557</v>
      </c>
      <c r="C141" s="656" t="s">
        <v>151</v>
      </c>
      <c r="D141" s="101"/>
      <c r="E141" s="201" t="s">
        <v>110</v>
      </c>
      <c r="F141" s="201" t="s">
        <v>110</v>
      </c>
      <c r="G141" s="201" t="s">
        <v>113</v>
      </c>
      <c r="H141" s="96">
        <v>800</v>
      </c>
      <c r="I141" s="1377"/>
      <c r="J141" s="1083" t="s">
        <v>1692</v>
      </c>
      <c r="K141" s="220"/>
      <c r="L141" s="778">
        <v>72.3</v>
      </c>
      <c r="M141" s="778">
        <v>35.200000000000003</v>
      </c>
      <c r="N141" s="778">
        <v>9.6</v>
      </c>
      <c r="O141" s="778">
        <v>10</v>
      </c>
      <c r="P141" s="778">
        <v>10</v>
      </c>
      <c r="Q141" s="778"/>
      <c r="R141" s="778">
        <v>10</v>
      </c>
      <c r="S141" s="778">
        <v>10</v>
      </c>
      <c r="T141" s="778"/>
      <c r="U141" s="778">
        <v>10</v>
      </c>
      <c r="V141" s="778">
        <v>10</v>
      </c>
      <c r="W141" s="779"/>
    </row>
    <row r="142" spans="1:23" s="78" customFormat="1">
      <c r="A142" s="95" t="s">
        <v>76</v>
      </c>
      <c r="B142" s="721" t="s">
        <v>1547</v>
      </c>
      <c r="C142" s="96"/>
      <c r="D142" s="235"/>
      <c r="E142" s="201" t="s">
        <v>110</v>
      </c>
      <c r="F142" s="201" t="s">
        <v>101</v>
      </c>
      <c r="G142" s="201" t="s">
        <v>103</v>
      </c>
      <c r="H142" s="96">
        <v>800</v>
      </c>
      <c r="I142" s="1378"/>
      <c r="J142" s="1490"/>
      <c r="K142" s="235"/>
      <c r="L142" s="778"/>
      <c r="M142" s="778">
        <v>75</v>
      </c>
      <c r="N142" s="778"/>
      <c r="O142" s="778">
        <f>SUM(P142:Q142)</f>
        <v>0</v>
      </c>
      <c r="P142" s="778"/>
      <c r="Q142" s="778"/>
      <c r="R142" s="778">
        <f>SUM(S142:T142)</f>
        <v>0</v>
      </c>
      <c r="S142" s="778"/>
      <c r="T142" s="778"/>
      <c r="U142" s="778">
        <f>SUM(V142:W142)</f>
        <v>0</v>
      </c>
      <c r="V142" s="778"/>
      <c r="W142" s="779"/>
    </row>
    <row r="143" spans="1:23" s="78" customFormat="1">
      <c r="A143" s="95" t="s">
        <v>494</v>
      </c>
      <c r="B143" s="721" t="s">
        <v>857</v>
      </c>
      <c r="C143" s="96"/>
      <c r="D143" s="235"/>
      <c r="E143" s="93"/>
      <c r="F143" s="93"/>
      <c r="G143" s="93"/>
      <c r="H143" s="96">
        <v>800</v>
      </c>
      <c r="I143" s="234"/>
      <c r="J143" s="235"/>
      <c r="K143" s="235"/>
      <c r="L143" s="778"/>
      <c r="M143" s="778"/>
      <c r="N143" s="778"/>
      <c r="O143" s="778">
        <f>SUM(P143:Q143)</f>
        <v>0</v>
      </c>
      <c r="P143" s="778"/>
      <c r="Q143" s="778"/>
      <c r="R143" s="778">
        <f>SUM(S143:T143)</f>
        <v>0</v>
      </c>
      <c r="S143" s="778"/>
      <c r="T143" s="778"/>
      <c r="U143" s="778">
        <f>SUM(V143:W143)</f>
        <v>0</v>
      </c>
      <c r="V143" s="778"/>
      <c r="W143" s="779"/>
    </row>
    <row r="144" spans="1:23" s="83" customFormat="1" ht="56.25">
      <c r="A144" s="109" t="s">
        <v>152</v>
      </c>
      <c r="B144" s="774" t="s">
        <v>1671</v>
      </c>
      <c r="C144" s="110"/>
      <c r="D144" s="111"/>
      <c r="E144" s="111"/>
      <c r="F144" s="111"/>
      <c r="G144" s="111"/>
      <c r="H144" s="111"/>
      <c r="I144" s="111"/>
      <c r="J144" s="111"/>
      <c r="K144" s="111" t="s">
        <v>66</v>
      </c>
      <c r="L144" s="858">
        <f>SUM(L145,L175)</f>
        <v>13544.499999999998</v>
      </c>
      <c r="M144" s="858">
        <f t="shared" ref="M144:W144" si="40">SUM(M145,M175)</f>
        <v>14098.3</v>
      </c>
      <c r="N144" s="858">
        <f t="shared" si="40"/>
        <v>8468.25</v>
      </c>
      <c r="O144" s="858">
        <f t="shared" si="40"/>
        <v>13900.9</v>
      </c>
      <c r="P144" s="858">
        <f t="shared" si="40"/>
        <v>13569.3</v>
      </c>
      <c r="Q144" s="858">
        <f t="shared" si="40"/>
        <v>331.6</v>
      </c>
      <c r="R144" s="858">
        <f t="shared" si="40"/>
        <v>13914.1</v>
      </c>
      <c r="S144" s="858">
        <f t="shared" si="40"/>
        <v>13914.1</v>
      </c>
      <c r="T144" s="858">
        <f t="shared" si="40"/>
        <v>0</v>
      </c>
      <c r="U144" s="858">
        <f t="shared" si="40"/>
        <v>10992.1</v>
      </c>
      <c r="V144" s="858">
        <f t="shared" si="40"/>
        <v>10992.1</v>
      </c>
      <c r="W144" s="858">
        <f t="shared" si="40"/>
        <v>0</v>
      </c>
    </row>
    <row r="145" spans="1:23" s="83" customFormat="1">
      <c r="A145" s="197" t="s">
        <v>9</v>
      </c>
      <c r="B145" s="1104" t="s">
        <v>71</v>
      </c>
      <c r="C145" s="1104"/>
      <c r="D145" s="1104"/>
      <c r="E145" s="1104"/>
      <c r="F145" s="1104"/>
      <c r="G145" s="1104"/>
      <c r="H145" s="1104"/>
      <c r="I145" s="1104"/>
      <c r="J145" s="1104"/>
      <c r="K145" s="1104"/>
      <c r="L145" s="860">
        <f>SUM(L146,L150)</f>
        <v>13484.899999999998</v>
      </c>
      <c r="M145" s="860">
        <f t="shared" ref="M145:W145" si="41">SUM(M146,M150)</f>
        <v>14047.5</v>
      </c>
      <c r="N145" s="860">
        <f t="shared" si="41"/>
        <v>8429.85</v>
      </c>
      <c r="O145" s="860">
        <f t="shared" si="41"/>
        <v>13850.9</v>
      </c>
      <c r="P145" s="860">
        <f t="shared" si="41"/>
        <v>13519.3</v>
      </c>
      <c r="Q145" s="860">
        <f t="shared" si="41"/>
        <v>331.6</v>
      </c>
      <c r="R145" s="860">
        <f t="shared" si="41"/>
        <v>13862.800000000001</v>
      </c>
      <c r="S145" s="860">
        <f t="shared" si="41"/>
        <v>13862.800000000001</v>
      </c>
      <c r="T145" s="860">
        <f t="shared" si="41"/>
        <v>0</v>
      </c>
      <c r="U145" s="860">
        <f t="shared" si="41"/>
        <v>10940.800000000001</v>
      </c>
      <c r="V145" s="860">
        <f t="shared" si="41"/>
        <v>10940.800000000001</v>
      </c>
      <c r="W145" s="860">
        <f t="shared" si="41"/>
        <v>0</v>
      </c>
    </row>
    <row r="146" spans="1:23" s="78" customFormat="1">
      <c r="A146" s="115" t="s">
        <v>58</v>
      </c>
      <c r="B146" s="721"/>
      <c r="C146" s="977"/>
      <c r="D146" s="101"/>
      <c r="E146" s="93"/>
      <c r="F146" s="93"/>
      <c r="G146" s="93"/>
      <c r="H146" s="93"/>
      <c r="I146" s="97"/>
      <c r="J146" s="100"/>
      <c r="K146" s="101"/>
      <c r="L146" s="200">
        <f>SUM(L147:L149)</f>
        <v>3587.7</v>
      </c>
      <c r="M146" s="200">
        <f t="shared" ref="M146:W146" si="42">SUM(M147:M149)</f>
        <v>3526.8</v>
      </c>
      <c r="N146" s="200">
        <f t="shared" si="42"/>
        <v>2508.9</v>
      </c>
      <c r="O146" s="200">
        <f t="shared" si="42"/>
        <v>3562</v>
      </c>
      <c r="P146" s="200">
        <f t="shared" si="42"/>
        <v>3562</v>
      </c>
      <c r="Q146" s="200">
        <f t="shared" si="42"/>
        <v>0</v>
      </c>
      <c r="R146" s="200">
        <f t="shared" si="42"/>
        <v>3652.5</v>
      </c>
      <c r="S146" s="200">
        <f t="shared" si="42"/>
        <v>3652.5</v>
      </c>
      <c r="T146" s="200">
        <f t="shared" si="42"/>
        <v>0</v>
      </c>
      <c r="U146" s="200">
        <f t="shared" si="42"/>
        <v>730.5</v>
      </c>
      <c r="V146" s="200">
        <f t="shared" si="42"/>
        <v>730.5</v>
      </c>
      <c r="W146" s="208">
        <f t="shared" si="42"/>
        <v>0</v>
      </c>
    </row>
    <row r="147" spans="1:23" s="78" customFormat="1" ht="37.5">
      <c r="A147" s="95" t="s">
        <v>10</v>
      </c>
      <c r="B147" s="721" t="s">
        <v>72</v>
      </c>
      <c r="C147" s="96"/>
      <c r="D147" s="235"/>
      <c r="E147" s="201" t="s">
        <v>101</v>
      </c>
      <c r="F147" s="201" t="s">
        <v>102</v>
      </c>
      <c r="G147" s="201" t="s">
        <v>133</v>
      </c>
      <c r="H147" s="96">
        <v>100</v>
      </c>
      <c r="I147" s="1376" t="s">
        <v>689</v>
      </c>
      <c r="J147" s="1281" t="s">
        <v>690</v>
      </c>
      <c r="K147" s="235"/>
      <c r="L147" s="77">
        <v>2987.2</v>
      </c>
      <c r="M147" s="77">
        <v>2877.3</v>
      </c>
      <c r="N147" s="77">
        <v>2143</v>
      </c>
      <c r="O147" s="77">
        <v>2913.4</v>
      </c>
      <c r="P147" s="77">
        <v>2913.4</v>
      </c>
      <c r="Q147" s="77"/>
      <c r="R147" s="77">
        <v>2987.4</v>
      </c>
      <c r="S147" s="77">
        <v>2987.4</v>
      </c>
      <c r="T147" s="77"/>
      <c r="U147" s="77">
        <v>597.5</v>
      </c>
      <c r="V147" s="77">
        <v>597.5</v>
      </c>
      <c r="W147" s="94"/>
    </row>
    <row r="148" spans="1:23" s="78" customFormat="1" ht="37.5">
      <c r="A148" s="95" t="s">
        <v>11</v>
      </c>
      <c r="B148" s="721" t="s">
        <v>73</v>
      </c>
      <c r="C148" s="977"/>
      <c r="D148" s="220"/>
      <c r="E148" s="201" t="s">
        <v>101</v>
      </c>
      <c r="F148" s="201" t="s">
        <v>102</v>
      </c>
      <c r="G148" s="201" t="s">
        <v>133</v>
      </c>
      <c r="H148" s="96">
        <v>200</v>
      </c>
      <c r="I148" s="1425"/>
      <c r="J148" s="1283"/>
      <c r="K148" s="220"/>
      <c r="L148" s="77">
        <v>596.20000000000005</v>
      </c>
      <c r="M148" s="77">
        <v>648.5</v>
      </c>
      <c r="N148" s="77">
        <v>365.9</v>
      </c>
      <c r="O148" s="77">
        <v>648.6</v>
      </c>
      <c r="P148" s="77">
        <v>648.6</v>
      </c>
      <c r="Q148" s="77"/>
      <c r="R148" s="77">
        <v>665.1</v>
      </c>
      <c r="S148" s="77">
        <v>665.1</v>
      </c>
      <c r="T148" s="77"/>
      <c r="U148" s="77">
        <v>133</v>
      </c>
      <c r="V148" s="77">
        <v>133</v>
      </c>
      <c r="W148" s="94"/>
    </row>
    <row r="149" spans="1:23" s="78" customFormat="1" ht="255">
      <c r="A149" s="95" t="s">
        <v>21</v>
      </c>
      <c r="B149" s="721" t="s">
        <v>32</v>
      </c>
      <c r="C149" s="977"/>
      <c r="D149" s="220"/>
      <c r="E149" s="201" t="s">
        <v>101</v>
      </c>
      <c r="F149" s="201" t="s">
        <v>102</v>
      </c>
      <c r="G149" s="201" t="s">
        <v>133</v>
      </c>
      <c r="H149" s="96">
        <v>800</v>
      </c>
      <c r="I149" s="568" t="s">
        <v>691</v>
      </c>
      <c r="J149" s="135" t="s">
        <v>692</v>
      </c>
      <c r="K149" s="220"/>
      <c r="L149" s="77">
        <v>4.3</v>
      </c>
      <c r="M149" s="77">
        <v>1</v>
      </c>
      <c r="N149" s="77">
        <v>0</v>
      </c>
      <c r="O149" s="77">
        <f>SUM(P149:Q149)</f>
        <v>0</v>
      </c>
      <c r="P149" s="77"/>
      <c r="Q149" s="77"/>
      <c r="R149" s="77">
        <f>SUM(S149:T149)</f>
        <v>0</v>
      </c>
      <c r="S149" s="77"/>
      <c r="T149" s="77"/>
      <c r="U149" s="77">
        <f>SUM(V149:W149)</f>
        <v>0</v>
      </c>
      <c r="V149" s="77"/>
      <c r="W149" s="94"/>
    </row>
    <row r="150" spans="1:23" s="78" customFormat="1">
      <c r="A150" s="1175" t="s">
        <v>97</v>
      </c>
      <c r="B150" s="1176"/>
      <c r="C150" s="1176"/>
      <c r="D150" s="1176"/>
      <c r="E150" s="1176"/>
      <c r="F150" s="1176"/>
      <c r="G150" s="1176"/>
      <c r="H150" s="1176"/>
      <c r="I150" s="1176"/>
      <c r="J150" s="1176"/>
      <c r="K150" s="1176"/>
      <c r="L150" s="200">
        <f>SUM(L151:L173)</f>
        <v>9897.1999999999989</v>
      </c>
      <c r="M150" s="200">
        <f>SUM(M153:M174)</f>
        <v>10520.699999999999</v>
      </c>
      <c r="N150" s="200">
        <f t="shared" ref="N150:W150" si="43">SUM(N151:N173)</f>
        <v>5920.95</v>
      </c>
      <c r="O150" s="200">
        <f t="shared" si="43"/>
        <v>10288.9</v>
      </c>
      <c r="P150" s="200">
        <f t="shared" si="43"/>
        <v>9957.2999999999993</v>
      </c>
      <c r="Q150" s="200">
        <f t="shared" si="43"/>
        <v>331.6</v>
      </c>
      <c r="R150" s="200">
        <f t="shared" si="43"/>
        <v>10210.300000000001</v>
      </c>
      <c r="S150" s="200">
        <f t="shared" si="43"/>
        <v>10210.300000000001</v>
      </c>
      <c r="T150" s="200">
        <f t="shared" si="43"/>
        <v>0</v>
      </c>
      <c r="U150" s="200">
        <f t="shared" si="43"/>
        <v>10210.300000000001</v>
      </c>
      <c r="V150" s="200">
        <f t="shared" si="43"/>
        <v>10210.300000000001</v>
      </c>
      <c r="W150" s="200">
        <f t="shared" si="43"/>
        <v>0</v>
      </c>
    </row>
    <row r="151" spans="1:23" s="78" customFormat="1">
      <c r="A151" s="95" t="s">
        <v>12</v>
      </c>
      <c r="B151" s="721" t="s">
        <v>59</v>
      </c>
      <c r="C151" s="96"/>
      <c r="D151" s="235"/>
      <c r="E151" s="93"/>
      <c r="F151" s="93"/>
      <c r="G151" s="93"/>
      <c r="H151" s="96">
        <v>100</v>
      </c>
      <c r="I151" s="234"/>
      <c r="J151" s="235"/>
      <c r="K151" s="235"/>
      <c r="L151" s="77"/>
      <c r="M151" s="77"/>
      <c r="N151" s="77"/>
      <c r="O151" s="77"/>
      <c r="P151" s="77"/>
      <c r="Q151" s="77"/>
      <c r="R151" s="77"/>
      <c r="S151" s="77"/>
      <c r="T151" s="77"/>
      <c r="U151" s="77"/>
      <c r="V151" s="77"/>
      <c r="W151" s="94">
        <f>SUM(W152:W155)</f>
        <v>0</v>
      </c>
    </row>
    <row r="152" spans="1:23" s="78" customFormat="1" ht="37.5">
      <c r="A152" s="95" t="s">
        <v>49</v>
      </c>
      <c r="B152" s="721" t="s">
        <v>673</v>
      </c>
      <c r="C152" s="96"/>
      <c r="D152" s="235"/>
      <c r="E152" s="93"/>
      <c r="F152" s="93"/>
      <c r="G152" s="93"/>
      <c r="H152" s="96">
        <v>100</v>
      </c>
      <c r="I152" s="234"/>
      <c r="J152" s="235"/>
      <c r="K152" s="235"/>
      <c r="L152" s="77"/>
      <c r="M152" s="77"/>
      <c r="N152" s="77"/>
      <c r="O152" s="77"/>
      <c r="P152" s="77"/>
      <c r="Q152" s="77"/>
      <c r="R152" s="77"/>
      <c r="S152" s="77"/>
      <c r="T152" s="77"/>
      <c r="U152" s="77"/>
      <c r="V152" s="77"/>
      <c r="W152" s="94"/>
    </row>
    <row r="153" spans="1:23" s="78" customFormat="1">
      <c r="A153" s="1423" t="s">
        <v>1486</v>
      </c>
      <c r="B153" s="1088" t="s">
        <v>1487</v>
      </c>
      <c r="C153" s="1293" t="s">
        <v>120</v>
      </c>
      <c r="D153" s="235"/>
      <c r="E153" s="93">
        <v>3</v>
      </c>
      <c r="F153" s="93">
        <v>10</v>
      </c>
      <c r="G153" s="93" t="s">
        <v>1488</v>
      </c>
      <c r="H153" s="96">
        <v>100</v>
      </c>
      <c r="I153" s="1376" t="s">
        <v>693</v>
      </c>
      <c r="J153" s="1281" t="s">
        <v>694</v>
      </c>
      <c r="K153" s="235"/>
      <c r="L153" s="77"/>
      <c r="M153" s="77">
        <v>108.4</v>
      </c>
      <c r="N153" s="77">
        <v>20.7</v>
      </c>
      <c r="O153" s="77"/>
      <c r="P153" s="77"/>
      <c r="Q153" s="77"/>
      <c r="R153" s="77"/>
      <c r="S153" s="77"/>
      <c r="T153" s="77"/>
      <c r="U153" s="77"/>
      <c r="V153" s="77"/>
      <c r="W153" s="94"/>
    </row>
    <row r="154" spans="1:23" s="78" customFormat="1">
      <c r="A154" s="1424"/>
      <c r="B154" s="1090"/>
      <c r="C154" s="1295"/>
      <c r="D154" s="235"/>
      <c r="E154" s="201" t="s">
        <v>104</v>
      </c>
      <c r="F154" s="201" t="s">
        <v>89</v>
      </c>
      <c r="G154" s="201" t="s">
        <v>105</v>
      </c>
      <c r="H154" s="96">
        <v>100</v>
      </c>
      <c r="I154" s="1378"/>
      <c r="J154" s="1283"/>
      <c r="K154" s="235"/>
      <c r="L154" s="77">
        <v>1944.3</v>
      </c>
      <c r="M154" s="77">
        <v>2171.6999999999998</v>
      </c>
      <c r="N154" s="77">
        <v>1280.5999999999999</v>
      </c>
      <c r="O154" s="77">
        <v>2191.6999999999998</v>
      </c>
      <c r="P154" s="77">
        <v>2191.6999999999998</v>
      </c>
      <c r="Q154" s="77"/>
      <c r="R154" s="77">
        <v>2247.4</v>
      </c>
      <c r="S154" s="77">
        <v>2247.4</v>
      </c>
      <c r="T154" s="77"/>
      <c r="U154" s="77">
        <v>2247.4</v>
      </c>
      <c r="V154" s="77">
        <v>2247.4</v>
      </c>
      <c r="W154" s="94"/>
    </row>
    <row r="155" spans="1:23" s="78" customFormat="1">
      <c r="A155" s="1423" t="s">
        <v>1489</v>
      </c>
      <c r="B155" s="1088" t="s">
        <v>1557</v>
      </c>
      <c r="C155" s="1293" t="s">
        <v>131</v>
      </c>
      <c r="D155" s="235"/>
      <c r="E155" s="201" t="s">
        <v>110</v>
      </c>
      <c r="F155" s="201" t="s">
        <v>110</v>
      </c>
      <c r="G155" s="201" t="s">
        <v>113</v>
      </c>
      <c r="H155" s="96">
        <v>100</v>
      </c>
      <c r="I155" s="1376" t="s">
        <v>1672</v>
      </c>
      <c r="J155" s="1281" t="s">
        <v>696</v>
      </c>
      <c r="K155" s="235"/>
      <c r="L155" s="77">
        <v>2644.4</v>
      </c>
      <c r="M155" s="77">
        <v>3135</v>
      </c>
      <c r="N155" s="77">
        <v>1993.1</v>
      </c>
      <c r="O155" s="77">
        <v>3507.2</v>
      </c>
      <c r="P155" s="77">
        <v>3507.2</v>
      </c>
      <c r="Q155" s="77"/>
      <c r="R155" s="77">
        <v>3596.3</v>
      </c>
      <c r="S155" s="77">
        <v>3596.3</v>
      </c>
      <c r="T155" s="77"/>
      <c r="U155" s="77">
        <v>3596.3</v>
      </c>
      <c r="V155" s="77">
        <v>3596.3</v>
      </c>
      <c r="W155" s="94"/>
    </row>
    <row r="156" spans="1:23" s="78" customFormat="1">
      <c r="A156" s="1424"/>
      <c r="B156" s="1090"/>
      <c r="C156" s="1295"/>
      <c r="D156" s="235"/>
      <c r="E156" s="201" t="s">
        <v>110</v>
      </c>
      <c r="F156" s="201" t="s">
        <v>110</v>
      </c>
      <c r="G156" s="201" t="s">
        <v>1089</v>
      </c>
      <c r="H156" s="96">
        <v>100</v>
      </c>
      <c r="I156" s="1378"/>
      <c r="J156" s="1283"/>
      <c r="K156" s="235"/>
      <c r="L156" s="77"/>
      <c r="M156" s="77">
        <v>99.6</v>
      </c>
      <c r="N156" s="77">
        <v>48.1</v>
      </c>
      <c r="O156" s="77"/>
      <c r="P156" s="77"/>
      <c r="Q156" s="77"/>
      <c r="R156" s="77">
        <f t="shared" ref="R156:R173" si="44">S156+T156</f>
        <v>0</v>
      </c>
      <c r="S156" s="77"/>
      <c r="T156" s="77"/>
      <c r="U156" s="77">
        <f t="shared" ref="U156:U173" si="45">V156+W156</f>
        <v>0</v>
      </c>
      <c r="V156" s="77"/>
      <c r="W156" s="94"/>
    </row>
    <row r="157" spans="1:23" s="78" customFormat="1" ht="75">
      <c r="A157" s="736" t="s">
        <v>1673</v>
      </c>
      <c r="B157" s="898" t="s">
        <v>1743</v>
      </c>
      <c r="C157" s="195" t="s">
        <v>1674</v>
      </c>
      <c r="D157" s="235"/>
      <c r="E157" s="201" t="s">
        <v>110</v>
      </c>
      <c r="F157" s="201" t="s">
        <v>110</v>
      </c>
      <c r="G157" s="201" t="s">
        <v>157</v>
      </c>
      <c r="H157" s="96">
        <v>200</v>
      </c>
      <c r="I157" s="737" t="s">
        <v>1675</v>
      </c>
      <c r="J157" s="162"/>
      <c r="K157" s="235"/>
      <c r="L157" s="77"/>
      <c r="M157" s="77">
        <v>58.9</v>
      </c>
      <c r="N157" s="77"/>
      <c r="O157" s="77"/>
      <c r="P157" s="77"/>
      <c r="Q157" s="77"/>
      <c r="R157" s="77"/>
      <c r="S157" s="77"/>
      <c r="T157" s="77"/>
      <c r="U157" s="77"/>
      <c r="V157" s="77"/>
      <c r="W157" s="94"/>
    </row>
    <row r="158" spans="1:23" s="78" customFormat="1" ht="37.5">
      <c r="A158" s="95" t="s">
        <v>13</v>
      </c>
      <c r="B158" s="721" t="s">
        <v>33</v>
      </c>
      <c r="C158" s="977"/>
      <c r="D158" s="220"/>
      <c r="E158" s="93"/>
      <c r="F158" s="93"/>
      <c r="G158" s="93"/>
      <c r="H158" s="96">
        <v>200</v>
      </c>
      <c r="I158" s="97"/>
      <c r="J158" s="97"/>
      <c r="K158" s="220"/>
      <c r="L158" s="77"/>
      <c r="M158" s="77">
        <v>525.79999999999995</v>
      </c>
      <c r="N158" s="77">
        <v>344.6</v>
      </c>
      <c r="O158" s="77"/>
      <c r="P158" s="77"/>
      <c r="Q158" s="77"/>
      <c r="R158" s="77"/>
      <c r="S158" s="77"/>
      <c r="T158" s="77"/>
      <c r="U158" s="77"/>
      <c r="V158" s="77"/>
      <c r="W158" s="94">
        <f>SUM(W159:W172)</f>
        <v>0</v>
      </c>
    </row>
    <row r="159" spans="1:23" s="78" customFormat="1" ht="37.5">
      <c r="A159" s="95" t="s">
        <v>50</v>
      </c>
      <c r="B159" s="721" t="s">
        <v>1676</v>
      </c>
      <c r="C159" s="977"/>
      <c r="D159" s="220"/>
      <c r="E159" s="93"/>
      <c r="F159" s="93"/>
      <c r="G159" s="93"/>
      <c r="H159" s="96">
        <v>200</v>
      </c>
      <c r="I159" s="97"/>
      <c r="J159" s="97"/>
      <c r="K159" s="220"/>
      <c r="L159" s="77"/>
      <c r="M159" s="77"/>
      <c r="N159" s="77"/>
      <c r="O159" s="77"/>
      <c r="P159" s="77"/>
      <c r="Q159" s="77"/>
      <c r="R159" s="77"/>
      <c r="S159" s="77"/>
      <c r="T159" s="77"/>
      <c r="U159" s="77"/>
      <c r="V159" s="77"/>
      <c r="W159" s="94"/>
    </row>
    <row r="160" spans="1:23" s="78" customFormat="1" ht="93.75">
      <c r="A160" s="95" t="s">
        <v>1492</v>
      </c>
      <c r="B160" s="721" t="s">
        <v>1487</v>
      </c>
      <c r="C160" s="96" t="s">
        <v>120</v>
      </c>
      <c r="D160" s="220"/>
      <c r="E160" s="201" t="s">
        <v>104</v>
      </c>
      <c r="F160" s="201" t="s">
        <v>89</v>
      </c>
      <c r="G160" s="201" t="s">
        <v>105</v>
      </c>
      <c r="H160" s="96">
        <v>200</v>
      </c>
      <c r="I160" s="1376" t="s">
        <v>1493</v>
      </c>
      <c r="J160" s="1392" t="s">
        <v>1677</v>
      </c>
      <c r="K160" s="220"/>
      <c r="L160" s="771">
        <v>595</v>
      </c>
      <c r="M160" s="77">
        <v>559.6</v>
      </c>
      <c r="N160" s="77">
        <v>410.75</v>
      </c>
      <c r="O160" s="77">
        <v>605.70000000000005</v>
      </c>
      <c r="P160" s="77">
        <v>605.70000000000005</v>
      </c>
      <c r="Q160" s="77"/>
      <c r="R160" s="77">
        <v>621.1</v>
      </c>
      <c r="S160" s="77">
        <v>621.1</v>
      </c>
      <c r="T160" s="77"/>
      <c r="U160" s="77">
        <v>621.1</v>
      </c>
      <c r="V160" s="77">
        <v>621.1</v>
      </c>
      <c r="W160" s="94"/>
    </row>
    <row r="161" spans="1:23" s="78" customFormat="1" ht="112.5">
      <c r="A161" s="95" t="s">
        <v>1495</v>
      </c>
      <c r="B161" s="721" t="s">
        <v>1496</v>
      </c>
      <c r="C161" s="96" t="s">
        <v>120</v>
      </c>
      <c r="D161" s="220"/>
      <c r="E161" s="201" t="s">
        <v>104</v>
      </c>
      <c r="F161" s="201" t="s">
        <v>89</v>
      </c>
      <c r="G161" s="201" t="s">
        <v>630</v>
      </c>
      <c r="H161" s="96">
        <v>200</v>
      </c>
      <c r="I161" s="1425"/>
      <c r="J161" s="1426"/>
      <c r="K161" s="220"/>
      <c r="L161" s="77">
        <v>118.5</v>
      </c>
      <c r="M161" s="77">
        <v>95.8</v>
      </c>
      <c r="N161" s="77">
        <v>87.4</v>
      </c>
      <c r="O161" s="77">
        <v>426.1</v>
      </c>
      <c r="P161" s="77">
        <v>94.5</v>
      </c>
      <c r="Q161" s="77">
        <v>331.6</v>
      </c>
      <c r="R161" s="77">
        <v>96.9</v>
      </c>
      <c r="S161" s="77">
        <v>96.9</v>
      </c>
      <c r="T161" s="77"/>
      <c r="U161" s="77">
        <v>96.9</v>
      </c>
      <c r="V161" s="77">
        <v>96.9</v>
      </c>
      <c r="W161" s="94"/>
    </row>
    <row r="162" spans="1:23" s="78" customFormat="1" ht="112.5">
      <c r="A162" s="95" t="s">
        <v>1497</v>
      </c>
      <c r="B162" s="721" t="s">
        <v>1496</v>
      </c>
      <c r="C162" s="96" t="s">
        <v>120</v>
      </c>
      <c r="D162" s="220"/>
      <c r="E162" s="201" t="s">
        <v>104</v>
      </c>
      <c r="F162" s="201" t="s">
        <v>89</v>
      </c>
      <c r="G162" s="201" t="s">
        <v>157</v>
      </c>
      <c r="H162" s="96">
        <v>200</v>
      </c>
      <c r="I162" s="772" t="s">
        <v>1678</v>
      </c>
      <c r="J162" s="730">
        <v>43146</v>
      </c>
      <c r="K162" s="220"/>
      <c r="L162" s="77"/>
      <c r="M162" s="77">
        <v>92.9</v>
      </c>
      <c r="N162" s="77">
        <v>12.6</v>
      </c>
      <c r="O162" s="77"/>
      <c r="P162" s="77"/>
      <c r="Q162" s="77"/>
      <c r="R162" s="77">
        <f t="shared" si="44"/>
        <v>0</v>
      </c>
      <c r="S162" s="77"/>
      <c r="T162" s="77"/>
      <c r="U162" s="77">
        <f t="shared" si="45"/>
        <v>0</v>
      </c>
      <c r="V162" s="77"/>
      <c r="W162" s="94"/>
    </row>
    <row r="163" spans="1:23" s="78" customFormat="1" ht="178.5">
      <c r="A163" s="95" t="s">
        <v>1499</v>
      </c>
      <c r="B163" s="721" t="s">
        <v>1500</v>
      </c>
      <c r="C163" s="96" t="s">
        <v>122</v>
      </c>
      <c r="D163" s="235"/>
      <c r="E163" s="201" t="s">
        <v>102</v>
      </c>
      <c r="F163" s="201" t="s">
        <v>107</v>
      </c>
      <c r="G163" s="201" t="s">
        <v>631</v>
      </c>
      <c r="H163" s="96">
        <v>200</v>
      </c>
      <c r="I163" s="731" t="s">
        <v>613</v>
      </c>
      <c r="J163" s="1392" t="s">
        <v>1501</v>
      </c>
      <c r="K163" s="220"/>
      <c r="L163" s="77">
        <v>375</v>
      </c>
      <c r="M163" s="77">
        <v>159.4</v>
      </c>
      <c r="N163" s="77">
        <v>131.69999999999999</v>
      </c>
      <c r="O163" s="77">
        <v>157.1</v>
      </c>
      <c r="P163" s="77">
        <v>157.1</v>
      </c>
      <c r="Q163" s="77"/>
      <c r="R163" s="77">
        <v>161.1</v>
      </c>
      <c r="S163" s="77">
        <v>161.1</v>
      </c>
      <c r="T163" s="77"/>
      <c r="U163" s="77">
        <v>161.1</v>
      </c>
      <c r="V163" s="77">
        <v>161.1</v>
      </c>
      <c r="W163" s="94"/>
    </row>
    <row r="164" spans="1:23" s="78" customFormat="1" ht="112.5">
      <c r="A164" s="95" t="s">
        <v>1502</v>
      </c>
      <c r="B164" s="721" t="s">
        <v>1500</v>
      </c>
      <c r="C164" s="96" t="s">
        <v>122</v>
      </c>
      <c r="D164" s="235"/>
      <c r="E164" s="201" t="s">
        <v>102</v>
      </c>
      <c r="F164" s="201" t="s">
        <v>107</v>
      </c>
      <c r="G164" s="201" t="s">
        <v>156</v>
      </c>
      <c r="H164" s="96">
        <v>200</v>
      </c>
      <c r="I164" s="773"/>
      <c r="J164" s="1393"/>
      <c r="K164" s="220"/>
      <c r="L164" s="77"/>
      <c r="M164" s="77"/>
      <c r="N164" s="77">
        <v>0</v>
      </c>
      <c r="O164" s="77"/>
      <c r="P164" s="77"/>
      <c r="Q164" s="77"/>
      <c r="R164" s="77">
        <f t="shared" si="44"/>
        <v>0</v>
      </c>
      <c r="S164" s="77"/>
      <c r="T164" s="77"/>
      <c r="U164" s="77">
        <f t="shared" si="45"/>
        <v>0</v>
      </c>
      <c r="V164" s="77"/>
      <c r="W164" s="94"/>
    </row>
    <row r="165" spans="1:23" s="78" customFormat="1" ht="168.75">
      <c r="A165" s="95" t="s">
        <v>1505</v>
      </c>
      <c r="B165" s="721" t="s">
        <v>1542</v>
      </c>
      <c r="C165" s="96" t="s">
        <v>123</v>
      </c>
      <c r="D165" s="235"/>
      <c r="E165" s="201" t="s">
        <v>102</v>
      </c>
      <c r="F165" s="201" t="s">
        <v>107</v>
      </c>
      <c r="G165" s="201" t="s">
        <v>124</v>
      </c>
      <c r="H165" s="96">
        <v>200</v>
      </c>
      <c r="I165" s="202" t="s">
        <v>1679</v>
      </c>
      <c r="J165" s="1426"/>
      <c r="K165" s="220"/>
      <c r="L165" s="77">
        <v>200</v>
      </c>
      <c r="M165" s="77"/>
      <c r="N165" s="77"/>
      <c r="O165" s="77"/>
      <c r="P165" s="77"/>
      <c r="Q165" s="77"/>
      <c r="R165" s="77"/>
      <c r="S165" s="77"/>
      <c r="T165" s="77"/>
      <c r="U165" s="77"/>
      <c r="V165" s="77"/>
      <c r="W165" s="94"/>
    </row>
    <row r="166" spans="1:23" s="78" customFormat="1" ht="93.75">
      <c r="A166" s="95" t="s">
        <v>1507</v>
      </c>
      <c r="B166" s="721" t="s">
        <v>1557</v>
      </c>
      <c r="C166" s="96" t="s">
        <v>125</v>
      </c>
      <c r="D166" s="235"/>
      <c r="E166" s="201" t="s">
        <v>110</v>
      </c>
      <c r="F166" s="201" t="s">
        <v>104</v>
      </c>
      <c r="G166" s="201" t="s">
        <v>632</v>
      </c>
      <c r="H166" s="96">
        <v>200</v>
      </c>
      <c r="I166" s="1389" t="s">
        <v>697</v>
      </c>
      <c r="J166" s="1392" t="s">
        <v>698</v>
      </c>
      <c r="K166" s="220"/>
      <c r="L166" s="77">
        <v>3088.6</v>
      </c>
      <c r="M166" s="77">
        <v>3094</v>
      </c>
      <c r="N166" s="77">
        <v>1500.1</v>
      </c>
      <c r="O166" s="77">
        <v>2792.8</v>
      </c>
      <c r="P166" s="77">
        <v>2792.8</v>
      </c>
      <c r="Q166" s="77"/>
      <c r="R166" s="77">
        <v>2863.7</v>
      </c>
      <c r="S166" s="77">
        <v>2863.7</v>
      </c>
      <c r="T166" s="77"/>
      <c r="U166" s="77">
        <v>2863.7</v>
      </c>
      <c r="V166" s="77">
        <v>2863.7</v>
      </c>
      <c r="W166" s="94"/>
    </row>
    <row r="167" spans="1:23" s="78" customFormat="1" ht="75">
      <c r="A167" s="95" t="s">
        <v>1510</v>
      </c>
      <c r="B167" s="721" t="s">
        <v>1557</v>
      </c>
      <c r="C167" s="96" t="s">
        <v>127</v>
      </c>
      <c r="D167" s="235"/>
      <c r="E167" s="201" t="s">
        <v>110</v>
      </c>
      <c r="F167" s="201" t="s">
        <v>104</v>
      </c>
      <c r="G167" s="201" t="s">
        <v>164</v>
      </c>
      <c r="H167" s="96">
        <v>200</v>
      </c>
      <c r="I167" s="1432"/>
      <c r="J167" s="1484"/>
      <c r="K167" s="220"/>
      <c r="L167" s="77"/>
      <c r="M167" s="77"/>
      <c r="N167" s="77"/>
      <c r="O167" s="77">
        <v>45.3</v>
      </c>
      <c r="P167" s="77">
        <v>45.3</v>
      </c>
      <c r="Q167" s="77"/>
      <c r="R167" s="77">
        <v>47.1</v>
      </c>
      <c r="S167" s="77">
        <v>47.1</v>
      </c>
      <c r="T167" s="77"/>
      <c r="U167" s="77">
        <v>47.1</v>
      </c>
      <c r="V167" s="77">
        <v>47.1</v>
      </c>
      <c r="W167" s="94"/>
    </row>
    <row r="168" spans="1:23" s="78" customFormat="1" ht="93.75">
      <c r="A168" s="95" t="s">
        <v>1512</v>
      </c>
      <c r="B168" s="721" t="s">
        <v>1557</v>
      </c>
      <c r="C168" s="96" t="s">
        <v>129</v>
      </c>
      <c r="D168" s="235"/>
      <c r="E168" s="201" t="s">
        <v>110</v>
      </c>
      <c r="F168" s="201" t="s">
        <v>104</v>
      </c>
      <c r="G168" s="201" t="s">
        <v>146</v>
      </c>
      <c r="H168" s="96">
        <v>200</v>
      </c>
      <c r="I168" s="1432"/>
      <c r="J168" s="1484"/>
      <c r="K168" s="220"/>
      <c r="L168" s="77">
        <v>17</v>
      </c>
      <c r="M168" s="77">
        <v>18</v>
      </c>
      <c r="N168" s="77">
        <v>18</v>
      </c>
      <c r="O168" s="77">
        <v>17.7</v>
      </c>
      <c r="P168" s="77">
        <v>17.7</v>
      </c>
      <c r="Q168" s="77"/>
      <c r="R168" s="77">
        <v>18.2</v>
      </c>
      <c r="S168" s="77">
        <v>18.2</v>
      </c>
      <c r="T168" s="77"/>
      <c r="U168" s="77">
        <v>18.2</v>
      </c>
      <c r="V168" s="77">
        <v>18.2</v>
      </c>
      <c r="W168" s="94"/>
    </row>
    <row r="169" spans="1:23" s="78" customFormat="1" ht="56.25">
      <c r="A169" s="95" t="s">
        <v>1543</v>
      </c>
      <c r="B169" s="721" t="s">
        <v>1557</v>
      </c>
      <c r="C169" s="96" t="s">
        <v>130</v>
      </c>
      <c r="D169" s="235"/>
      <c r="E169" s="201" t="s">
        <v>110</v>
      </c>
      <c r="F169" s="201" t="s">
        <v>104</v>
      </c>
      <c r="G169" s="201" t="s">
        <v>612</v>
      </c>
      <c r="H169" s="96">
        <v>200</v>
      </c>
      <c r="I169" s="1430"/>
      <c r="J169" s="1426"/>
      <c r="K169" s="220"/>
      <c r="L169" s="77">
        <v>134.1</v>
      </c>
      <c r="M169" s="77">
        <v>73.3</v>
      </c>
      <c r="N169" s="77">
        <v>73.3</v>
      </c>
      <c r="O169" s="77">
        <v>27</v>
      </c>
      <c r="P169" s="77">
        <v>27</v>
      </c>
      <c r="Q169" s="77"/>
      <c r="R169" s="77">
        <v>27</v>
      </c>
      <c r="S169" s="77">
        <v>27</v>
      </c>
      <c r="T169" s="77"/>
      <c r="U169" s="77">
        <v>27</v>
      </c>
      <c r="V169" s="77">
        <v>27</v>
      </c>
      <c r="W169" s="94"/>
    </row>
    <row r="170" spans="1:23" s="78" customFormat="1" ht="131.25">
      <c r="A170" s="95" t="s">
        <v>1544</v>
      </c>
      <c r="B170" s="721" t="s">
        <v>1572</v>
      </c>
      <c r="C170" s="96" t="s">
        <v>1680</v>
      </c>
      <c r="D170" s="235"/>
      <c r="E170" s="201" t="s">
        <v>110</v>
      </c>
      <c r="F170" s="201" t="s">
        <v>104</v>
      </c>
      <c r="G170" s="201" t="s">
        <v>1681</v>
      </c>
      <c r="H170" s="96">
        <v>200</v>
      </c>
      <c r="I170" s="722" t="s">
        <v>1682</v>
      </c>
      <c r="J170" s="738"/>
      <c r="K170" s="220"/>
      <c r="L170" s="77">
        <v>42</v>
      </c>
      <c r="M170" s="77"/>
      <c r="N170" s="77"/>
      <c r="O170" s="77"/>
      <c r="P170" s="77"/>
      <c r="Q170" s="77"/>
      <c r="R170" s="77"/>
      <c r="S170" s="77"/>
      <c r="T170" s="77"/>
      <c r="U170" s="77"/>
      <c r="V170" s="77"/>
      <c r="W170" s="94"/>
    </row>
    <row r="171" spans="1:23" s="78" customFormat="1" ht="216.75">
      <c r="A171" s="95" t="s">
        <v>1544</v>
      </c>
      <c r="B171" s="721" t="s">
        <v>1557</v>
      </c>
      <c r="C171" s="96" t="s">
        <v>131</v>
      </c>
      <c r="D171" s="235"/>
      <c r="E171" s="201" t="s">
        <v>110</v>
      </c>
      <c r="F171" s="201" t="s">
        <v>110</v>
      </c>
      <c r="G171" s="201" t="s">
        <v>113</v>
      </c>
      <c r="H171" s="96">
        <v>200</v>
      </c>
      <c r="I171" s="568" t="s">
        <v>695</v>
      </c>
      <c r="J171" s="135" t="s">
        <v>699</v>
      </c>
      <c r="K171" s="220"/>
      <c r="L171" s="77">
        <v>538.29999999999995</v>
      </c>
      <c r="M171" s="77"/>
      <c r="N171" s="77"/>
      <c r="O171" s="77">
        <v>518.29999999999995</v>
      </c>
      <c r="P171" s="77">
        <v>518.29999999999995</v>
      </c>
      <c r="Q171" s="77"/>
      <c r="R171" s="77">
        <v>531.5</v>
      </c>
      <c r="S171" s="77">
        <v>531.5</v>
      </c>
      <c r="T171" s="77"/>
      <c r="U171" s="77">
        <v>531.5</v>
      </c>
      <c r="V171" s="77">
        <v>531.5</v>
      </c>
      <c r="W171" s="94"/>
    </row>
    <row r="172" spans="1:23" s="78" customFormat="1" ht="93.75">
      <c r="A172" s="95" t="s">
        <v>1545</v>
      </c>
      <c r="B172" s="721" t="s">
        <v>1547</v>
      </c>
      <c r="C172" s="96" t="s">
        <v>194</v>
      </c>
      <c r="D172" s="235"/>
      <c r="E172" s="201" t="s">
        <v>101</v>
      </c>
      <c r="F172" s="201" t="s">
        <v>92</v>
      </c>
      <c r="G172" s="201" t="s">
        <v>103</v>
      </c>
      <c r="H172" s="96">
        <v>200</v>
      </c>
      <c r="I172" s="568" t="s">
        <v>1683</v>
      </c>
      <c r="J172" s="233">
        <v>43341</v>
      </c>
      <c r="K172" s="220"/>
      <c r="L172" s="77">
        <v>200</v>
      </c>
      <c r="M172" s="77"/>
      <c r="N172" s="77"/>
      <c r="O172" s="77"/>
      <c r="P172" s="77"/>
      <c r="Q172" s="77"/>
      <c r="R172" s="77">
        <f t="shared" si="44"/>
        <v>0</v>
      </c>
      <c r="S172" s="77"/>
      <c r="T172" s="77"/>
      <c r="U172" s="77">
        <f t="shared" si="45"/>
        <v>0</v>
      </c>
      <c r="V172" s="77"/>
      <c r="W172" s="94"/>
    </row>
    <row r="173" spans="1:23" s="78" customFormat="1" ht="93.75">
      <c r="A173" s="95" t="s">
        <v>1549</v>
      </c>
      <c r="B173" s="721" t="s">
        <v>1547</v>
      </c>
      <c r="C173" s="96" t="s">
        <v>194</v>
      </c>
      <c r="D173" s="235"/>
      <c r="E173" s="201" t="s">
        <v>110</v>
      </c>
      <c r="F173" s="201" t="s">
        <v>104</v>
      </c>
      <c r="G173" s="201" t="s">
        <v>103</v>
      </c>
      <c r="H173" s="96">
        <v>200</v>
      </c>
      <c r="I173" s="568" t="s">
        <v>1684</v>
      </c>
      <c r="J173" s="233">
        <v>43306</v>
      </c>
      <c r="K173" s="220"/>
      <c r="L173" s="77"/>
      <c r="M173" s="77">
        <v>150</v>
      </c>
      <c r="N173" s="77"/>
      <c r="O173" s="77"/>
      <c r="P173" s="77"/>
      <c r="Q173" s="77"/>
      <c r="R173" s="77">
        <f t="shared" si="44"/>
        <v>0</v>
      </c>
      <c r="S173" s="77"/>
      <c r="T173" s="77"/>
      <c r="U173" s="77">
        <f t="shared" si="45"/>
        <v>0</v>
      </c>
      <c r="V173" s="77"/>
      <c r="W173" s="94"/>
    </row>
    <row r="174" spans="1:23" s="78" customFormat="1" ht="56.25">
      <c r="A174" s="95" t="s">
        <v>1685</v>
      </c>
      <c r="B174" s="721" t="s">
        <v>1557</v>
      </c>
      <c r="C174" s="96"/>
      <c r="D174" s="235"/>
      <c r="E174" s="201" t="s">
        <v>110</v>
      </c>
      <c r="F174" s="201" t="s">
        <v>104</v>
      </c>
      <c r="G174" s="201" t="s">
        <v>676</v>
      </c>
      <c r="H174" s="96">
        <v>200</v>
      </c>
      <c r="I174" s="568"/>
      <c r="J174" s="233"/>
      <c r="K174" s="220"/>
      <c r="L174" s="77"/>
      <c r="M174" s="77">
        <v>178.3</v>
      </c>
      <c r="N174" s="77"/>
      <c r="O174" s="77"/>
      <c r="P174" s="77"/>
      <c r="Q174" s="77"/>
      <c r="R174" s="77"/>
      <c r="S174" s="77"/>
      <c r="T174" s="77"/>
      <c r="U174" s="77"/>
      <c r="V174" s="77"/>
      <c r="W174" s="223"/>
    </row>
    <row r="175" spans="1:23" s="78" customFormat="1">
      <c r="A175" s="95" t="s">
        <v>51</v>
      </c>
      <c r="B175" s="721" t="s">
        <v>32</v>
      </c>
      <c r="C175" s="977"/>
      <c r="D175" s="220"/>
      <c r="E175" s="93"/>
      <c r="F175" s="93"/>
      <c r="G175" s="93"/>
      <c r="H175" s="96">
        <v>800</v>
      </c>
      <c r="I175" s="97"/>
      <c r="J175" s="97"/>
      <c r="K175" s="220"/>
      <c r="L175" s="77">
        <f>SUM(L176:L177)</f>
        <v>59.6</v>
      </c>
      <c r="M175" s="77">
        <f>SUM(M176:M177)</f>
        <v>50.8</v>
      </c>
      <c r="N175" s="77">
        <f>SUM(N176:N177)</f>
        <v>38.4</v>
      </c>
      <c r="O175" s="77">
        <f>SUM(O176:O177)</f>
        <v>50</v>
      </c>
      <c r="P175" s="77">
        <v>50</v>
      </c>
      <c r="Q175" s="77">
        <f>SUM(Q176:Q177)</f>
        <v>0</v>
      </c>
      <c r="R175" s="77">
        <f>SUM(R176:R177)</f>
        <v>51.3</v>
      </c>
      <c r="S175" s="77">
        <v>51.3</v>
      </c>
      <c r="T175" s="77">
        <f>SUM(T176:T177)</f>
        <v>0</v>
      </c>
      <c r="U175" s="77">
        <f>SUM(U176:U177)</f>
        <v>51.3</v>
      </c>
      <c r="V175" s="77">
        <v>51.3</v>
      </c>
      <c r="W175" s="77">
        <f>SUM(W176:W177)</f>
        <v>0</v>
      </c>
    </row>
    <row r="176" spans="1:23" s="78" customFormat="1" ht="37.5">
      <c r="A176" s="95" t="s">
        <v>52</v>
      </c>
      <c r="B176" s="721" t="s">
        <v>1686</v>
      </c>
      <c r="C176" s="977"/>
      <c r="D176" s="220"/>
      <c r="E176" s="93"/>
      <c r="F176" s="93"/>
      <c r="G176" s="93"/>
      <c r="H176" s="96">
        <v>800</v>
      </c>
      <c r="I176" s="97"/>
      <c r="J176" s="97"/>
      <c r="K176" s="220"/>
      <c r="L176" s="77"/>
      <c r="M176" s="77"/>
      <c r="N176" s="77"/>
      <c r="O176" s="77"/>
      <c r="P176" s="77"/>
      <c r="Q176" s="77"/>
      <c r="R176" s="77"/>
      <c r="S176" s="77"/>
      <c r="T176" s="77"/>
      <c r="U176" s="77"/>
      <c r="V176" s="77"/>
      <c r="W176" s="94"/>
    </row>
    <row r="177" spans="1:23" s="78" customFormat="1" ht="204">
      <c r="A177" s="95" t="s">
        <v>1666</v>
      </c>
      <c r="B177" s="721" t="s">
        <v>1557</v>
      </c>
      <c r="C177" s="96"/>
      <c r="D177" s="235"/>
      <c r="E177" s="201" t="s">
        <v>110</v>
      </c>
      <c r="F177" s="201" t="s">
        <v>110</v>
      </c>
      <c r="G177" s="201" t="s">
        <v>113</v>
      </c>
      <c r="H177" s="96">
        <v>800</v>
      </c>
      <c r="I177" s="136" t="s">
        <v>695</v>
      </c>
      <c r="J177" s="133" t="s">
        <v>699</v>
      </c>
      <c r="K177" s="235"/>
      <c r="L177" s="77">
        <v>59.6</v>
      </c>
      <c r="M177" s="77">
        <v>50.8</v>
      </c>
      <c r="N177" s="77">
        <v>38.4</v>
      </c>
      <c r="O177" s="77">
        <v>50</v>
      </c>
      <c r="P177" s="77">
        <v>50</v>
      </c>
      <c r="Q177" s="77"/>
      <c r="R177" s="77">
        <v>51.3</v>
      </c>
      <c r="S177" s="77">
        <v>51.3</v>
      </c>
      <c r="T177" s="77"/>
      <c r="U177" s="77">
        <v>51.3</v>
      </c>
      <c r="V177" s="77">
        <v>51.3</v>
      </c>
      <c r="W177" s="94"/>
    </row>
    <row r="178" spans="1:23" s="83" customFormat="1" ht="56.25">
      <c r="A178" s="563" t="s">
        <v>158</v>
      </c>
      <c r="B178" s="774" t="s">
        <v>1635</v>
      </c>
      <c r="C178" s="216"/>
      <c r="D178" s="564"/>
      <c r="E178" s="564"/>
      <c r="F178" s="564"/>
      <c r="G178" s="564"/>
      <c r="H178" s="564"/>
      <c r="I178" s="564"/>
      <c r="J178" s="564"/>
      <c r="K178" s="564" t="s">
        <v>66</v>
      </c>
      <c r="L178" s="857">
        <f>SUM(L179,)</f>
        <v>11746.300000000001</v>
      </c>
      <c r="M178" s="857">
        <f t="shared" ref="M178:W178" si="46">SUM(M179,)</f>
        <v>11453.199999999999</v>
      </c>
      <c r="N178" s="857">
        <f t="shared" si="46"/>
        <v>7877.9</v>
      </c>
      <c r="O178" s="857">
        <f t="shared" si="46"/>
        <v>11365.9</v>
      </c>
      <c r="P178" s="857">
        <f t="shared" si="46"/>
        <v>11365.9</v>
      </c>
      <c r="Q178" s="857">
        <f t="shared" si="46"/>
        <v>0</v>
      </c>
      <c r="R178" s="857">
        <f t="shared" si="46"/>
        <v>11654.5</v>
      </c>
      <c r="S178" s="857">
        <f t="shared" si="46"/>
        <v>11654.5</v>
      </c>
      <c r="T178" s="857">
        <f t="shared" si="46"/>
        <v>0</v>
      </c>
      <c r="U178" s="857">
        <f t="shared" si="46"/>
        <v>9949</v>
      </c>
      <c r="V178" s="857">
        <f t="shared" si="46"/>
        <v>9949</v>
      </c>
      <c r="W178" s="857">
        <f t="shared" si="46"/>
        <v>0</v>
      </c>
    </row>
    <row r="179" spans="1:23" s="83" customFormat="1">
      <c r="A179" s="566" t="s">
        <v>9</v>
      </c>
      <c r="B179" s="1269" t="s">
        <v>71</v>
      </c>
      <c r="C179" s="1269"/>
      <c r="D179" s="1269"/>
      <c r="E179" s="1269"/>
      <c r="F179" s="1269"/>
      <c r="G179" s="1269"/>
      <c r="H179" s="1269"/>
      <c r="I179" s="1269"/>
      <c r="J179" s="1269"/>
      <c r="K179" s="1269"/>
      <c r="L179" s="703">
        <f>SUM(L180,L184)</f>
        <v>11746.300000000001</v>
      </c>
      <c r="M179" s="703">
        <f t="shared" ref="M179:W179" si="47">SUM(M180,M184)</f>
        <v>11453.199999999999</v>
      </c>
      <c r="N179" s="703">
        <f t="shared" si="47"/>
        <v>7877.9</v>
      </c>
      <c r="O179" s="703">
        <f t="shared" si="47"/>
        <v>11365.9</v>
      </c>
      <c r="P179" s="703">
        <f t="shared" si="47"/>
        <v>11365.9</v>
      </c>
      <c r="Q179" s="703">
        <f t="shared" si="47"/>
        <v>0</v>
      </c>
      <c r="R179" s="703">
        <f t="shared" si="47"/>
        <v>11654.5</v>
      </c>
      <c r="S179" s="703">
        <f t="shared" si="47"/>
        <v>11654.5</v>
      </c>
      <c r="T179" s="703">
        <f t="shared" si="47"/>
        <v>0</v>
      </c>
      <c r="U179" s="703">
        <f t="shared" si="47"/>
        <v>9949</v>
      </c>
      <c r="V179" s="703">
        <f t="shared" si="47"/>
        <v>9949</v>
      </c>
      <c r="W179" s="703">
        <f t="shared" si="47"/>
        <v>0</v>
      </c>
    </row>
    <row r="180" spans="1:23" s="78" customFormat="1">
      <c r="A180" s="115" t="s">
        <v>58</v>
      </c>
      <c r="B180" s="721"/>
      <c r="C180" s="977"/>
      <c r="D180" s="101"/>
      <c r="E180" s="93"/>
      <c r="F180" s="93"/>
      <c r="G180" s="93"/>
      <c r="H180" s="93"/>
      <c r="I180" s="97"/>
      <c r="J180" s="100"/>
      <c r="K180" s="101"/>
      <c r="L180" s="200">
        <f>SUM(L181:L183)</f>
        <v>2693.9</v>
      </c>
      <c r="M180" s="200">
        <f t="shared" ref="M180:W180" si="48">SUM(M181:M183)</f>
        <v>2096.4</v>
      </c>
      <c r="N180" s="200">
        <f t="shared" si="48"/>
        <v>1442</v>
      </c>
      <c r="O180" s="200">
        <f t="shared" si="48"/>
        <v>2079</v>
      </c>
      <c r="P180" s="200">
        <f t="shared" si="48"/>
        <v>2079</v>
      </c>
      <c r="Q180" s="200">
        <f t="shared" si="48"/>
        <v>0</v>
      </c>
      <c r="R180" s="200">
        <f t="shared" si="48"/>
        <v>2131.8000000000002</v>
      </c>
      <c r="S180" s="200">
        <f t="shared" si="48"/>
        <v>2131.8000000000002</v>
      </c>
      <c r="T180" s="200">
        <f t="shared" si="48"/>
        <v>0</v>
      </c>
      <c r="U180" s="200">
        <f t="shared" si="48"/>
        <v>426.29999999999995</v>
      </c>
      <c r="V180" s="200">
        <f t="shared" si="48"/>
        <v>426.29999999999995</v>
      </c>
      <c r="W180" s="208">
        <f t="shared" si="48"/>
        <v>0</v>
      </c>
    </row>
    <row r="181" spans="1:23" s="78" customFormat="1" ht="37.5">
      <c r="A181" s="95" t="s">
        <v>10</v>
      </c>
      <c r="B181" s="721" t="s">
        <v>72</v>
      </c>
      <c r="C181" s="96"/>
      <c r="D181" s="235"/>
      <c r="E181" s="238" t="s">
        <v>101</v>
      </c>
      <c r="F181" s="238" t="s">
        <v>102</v>
      </c>
      <c r="G181" s="93">
        <v>7770100190</v>
      </c>
      <c r="H181" s="96">
        <v>100</v>
      </c>
      <c r="I181" s="1354" t="s">
        <v>1636</v>
      </c>
      <c r="J181" s="1265" t="s">
        <v>1637</v>
      </c>
      <c r="K181" s="235"/>
      <c r="L181" s="77">
        <v>2458</v>
      </c>
      <c r="M181" s="77">
        <v>1865.4</v>
      </c>
      <c r="N181" s="77">
        <v>1324.5</v>
      </c>
      <c r="O181" s="77">
        <v>1864.8</v>
      </c>
      <c r="P181" s="77">
        <v>1864.8</v>
      </c>
      <c r="Q181" s="77"/>
      <c r="R181" s="77">
        <f>SUM(S181:T181)</f>
        <v>1912.2</v>
      </c>
      <c r="S181" s="77">
        <v>1912.2</v>
      </c>
      <c r="T181" s="77"/>
      <c r="U181" s="77">
        <f>SUM(V181:W181)</f>
        <v>382.4</v>
      </c>
      <c r="V181" s="77">
        <v>382.4</v>
      </c>
      <c r="W181" s="94"/>
    </row>
    <row r="182" spans="1:23" s="78" customFormat="1" ht="37.5">
      <c r="A182" s="95" t="s">
        <v>11</v>
      </c>
      <c r="B182" s="721" t="s">
        <v>73</v>
      </c>
      <c r="C182" s="977"/>
      <c r="D182" s="220"/>
      <c r="E182" s="238" t="s">
        <v>101</v>
      </c>
      <c r="F182" s="201" t="s">
        <v>102</v>
      </c>
      <c r="G182" s="93">
        <v>7770100190</v>
      </c>
      <c r="H182" s="96">
        <v>200</v>
      </c>
      <c r="I182" s="1466"/>
      <c r="J182" s="1466"/>
      <c r="K182" s="220"/>
      <c r="L182" s="77">
        <v>235.5</v>
      </c>
      <c r="M182" s="77">
        <v>231</v>
      </c>
      <c r="N182" s="77">
        <v>117.5</v>
      </c>
      <c r="O182" s="77">
        <v>214.2</v>
      </c>
      <c r="P182" s="77">
        <v>214.2</v>
      </c>
      <c r="Q182" s="77"/>
      <c r="R182" s="77">
        <f>SUM(S182:T182)</f>
        <v>219.6</v>
      </c>
      <c r="S182" s="77">
        <v>219.6</v>
      </c>
      <c r="T182" s="77"/>
      <c r="U182" s="77">
        <f>SUM(V182:W182)</f>
        <v>43.9</v>
      </c>
      <c r="V182" s="77">
        <v>43.9</v>
      </c>
      <c r="W182" s="94"/>
    </row>
    <row r="183" spans="1:23" s="78" customFormat="1">
      <c r="A183" s="95" t="s">
        <v>21</v>
      </c>
      <c r="B183" s="721" t="s">
        <v>32</v>
      </c>
      <c r="C183" s="977"/>
      <c r="D183" s="220"/>
      <c r="E183" s="238" t="s">
        <v>101</v>
      </c>
      <c r="F183" s="93">
        <v>4</v>
      </c>
      <c r="G183" s="93">
        <v>7770100190</v>
      </c>
      <c r="H183" s="96">
        <v>800</v>
      </c>
      <c r="I183" s="1467"/>
      <c r="J183" s="1467"/>
      <c r="K183" s="220"/>
      <c r="L183" s="77">
        <v>0.4</v>
      </c>
      <c r="M183" s="77">
        <v>0</v>
      </c>
      <c r="N183" s="77">
        <v>0</v>
      </c>
      <c r="O183" s="77">
        <f>SUM(P183:Q183)</f>
        <v>0</v>
      </c>
      <c r="P183" s="77">
        <v>0</v>
      </c>
      <c r="Q183" s="77"/>
      <c r="R183" s="77">
        <f>SUM(S183:T183)</f>
        <v>0</v>
      </c>
      <c r="S183" s="77"/>
      <c r="T183" s="77"/>
      <c r="U183" s="77">
        <f>SUM(V183:W183)</f>
        <v>0</v>
      </c>
      <c r="V183" s="77"/>
      <c r="W183" s="94"/>
    </row>
    <row r="184" spans="1:23" s="78" customFormat="1">
      <c r="A184" s="1175" t="s">
        <v>97</v>
      </c>
      <c r="B184" s="1176"/>
      <c r="C184" s="1176"/>
      <c r="D184" s="1176"/>
      <c r="E184" s="1176"/>
      <c r="F184" s="1176"/>
      <c r="G184" s="1176"/>
      <c r="H184" s="1176"/>
      <c r="I184" s="1176"/>
      <c r="J184" s="1176"/>
      <c r="K184" s="1176"/>
      <c r="L184" s="200">
        <f t="shared" ref="L184:W184" si="49">SUM(L185,L192,L205)</f>
        <v>9052.4000000000015</v>
      </c>
      <c r="M184" s="200">
        <f t="shared" si="49"/>
        <v>9356.7999999999993</v>
      </c>
      <c r="N184" s="200">
        <f t="shared" si="49"/>
        <v>6435.9</v>
      </c>
      <c r="O184" s="200">
        <f t="shared" si="49"/>
        <v>9286.9</v>
      </c>
      <c r="P184" s="200">
        <f t="shared" si="49"/>
        <v>9286.9</v>
      </c>
      <c r="Q184" s="200">
        <f t="shared" si="49"/>
        <v>0</v>
      </c>
      <c r="R184" s="200">
        <f t="shared" si="49"/>
        <v>9522.7000000000007</v>
      </c>
      <c r="S184" s="200">
        <f t="shared" si="49"/>
        <v>9522.7000000000007</v>
      </c>
      <c r="T184" s="200">
        <f t="shared" si="49"/>
        <v>0</v>
      </c>
      <c r="U184" s="200">
        <f t="shared" si="49"/>
        <v>9522.7000000000007</v>
      </c>
      <c r="V184" s="200">
        <f t="shared" si="49"/>
        <v>9522.7000000000007</v>
      </c>
      <c r="W184" s="208">
        <f t="shared" si="49"/>
        <v>0</v>
      </c>
    </row>
    <row r="185" spans="1:23" s="78" customFormat="1">
      <c r="A185" s="95" t="s">
        <v>12</v>
      </c>
      <c r="B185" s="721" t="s">
        <v>59</v>
      </c>
      <c r="C185" s="96"/>
      <c r="D185" s="235"/>
      <c r="E185" s="93"/>
      <c r="F185" s="93"/>
      <c r="G185" s="93"/>
      <c r="H185" s="96">
        <v>100</v>
      </c>
      <c r="I185" s="234"/>
      <c r="J185" s="235"/>
      <c r="K185" s="235"/>
      <c r="L185" s="77">
        <f t="shared" ref="L185:W185" si="50">SUM(L188:L191)</f>
        <v>6273.1</v>
      </c>
      <c r="M185" s="200">
        <v>6568.4</v>
      </c>
      <c r="N185" s="200">
        <v>4694.7</v>
      </c>
      <c r="O185" s="200">
        <f t="shared" si="50"/>
        <v>6454.9</v>
      </c>
      <c r="P185" s="200">
        <f t="shared" si="50"/>
        <v>6454.9</v>
      </c>
      <c r="Q185" s="200">
        <f t="shared" si="50"/>
        <v>0</v>
      </c>
      <c r="R185" s="200">
        <f t="shared" si="50"/>
        <v>6618.7999999999993</v>
      </c>
      <c r="S185" s="200">
        <f t="shared" si="50"/>
        <v>6618.7999999999993</v>
      </c>
      <c r="T185" s="200">
        <f t="shared" si="50"/>
        <v>0</v>
      </c>
      <c r="U185" s="200">
        <f t="shared" si="50"/>
        <v>6618.7999999999993</v>
      </c>
      <c r="V185" s="200">
        <f t="shared" si="50"/>
        <v>6618.7999999999993</v>
      </c>
      <c r="W185" s="208">
        <f t="shared" si="50"/>
        <v>0</v>
      </c>
    </row>
    <row r="186" spans="1:23" s="78" customFormat="1" ht="56.25">
      <c r="A186" s="95" t="s">
        <v>49</v>
      </c>
      <c r="B186" s="721" t="s">
        <v>1638</v>
      </c>
      <c r="C186" s="96"/>
      <c r="D186" s="235"/>
      <c r="E186" s="93"/>
      <c r="F186" s="93"/>
      <c r="G186" s="93"/>
      <c r="H186" s="96">
        <v>100</v>
      </c>
      <c r="I186" s="665"/>
      <c r="J186" s="160"/>
      <c r="K186" s="235"/>
      <c r="L186" s="77">
        <f>SUM(L188+L190)</f>
        <v>6273.1</v>
      </c>
      <c r="M186" s="77">
        <f>SUM(M187+M188+M189+M190)</f>
        <v>6568.4</v>
      </c>
      <c r="N186" s="77">
        <f>SUM(N187+N188+N189+N190)</f>
        <v>4694.7</v>
      </c>
      <c r="O186" s="77">
        <f t="shared" ref="O186:W186" si="51">SUM(O188:O190)</f>
        <v>6454.9</v>
      </c>
      <c r="P186" s="77">
        <f t="shared" si="51"/>
        <v>6454.9</v>
      </c>
      <c r="Q186" s="77">
        <f t="shared" si="51"/>
        <v>0</v>
      </c>
      <c r="R186" s="77">
        <f t="shared" si="51"/>
        <v>6618.7999999999993</v>
      </c>
      <c r="S186" s="77">
        <f t="shared" si="51"/>
        <v>6618.7999999999993</v>
      </c>
      <c r="T186" s="77">
        <v>0</v>
      </c>
      <c r="U186" s="77">
        <f t="shared" si="51"/>
        <v>6618.7999999999993</v>
      </c>
      <c r="V186" s="77">
        <f t="shared" si="51"/>
        <v>6618.7999999999993</v>
      </c>
      <c r="W186" s="77">
        <f t="shared" si="51"/>
        <v>0</v>
      </c>
    </row>
    <row r="187" spans="1:23" s="78" customFormat="1" ht="267.75">
      <c r="A187" s="95"/>
      <c r="B187" s="756" t="s">
        <v>1639</v>
      </c>
      <c r="C187" s="96"/>
      <c r="D187" s="106"/>
      <c r="E187" s="201" t="s">
        <v>104</v>
      </c>
      <c r="F187" s="201" t="s">
        <v>89</v>
      </c>
      <c r="G187" s="201" t="s">
        <v>1488</v>
      </c>
      <c r="H187" s="106" t="s">
        <v>1640</v>
      </c>
      <c r="I187" s="879" t="s">
        <v>1641</v>
      </c>
      <c r="J187" s="754" t="s">
        <v>1642</v>
      </c>
      <c r="K187" s="106"/>
      <c r="L187" s="755" t="s">
        <v>1643</v>
      </c>
      <c r="M187" s="755" t="s">
        <v>1644</v>
      </c>
      <c r="N187" s="755" t="s">
        <v>1645</v>
      </c>
      <c r="O187" s="755"/>
      <c r="P187" s="755"/>
      <c r="Q187" s="755"/>
      <c r="R187" s="755"/>
      <c r="S187" s="755"/>
      <c r="T187" s="755"/>
      <c r="U187" s="755"/>
      <c r="V187" s="755"/>
      <c r="W187" s="755"/>
    </row>
    <row r="188" spans="1:23" s="78" customFormat="1" ht="114.75">
      <c r="A188" s="95" t="s">
        <v>1486</v>
      </c>
      <c r="B188" s="721" t="s">
        <v>1646</v>
      </c>
      <c r="C188" s="96" t="s">
        <v>120</v>
      </c>
      <c r="D188" s="235"/>
      <c r="E188" s="201" t="s">
        <v>104</v>
      </c>
      <c r="F188" s="201">
        <v>10</v>
      </c>
      <c r="G188" s="756" t="s">
        <v>1647</v>
      </c>
      <c r="H188" s="96">
        <v>100</v>
      </c>
      <c r="I188" s="757" t="s">
        <v>159</v>
      </c>
      <c r="J188" s="758" t="s">
        <v>160</v>
      </c>
      <c r="K188" s="235"/>
      <c r="L188" s="77">
        <v>3718.4</v>
      </c>
      <c r="M188" s="77">
        <v>3714</v>
      </c>
      <c r="N188" s="77">
        <v>2717.2</v>
      </c>
      <c r="O188" s="77">
        <f>SUM(P188:Q188)</f>
        <v>3764</v>
      </c>
      <c r="P188" s="77">
        <v>3764</v>
      </c>
      <c r="Q188" s="77">
        <v>0</v>
      </c>
      <c r="R188" s="77">
        <f>SUM(S188+T188)</f>
        <v>3859.6</v>
      </c>
      <c r="S188" s="77">
        <v>3859.6</v>
      </c>
      <c r="T188" s="77">
        <v>0</v>
      </c>
      <c r="U188" s="77">
        <f>SUM(V188:W188)</f>
        <v>3859.6</v>
      </c>
      <c r="V188" s="77">
        <v>3859.6</v>
      </c>
      <c r="W188" s="94">
        <v>0</v>
      </c>
    </row>
    <row r="189" spans="1:23" s="78" customFormat="1" ht="75">
      <c r="A189" s="95"/>
      <c r="B189" s="756" t="s">
        <v>1639</v>
      </c>
      <c r="C189" s="96"/>
      <c r="D189" s="106"/>
      <c r="E189" s="201" t="s">
        <v>110</v>
      </c>
      <c r="F189" s="201" t="s">
        <v>110</v>
      </c>
      <c r="G189" s="756" t="s">
        <v>1089</v>
      </c>
      <c r="H189" s="106" t="s">
        <v>1640</v>
      </c>
      <c r="I189" s="759"/>
      <c r="J189" s="760"/>
      <c r="K189" s="106"/>
      <c r="L189" s="755" t="s">
        <v>1643</v>
      </c>
      <c r="M189" s="755" t="s">
        <v>1648</v>
      </c>
      <c r="N189" s="755" t="s">
        <v>1649</v>
      </c>
      <c r="O189" s="755"/>
      <c r="P189" s="755"/>
      <c r="Q189" s="755"/>
      <c r="R189" s="755"/>
      <c r="S189" s="755"/>
      <c r="T189" s="755"/>
      <c r="U189" s="755"/>
      <c r="V189" s="755"/>
      <c r="W189" s="761"/>
    </row>
    <row r="190" spans="1:23" s="78" customFormat="1" ht="357">
      <c r="A190" s="95" t="s">
        <v>1489</v>
      </c>
      <c r="B190" s="721" t="s">
        <v>1650</v>
      </c>
      <c r="C190" s="762" t="s">
        <v>153</v>
      </c>
      <c r="D190" s="101"/>
      <c r="E190" s="201" t="s">
        <v>110</v>
      </c>
      <c r="F190" s="201" t="s">
        <v>110</v>
      </c>
      <c r="G190" s="756" t="s">
        <v>113</v>
      </c>
      <c r="H190" s="96">
        <v>100</v>
      </c>
      <c r="I190" s="757" t="s">
        <v>1651</v>
      </c>
      <c r="J190" s="758" t="s">
        <v>1652</v>
      </c>
      <c r="K190" s="235"/>
      <c r="L190" s="77">
        <v>2554.6999999999998</v>
      </c>
      <c r="M190" s="77">
        <v>2495</v>
      </c>
      <c r="N190" s="77">
        <v>1783.3</v>
      </c>
      <c r="O190" s="77">
        <f>SUM(P190:Q190)</f>
        <v>2690.9</v>
      </c>
      <c r="P190" s="77">
        <v>2690.9</v>
      </c>
      <c r="Q190" s="77">
        <v>0</v>
      </c>
      <c r="R190" s="77">
        <f>SUM(S190:T190)</f>
        <v>2759.2</v>
      </c>
      <c r="S190" s="77">
        <v>2759.2</v>
      </c>
      <c r="T190" s="77">
        <v>0</v>
      </c>
      <c r="U190" s="77">
        <f>SUM(V190:W190)</f>
        <v>2759.2</v>
      </c>
      <c r="V190" s="77">
        <v>2759.2</v>
      </c>
      <c r="W190" s="94">
        <v>0</v>
      </c>
    </row>
    <row r="191" spans="1:23" s="78" customFormat="1">
      <c r="A191" s="95" t="s">
        <v>70</v>
      </c>
      <c r="B191" s="721" t="s">
        <v>857</v>
      </c>
      <c r="C191" s="96"/>
      <c r="D191" s="235"/>
      <c r="E191" s="93"/>
      <c r="F191" s="93"/>
      <c r="G191" s="93"/>
      <c r="H191" s="96">
        <v>100</v>
      </c>
      <c r="I191" s="234"/>
      <c r="J191" s="235"/>
      <c r="K191" s="235"/>
      <c r="L191" s="77"/>
      <c r="M191" s="77"/>
      <c r="N191" s="77"/>
      <c r="O191" s="77">
        <f>SUM(P191:Q191)</f>
        <v>0</v>
      </c>
      <c r="P191" s="77"/>
      <c r="Q191" s="77"/>
      <c r="R191" s="77">
        <f>SUM(S191:T191)</f>
        <v>0</v>
      </c>
      <c r="S191" s="77"/>
      <c r="T191" s="77"/>
      <c r="U191" s="77">
        <f>SUM(V191:W191)</f>
        <v>0</v>
      </c>
      <c r="V191" s="77"/>
      <c r="W191" s="94"/>
    </row>
    <row r="192" spans="1:23" s="78" customFormat="1" ht="37.5">
      <c r="A192" s="95" t="s">
        <v>13</v>
      </c>
      <c r="B192" s="721" t="s">
        <v>33</v>
      </c>
      <c r="C192" s="977"/>
      <c r="D192" s="220"/>
      <c r="E192" s="93"/>
      <c r="F192" s="93"/>
      <c r="G192" s="93"/>
      <c r="H192" s="96">
        <v>200</v>
      </c>
      <c r="I192" s="97"/>
      <c r="J192" s="97"/>
      <c r="K192" s="220"/>
      <c r="L192" s="77">
        <f>SUM(L195:L204)</f>
        <v>2691.3</v>
      </c>
      <c r="M192" s="200">
        <v>2765.4</v>
      </c>
      <c r="N192" s="200">
        <v>1728</v>
      </c>
      <c r="O192" s="200">
        <v>2809.4</v>
      </c>
      <c r="P192" s="200">
        <v>2809.4</v>
      </c>
      <c r="Q192" s="200">
        <f>SUM(Q195:Q204)</f>
        <v>0</v>
      </c>
      <c r="R192" s="200">
        <v>2880.7</v>
      </c>
      <c r="S192" s="200">
        <v>2880.7</v>
      </c>
      <c r="T192" s="200">
        <f>SUM(T195:T204)</f>
        <v>0</v>
      </c>
      <c r="U192" s="200">
        <v>2880.7</v>
      </c>
      <c r="V192" s="200">
        <v>2880.7</v>
      </c>
      <c r="W192" s="208">
        <f>SUM(W195:W204)</f>
        <v>0</v>
      </c>
    </row>
    <row r="193" spans="1:23" s="78" customFormat="1" ht="75">
      <c r="A193" s="95" t="s">
        <v>50</v>
      </c>
      <c r="B193" s="721" t="s">
        <v>1653</v>
      </c>
      <c r="C193" s="977"/>
      <c r="D193" s="220"/>
      <c r="E193" s="93"/>
      <c r="F193" s="93"/>
      <c r="G193" s="93"/>
      <c r="H193" s="96"/>
      <c r="I193" s="173"/>
      <c r="J193" s="173"/>
      <c r="K193" s="220"/>
      <c r="L193" s="77"/>
      <c r="M193" s="77">
        <v>2765.4</v>
      </c>
      <c r="N193" s="77">
        <v>1728</v>
      </c>
      <c r="O193" s="77">
        <v>2809.4</v>
      </c>
      <c r="P193" s="77">
        <v>2809.4</v>
      </c>
      <c r="Q193" s="77">
        <f>SUM(Q195+Q196+Q197+Q200+Q201+Q202+Q203)</f>
        <v>0</v>
      </c>
      <c r="R193" s="77">
        <v>2880.7</v>
      </c>
      <c r="S193" s="77">
        <v>2880.7</v>
      </c>
      <c r="T193" s="77">
        <f>SUM(T195+T196+T197+T200+T201+T202+T203)</f>
        <v>0</v>
      </c>
      <c r="U193" s="77">
        <v>2880.7</v>
      </c>
      <c r="V193" s="77">
        <v>2880.7</v>
      </c>
      <c r="W193" s="94">
        <f>SUM(W195+W196+W197+W200+W201+W202+W203)</f>
        <v>0</v>
      </c>
    </row>
    <row r="194" spans="1:23" s="78" customFormat="1" ht="38.25">
      <c r="A194" s="95" t="s">
        <v>1492</v>
      </c>
      <c r="B194" s="721" t="s">
        <v>1654</v>
      </c>
      <c r="C194" s="977"/>
      <c r="D194" s="220"/>
      <c r="E194" s="201" t="s">
        <v>104</v>
      </c>
      <c r="F194" s="93">
        <v>10</v>
      </c>
      <c r="G194" s="93">
        <v>1710421050</v>
      </c>
      <c r="H194" s="96">
        <v>200</v>
      </c>
      <c r="I194" s="763" t="s">
        <v>1655</v>
      </c>
      <c r="J194" s="764" t="s">
        <v>1656</v>
      </c>
      <c r="K194" s="220"/>
      <c r="L194" s="77">
        <v>0</v>
      </c>
      <c r="M194" s="77">
        <v>12.7</v>
      </c>
      <c r="N194" s="77">
        <v>12.7</v>
      </c>
      <c r="O194" s="77"/>
      <c r="P194" s="77"/>
      <c r="Q194" s="77"/>
      <c r="R194" s="77"/>
      <c r="S194" s="77"/>
      <c r="T194" s="77"/>
      <c r="U194" s="77"/>
      <c r="V194" s="77"/>
      <c r="W194" s="94"/>
    </row>
    <row r="195" spans="1:23" s="78" customFormat="1" ht="93.75">
      <c r="A195" s="95" t="s">
        <v>1495</v>
      </c>
      <c r="B195" s="721" t="s">
        <v>1646</v>
      </c>
      <c r="C195" s="762" t="s">
        <v>120</v>
      </c>
      <c r="D195" s="220"/>
      <c r="E195" s="201" t="s">
        <v>104</v>
      </c>
      <c r="F195" s="201">
        <v>10</v>
      </c>
      <c r="G195" s="756" t="s">
        <v>1647</v>
      </c>
      <c r="H195" s="96">
        <v>200</v>
      </c>
      <c r="I195" s="1468" t="s">
        <v>159</v>
      </c>
      <c r="J195" s="1470" t="s">
        <v>160</v>
      </c>
      <c r="K195" s="220"/>
      <c r="L195" s="77">
        <v>384.3</v>
      </c>
      <c r="M195" s="77">
        <v>363.3</v>
      </c>
      <c r="N195" s="77">
        <v>206.3</v>
      </c>
      <c r="O195" s="77">
        <f t="shared" ref="O195:O204" si="52">SUM(P195:Q195)</f>
        <v>344.2</v>
      </c>
      <c r="P195" s="77">
        <v>344.2</v>
      </c>
      <c r="Q195" s="77"/>
      <c r="R195" s="77">
        <f t="shared" ref="R195:R201" si="53">SUM(S195:T195)</f>
        <v>352.9</v>
      </c>
      <c r="S195" s="77">
        <v>352.9</v>
      </c>
      <c r="T195" s="77"/>
      <c r="U195" s="77">
        <f t="shared" ref="U195:U201" si="54">SUM(V195:W195)</f>
        <v>352.9</v>
      </c>
      <c r="V195" s="77">
        <v>352.9</v>
      </c>
      <c r="W195" s="94"/>
    </row>
    <row r="196" spans="1:23" s="78" customFormat="1" ht="93.75">
      <c r="A196" s="95" t="s">
        <v>1497</v>
      </c>
      <c r="B196" s="721" t="s">
        <v>1646</v>
      </c>
      <c r="C196" s="93" t="s">
        <v>138</v>
      </c>
      <c r="D196" s="235"/>
      <c r="E196" s="201" t="s">
        <v>104</v>
      </c>
      <c r="F196" s="201" t="s">
        <v>89</v>
      </c>
      <c r="G196" s="756" t="s">
        <v>630</v>
      </c>
      <c r="H196" s="96">
        <v>200</v>
      </c>
      <c r="I196" s="1469"/>
      <c r="J196" s="1469"/>
      <c r="K196" s="235"/>
      <c r="L196" s="77">
        <v>52.2</v>
      </c>
      <c r="M196" s="77">
        <v>53.5</v>
      </c>
      <c r="N196" s="77">
        <v>37.1</v>
      </c>
      <c r="O196" s="77">
        <f t="shared" si="52"/>
        <v>52.8</v>
      </c>
      <c r="P196" s="77">
        <v>52.8</v>
      </c>
      <c r="Q196" s="77"/>
      <c r="R196" s="77">
        <f t="shared" si="53"/>
        <v>54.1</v>
      </c>
      <c r="S196" s="77">
        <v>54.1</v>
      </c>
      <c r="T196" s="77"/>
      <c r="U196" s="77">
        <f t="shared" si="54"/>
        <v>54.1</v>
      </c>
      <c r="V196" s="77">
        <v>54.1</v>
      </c>
      <c r="W196" s="94"/>
    </row>
    <row r="197" spans="1:23" s="78" customFormat="1" ht="127.5">
      <c r="A197" s="95" t="s">
        <v>1499</v>
      </c>
      <c r="B197" s="721" t="s">
        <v>161</v>
      </c>
      <c r="C197" s="762" t="s">
        <v>106</v>
      </c>
      <c r="D197" s="101"/>
      <c r="E197" s="201" t="s">
        <v>102</v>
      </c>
      <c r="F197" s="201" t="s">
        <v>107</v>
      </c>
      <c r="G197" s="756" t="s">
        <v>631</v>
      </c>
      <c r="H197" s="96">
        <v>200</v>
      </c>
      <c r="I197" s="765" t="s">
        <v>162</v>
      </c>
      <c r="J197" s="766" t="s">
        <v>163</v>
      </c>
      <c r="K197" s="220"/>
      <c r="L197" s="77">
        <v>71.8</v>
      </c>
      <c r="M197" s="77">
        <v>73.7</v>
      </c>
      <c r="N197" s="77">
        <v>52.5</v>
      </c>
      <c r="O197" s="77">
        <f t="shared" si="52"/>
        <v>72.7</v>
      </c>
      <c r="P197" s="77">
        <v>72.7</v>
      </c>
      <c r="Q197" s="77"/>
      <c r="R197" s="77">
        <f t="shared" si="53"/>
        <v>74.5</v>
      </c>
      <c r="S197" s="77">
        <v>74.5</v>
      </c>
      <c r="T197" s="77"/>
      <c r="U197" s="77">
        <f t="shared" si="54"/>
        <v>74.5</v>
      </c>
      <c r="V197" s="77">
        <v>74.5</v>
      </c>
      <c r="W197" s="94"/>
    </row>
    <row r="198" spans="1:23" s="78" customFormat="1" ht="38.25">
      <c r="A198" s="95" t="s">
        <v>1502</v>
      </c>
      <c r="B198" s="756" t="s">
        <v>1654</v>
      </c>
      <c r="C198" s="762"/>
      <c r="D198" s="767"/>
      <c r="E198" s="201" t="s">
        <v>110</v>
      </c>
      <c r="F198" s="201" t="s">
        <v>104</v>
      </c>
      <c r="G198" s="756" t="s">
        <v>157</v>
      </c>
      <c r="H198" s="106" t="s">
        <v>209</v>
      </c>
      <c r="I198" s="768" t="s">
        <v>1657</v>
      </c>
      <c r="J198" s="769" t="s">
        <v>1658</v>
      </c>
      <c r="K198" s="770"/>
      <c r="L198" s="755" t="s">
        <v>1643</v>
      </c>
      <c r="M198" s="755" t="s">
        <v>1659</v>
      </c>
      <c r="N198" s="755" t="s">
        <v>1659</v>
      </c>
      <c r="O198" s="755"/>
      <c r="P198" s="755"/>
      <c r="Q198" s="755"/>
      <c r="R198" s="755"/>
      <c r="S198" s="755"/>
      <c r="T198" s="755"/>
      <c r="U198" s="755"/>
      <c r="V198" s="755"/>
      <c r="W198" s="761"/>
    </row>
    <row r="199" spans="1:23" s="78" customFormat="1" ht="56.25">
      <c r="A199" s="95" t="s">
        <v>1505</v>
      </c>
      <c r="B199" s="721" t="s">
        <v>1557</v>
      </c>
      <c r="C199" s="762"/>
      <c r="D199" s="767"/>
      <c r="E199" s="201" t="s">
        <v>110</v>
      </c>
      <c r="F199" s="201" t="s">
        <v>104</v>
      </c>
      <c r="G199" s="756" t="s">
        <v>1087</v>
      </c>
      <c r="H199" s="106" t="s">
        <v>209</v>
      </c>
      <c r="I199" s="1471" t="s">
        <v>1660</v>
      </c>
      <c r="J199" s="1265" t="s">
        <v>1661</v>
      </c>
      <c r="K199" s="770"/>
      <c r="L199" s="755"/>
      <c r="M199" s="755"/>
      <c r="N199" s="755"/>
      <c r="O199" s="755" t="s">
        <v>1662</v>
      </c>
      <c r="P199" s="755" t="s">
        <v>1662</v>
      </c>
      <c r="Q199" s="755"/>
      <c r="R199" s="755" t="s">
        <v>1643</v>
      </c>
      <c r="S199" s="755" t="s">
        <v>1643</v>
      </c>
      <c r="T199" s="755"/>
      <c r="U199" s="755" t="s">
        <v>1643</v>
      </c>
      <c r="V199" s="755" t="s">
        <v>1643</v>
      </c>
      <c r="W199" s="761"/>
    </row>
    <row r="200" spans="1:23" s="78" customFormat="1" ht="56.25">
      <c r="A200" s="95" t="s">
        <v>1507</v>
      </c>
      <c r="B200" s="721" t="s">
        <v>1557</v>
      </c>
      <c r="C200" s="762" t="s">
        <v>142</v>
      </c>
      <c r="D200" s="101"/>
      <c r="E200" s="201" t="s">
        <v>110</v>
      </c>
      <c r="F200" s="201" t="s">
        <v>104</v>
      </c>
      <c r="G200" s="756" t="s">
        <v>632</v>
      </c>
      <c r="H200" s="96">
        <v>200</v>
      </c>
      <c r="I200" s="1472"/>
      <c r="J200" s="1474"/>
      <c r="K200" s="1476"/>
      <c r="L200" s="77">
        <v>1708.4</v>
      </c>
      <c r="M200" s="77">
        <v>1836.1</v>
      </c>
      <c r="N200" s="77">
        <v>1136.0999999999999</v>
      </c>
      <c r="O200" s="77">
        <f t="shared" si="52"/>
        <v>2011</v>
      </c>
      <c r="P200" s="77">
        <v>2011</v>
      </c>
      <c r="Q200" s="77"/>
      <c r="R200" s="77">
        <f t="shared" si="53"/>
        <v>2062.1</v>
      </c>
      <c r="S200" s="77">
        <v>2062.1</v>
      </c>
      <c r="T200" s="77"/>
      <c r="U200" s="77">
        <f t="shared" si="54"/>
        <v>2062.1</v>
      </c>
      <c r="V200" s="77">
        <v>2062.1</v>
      </c>
      <c r="W200" s="94"/>
    </row>
    <row r="201" spans="1:23" s="78" customFormat="1" ht="56.25">
      <c r="A201" s="95" t="s">
        <v>1510</v>
      </c>
      <c r="B201" s="721" t="s">
        <v>1557</v>
      </c>
      <c r="C201" s="762" t="s">
        <v>112</v>
      </c>
      <c r="D201" s="101"/>
      <c r="E201" s="201" t="s">
        <v>110</v>
      </c>
      <c r="F201" s="201" t="s">
        <v>104</v>
      </c>
      <c r="G201" s="756" t="s">
        <v>164</v>
      </c>
      <c r="H201" s="96">
        <v>200</v>
      </c>
      <c r="I201" s="1472"/>
      <c r="J201" s="1474"/>
      <c r="K201" s="1477"/>
      <c r="L201" s="77">
        <v>34.200000000000003</v>
      </c>
      <c r="M201" s="77">
        <v>35.1</v>
      </c>
      <c r="N201" s="77">
        <v>33.299999999999997</v>
      </c>
      <c r="O201" s="77">
        <f t="shared" si="52"/>
        <v>34.6</v>
      </c>
      <c r="P201" s="77">
        <v>34.6</v>
      </c>
      <c r="Q201" s="77"/>
      <c r="R201" s="77">
        <f t="shared" si="53"/>
        <v>35.5</v>
      </c>
      <c r="S201" s="77">
        <v>35.5</v>
      </c>
      <c r="T201" s="77"/>
      <c r="U201" s="77">
        <f t="shared" si="54"/>
        <v>35.5</v>
      </c>
      <c r="V201" s="77">
        <v>35.5</v>
      </c>
      <c r="W201" s="94"/>
    </row>
    <row r="202" spans="1:23" s="78" customFormat="1" ht="75">
      <c r="A202" s="95" t="s">
        <v>1512</v>
      </c>
      <c r="B202" s="721" t="s">
        <v>1557</v>
      </c>
      <c r="C202" s="762" t="s">
        <v>148</v>
      </c>
      <c r="D202" s="101"/>
      <c r="E202" s="201" t="s">
        <v>149</v>
      </c>
      <c r="F202" s="201" t="s">
        <v>150</v>
      </c>
      <c r="G202" s="756" t="s">
        <v>633</v>
      </c>
      <c r="H202" s="96">
        <v>200</v>
      </c>
      <c r="I202" s="1472"/>
      <c r="J202" s="1474"/>
      <c r="K202" s="1477"/>
      <c r="L202" s="77">
        <v>46.6</v>
      </c>
      <c r="M202" s="77">
        <v>15</v>
      </c>
      <c r="N202" s="77">
        <v>2.9</v>
      </c>
      <c r="O202" s="77">
        <v>4.7</v>
      </c>
      <c r="P202" s="77">
        <v>4.7</v>
      </c>
      <c r="Q202" s="77"/>
      <c r="R202" s="77">
        <v>15.1</v>
      </c>
      <c r="S202" s="77">
        <v>15.1</v>
      </c>
      <c r="T202" s="77"/>
      <c r="U202" s="77">
        <v>15.1</v>
      </c>
      <c r="V202" s="77">
        <v>15.1</v>
      </c>
      <c r="W202" s="94"/>
    </row>
    <row r="203" spans="1:23" s="78" customFormat="1" ht="75">
      <c r="A203" s="95" t="s">
        <v>1663</v>
      </c>
      <c r="B203" s="721" t="s">
        <v>1650</v>
      </c>
      <c r="C203" s="762" t="s">
        <v>153</v>
      </c>
      <c r="D203" s="101"/>
      <c r="E203" s="201" t="s">
        <v>110</v>
      </c>
      <c r="F203" s="201" t="s">
        <v>110</v>
      </c>
      <c r="G203" s="756" t="s">
        <v>113</v>
      </c>
      <c r="H203" s="96">
        <v>200</v>
      </c>
      <c r="I203" s="1473"/>
      <c r="J203" s="1475"/>
      <c r="K203" s="1478"/>
      <c r="L203" s="77">
        <v>393.8</v>
      </c>
      <c r="M203" s="77">
        <v>283.39999999999998</v>
      </c>
      <c r="N203" s="77">
        <v>154.5</v>
      </c>
      <c r="O203" s="77">
        <f t="shared" si="52"/>
        <v>279.39999999999998</v>
      </c>
      <c r="P203" s="77">
        <v>279.39999999999998</v>
      </c>
      <c r="Q203" s="77"/>
      <c r="R203" s="77">
        <f>SUM(S203)</f>
        <v>286.5</v>
      </c>
      <c r="S203" s="77">
        <v>286.5</v>
      </c>
      <c r="T203" s="77"/>
      <c r="U203" s="77">
        <f>SUM(V203)</f>
        <v>286.5</v>
      </c>
      <c r="V203" s="77">
        <v>286.5</v>
      </c>
      <c r="W203" s="94"/>
    </row>
    <row r="204" spans="1:23" s="78" customFormat="1">
      <c r="A204" s="95" t="s">
        <v>75</v>
      </c>
      <c r="B204" s="721" t="s">
        <v>857</v>
      </c>
      <c r="C204" s="96"/>
      <c r="D204" s="235"/>
      <c r="E204" s="93"/>
      <c r="F204" s="93"/>
      <c r="G204" s="93"/>
      <c r="H204" s="96">
        <v>200</v>
      </c>
      <c r="I204" s="234"/>
      <c r="J204" s="235"/>
      <c r="K204" s="235"/>
      <c r="L204" s="77"/>
      <c r="M204" s="77"/>
      <c r="N204" s="77"/>
      <c r="O204" s="77">
        <f t="shared" si="52"/>
        <v>0</v>
      </c>
      <c r="P204" s="77"/>
      <c r="Q204" s="77"/>
      <c r="R204" s="77">
        <f>SUM(S204:T204)</f>
        <v>0</v>
      </c>
      <c r="S204" s="77"/>
      <c r="T204" s="77"/>
      <c r="U204" s="77">
        <f>SUM(V204:W204)</f>
        <v>0</v>
      </c>
      <c r="V204" s="77"/>
      <c r="W204" s="94"/>
    </row>
    <row r="205" spans="1:23" s="78" customFormat="1">
      <c r="A205" s="95" t="s">
        <v>51</v>
      </c>
      <c r="B205" s="721" t="s">
        <v>32</v>
      </c>
      <c r="C205" s="977"/>
      <c r="D205" s="220"/>
      <c r="E205" s="93"/>
      <c r="F205" s="93"/>
      <c r="G205" s="93"/>
      <c r="H205" s="96">
        <v>800</v>
      </c>
      <c r="I205" s="97"/>
      <c r="J205" s="97"/>
      <c r="K205" s="220"/>
      <c r="L205" s="77">
        <f t="shared" ref="L205:W205" si="55">SUM(L207:L209)</f>
        <v>88</v>
      </c>
      <c r="M205" s="200">
        <f t="shared" si="55"/>
        <v>23</v>
      </c>
      <c r="N205" s="200">
        <f t="shared" si="55"/>
        <v>13.2</v>
      </c>
      <c r="O205" s="200">
        <f t="shared" si="55"/>
        <v>22.6</v>
      </c>
      <c r="P205" s="200">
        <f t="shared" si="55"/>
        <v>22.6</v>
      </c>
      <c r="Q205" s="200">
        <f t="shared" si="55"/>
        <v>0</v>
      </c>
      <c r="R205" s="200">
        <f t="shared" si="55"/>
        <v>23.2</v>
      </c>
      <c r="S205" s="200">
        <f t="shared" si="55"/>
        <v>23.2</v>
      </c>
      <c r="T205" s="200">
        <f t="shared" si="55"/>
        <v>0</v>
      </c>
      <c r="U205" s="200">
        <f t="shared" si="55"/>
        <v>23.2</v>
      </c>
      <c r="V205" s="200">
        <f t="shared" si="55"/>
        <v>23.2</v>
      </c>
      <c r="W205" s="208">
        <f t="shared" si="55"/>
        <v>0</v>
      </c>
    </row>
    <row r="206" spans="1:23" s="78" customFormat="1" ht="56.25">
      <c r="A206" s="95" t="s">
        <v>1664</v>
      </c>
      <c r="B206" s="721" t="s">
        <v>1665</v>
      </c>
      <c r="C206" s="977"/>
      <c r="D206" s="220"/>
      <c r="E206" s="93"/>
      <c r="F206" s="93"/>
      <c r="G206" s="93"/>
      <c r="H206" s="96">
        <v>800</v>
      </c>
      <c r="I206" s="173"/>
      <c r="J206" s="173"/>
      <c r="K206" s="220"/>
      <c r="L206" s="77">
        <f>SUM(L207+L208)</f>
        <v>88</v>
      </c>
      <c r="M206" s="77">
        <f>SUM(M207+M208)</f>
        <v>23</v>
      </c>
      <c r="N206" s="77">
        <f>SUM(N207+N208)</f>
        <v>13.2</v>
      </c>
      <c r="O206" s="77">
        <f>SUM(O207+O208)</f>
        <v>22.6</v>
      </c>
      <c r="P206" s="77">
        <f>SUM(P207+P208)</f>
        <v>22.6</v>
      </c>
      <c r="Q206" s="77"/>
      <c r="R206" s="77">
        <f>SUM(R207+R208)</f>
        <v>23.2</v>
      </c>
      <c r="S206" s="77">
        <f>SUM(S207+S208)</f>
        <v>23.2</v>
      </c>
      <c r="T206" s="77"/>
      <c r="U206" s="77">
        <f>SUM(U207+U208)</f>
        <v>23.2</v>
      </c>
      <c r="V206" s="77">
        <f>SUM(V207+V208)</f>
        <v>23.2</v>
      </c>
      <c r="W206" s="94"/>
    </row>
    <row r="207" spans="1:23" s="78" customFormat="1" ht="114.75">
      <c r="A207" s="95" t="s">
        <v>1666</v>
      </c>
      <c r="B207" s="721" t="s">
        <v>1646</v>
      </c>
      <c r="C207" s="762" t="s">
        <v>120</v>
      </c>
      <c r="D207" s="220"/>
      <c r="E207" s="201" t="s">
        <v>104</v>
      </c>
      <c r="F207" s="201">
        <v>10</v>
      </c>
      <c r="G207" s="756" t="s">
        <v>1667</v>
      </c>
      <c r="H207" s="96">
        <v>800</v>
      </c>
      <c r="I207" s="757" t="s">
        <v>159</v>
      </c>
      <c r="J207" s="758" t="s">
        <v>160</v>
      </c>
      <c r="K207" s="220"/>
      <c r="L207" s="77">
        <v>83.2</v>
      </c>
      <c r="M207" s="77">
        <v>23</v>
      </c>
      <c r="N207" s="77">
        <v>13.2</v>
      </c>
      <c r="O207" s="77">
        <f>SUM(P207:Q207)</f>
        <v>22.6</v>
      </c>
      <c r="P207" s="77">
        <v>22.6</v>
      </c>
      <c r="Q207" s="77"/>
      <c r="R207" s="77">
        <f>SUM(S207:T207)</f>
        <v>23.2</v>
      </c>
      <c r="S207" s="77">
        <v>23.2</v>
      </c>
      <c r="T207" s="77"/>
      <c r="U207" s="77">
        <f>SUM(V207:W207)</f>
        <v>23.2</v>
      </c>
      <c r="V207" s="77">
        <v>23.2</v>
      </c>
      <c r="W207" s="94"/>
    </row>
    <row r="208" spans="1:23" s="78" customFormat="1" ht="357">
      <c r="A208" s="95" t="s">
        <v>1668</v>
      </c>
      <c r="B208" s="721" t="s">
        <v>1650</v>
      </c>
      <c r="C208" s="762" t="s">
        <v>153</v>
      </c>
      <c r="D208" s="220"/>
      <c r="E208" s="201" t="s">
        <v>110</v>
      </c>
      <c r="F208" s="201" t="s">
        <v>110</v>
      </c>
      <c r="G208" s="756" t="s">
        <v>113</v>
      </c>
      <c r="H208" s="96">
        <v>800</v>
      </c>
      <c r="I208" s="757" t="s">
        <v>1669</v>
      </c>
      <c r="J208" s="758" t="s">
        <v>1670</v>
      </c>
      <c r="K208" s="220"/>
      <c r="L208" s="77">
        <v>4.8</v>
      </c>
      <c r="M208" s="77">
        <v>0</v>
      </c>
      <c r="N208" s="77">
        <v>0</v>
      </c>
      <c r="O208" s="77">
        <f>SUM(P208:Q208)</f>
        <v>0</v>
      </c>
      <c r="P208" s="77"/>
      <c r="Q208" s="77"/>
      <c r="R208" s="77">
        <f>SUM(S208:T208)</f>
        <v>0</v>
      </c>
      <c r="S208" s="77"/>
      <c r="T208" s="77"/>
      <c r="U208" s="77">
        <f>SUM(V208:W208)</f>
        <v>0</v>
      </c>
      <c r="V208" s="77"/>
      <c r="W208" s="94"/>
    </row>
    <row r="209" spans="1:23" s="78" customFormat="1">
      <c r="A209" s="95" t="s">
        <v>494</v>
      </c>
      <c r="B209" s="721" t="s">
        <v>857</v>
      </c>
      <c r="C209" s="96"/>
      <c r="D209" s="235"/>
      <c r="E209" s="93"/>
      <c r="F209" s="93"/>
      <c r="G209" s="93"/>
      <c r="H209" s="96">
        <v>800</v>
      </c>
      <c r="I209" s="234"/>
      <c r="J209" s="235"/>
      <c r="K209" s="235"/>
      <c r="L209" s="77"/>
      <c r="M209" s="77"/>
      <c r="N209" s="77"/>
      <c r="O209" s="77">
        <f>SUM(P209:Q209)</f>
        <v>0</v>
      </c>
      <c r="P209" s="77"/>
      <c r="Q209" s="77"/>
      <c r="R209" s="77">
        <f>SUM(S209:T209)</f>
        <v>0</v>
      </c>
      <c r="S209" s="77"/>
      <c r="T209" s="77"/>
      <c r="U209" s="77">
        <f>SUM(V209:W209)</f>
        <v>0</v>
      </c>
      <c r="V209" s="77"/>
      <c r="W209" s="94"/>
    </row>
    <row r="210" spans="1:23" s="83" customFormat="1" ht="56.25">
      <c r="A210" s="563" t="s">
        <v>165</v>
      </c>
      <c r="B210" s="774" t="s">
        <v>1622</v>
      </c>
      <c r="C210" s="216"/>
      <c r="D210" s="564"/>
      <c r="E210" s="564"/>
      <c r="F210" s="564"/>
      <c r="G210" s="564"/>
      <c r="H210" s="564"/>
      <c r="I210" s="564"/>
      <c r="J210" s="564"/>
      <c r="K210" s="564" t="s">
        <v>66</v>
      </c>
      <c r="L210" s="857">
        <f>SUM(L211,L244)</f>
        <v>14384.289999999999</v>
      </c>
      <c r="M210" s="857">
        <f t="shared" ref="M210:V210" si="56">SUM(M211,M244)</f>
        <v>16692.3</v>
      </c>
      <c r="N210" s="857">
        <f t="shared" si="56"/>
        <v>9492.1500000000015</v>
      </c>
      <c r="O210" s="857">
        <f t="shared" si="56"/>
        <v>15288.699999999999</v>
      </c>
      <c r="P210" s="857">
        <f t="shared" si="56"/>
        <v>14872.5</v>
      </c>
      <c r="Q210" s="857">
        <f t="shared" si="56"/>
        <v>416.2</v>
      </c>
      <c r="R210" s="857">
        <f t="shared" si="56"/>
        <v>15254.099999999999</v>
      </c>
      <c r="S210" s="857">
        <f t="shared" si="56"/>
        <v>15254.099999999999</v>
      </c>
      <c r="T210" s="857">
        <f t="shared" si="56"/>
        <v>0</v>
      </c>
      <c r="U210" s="857">
        <f t="shared" si="56"/>
        <v>12204.399999999998</v>
      </c>
      <c r="V210" s="857">
        <f t="shared" si="56"/>
        <v>12204.399999999998</v>
      </c>
      <c r="W210" s="857">
        <f>SUM(W211,W244)</f>
        <v>0</v>
      </c>
    </row>
    <row r="211" spans="1:23" s="83" customFormat="1" ht="38.450000000000003" customHeight="1">
      <c r="A211" s="566" t="s">
        <v>9</v>
      </c>
      <c r="B211" s="1269" t="s">
        <v>71</v>
      </c>
      <c r="C211" s="1269"/>
      <c r="D211" s="1269"/>
      <c r="E211" s="1269"/>
      <c r="F211" s="1269"/>
      <c r="G211" s="1269"/>
      <c r="H211" s="1269"/>
      <c r="I211" s="1269"/>
      <c r="J211" s="1269"/>
      <c r="K211" s="1269"/>
      <c r="L211" s="703">
        <f>SUM(L212,L217,)</f>
        <v>14370.039999999999</v>
      </c>
      <c r="M211" s="703">
        <f t="shared" ref="M211:V211" si="57">SUM(M212,M217,)</f>
        <v>16677.7</v>
      </c>
      <c r="N211" s="703">
        <f t="shared" si="57"/>
        <v>9484.9500000000007</v>
      </c>
      <c r="O211" s="703">
        <f t="shared" si="57"/>
        <v>15274.3</v>
      </c>
      <c r="P211" s="703">
        <f t="shared" si="57"/>
        <v>14858.1</v>
      </c>
      <c r="Q211" s="703">
        <f t="shared" si="57"/>
        <v>416.2</v>
      </c>
      <c r="R211" s="703">
        <f t="shared" si="57"/>
        <v>15239.3</v>
      </c>
      <c r="S211" s="703">
        <f t="shared" si="57"/>
        <v>15239.3</v>
      </c>
      <c r="T211" s="703">
        <f t="shared" si="57"/>
        <v>0</v>
      </c>
      <c r="U211" s="703">
        <f t="shared" si="57"/>
        <v>12189.599999999999</v>
      </c>
      <c r="V211" s="703">
        <f t="shared" si="57"/>
        <v>12189.599999999999</v>
      </c>
      <c r="W211" s="703">
        <f>SUM(W212,W217,)</f>
        <v>0</v>
      </c>
    </row>
    <row r="212" spans="1:23" s="78" customFormat="1" ht="19.899999999999999" customHeight="1">
      <c r="A212" s="115" t="s">
        <v>58</v>
      </c>
      <c r="B212" s="721"/>
      <c r="C212" s="977"/>
      <c r="D212" s="101"/>
      <c r="E212" s="93"/>
      <c r="F212" s="93"/>
      <c r="G212" s="93"/>
      <c r="H212" s="93"/>
      <c r="I212" s="97"/>
      <c r="J212" s="100"/>
      <c r="K212" s="101"/>
      <c r="L212" s="200">
        <f>SUM(L213:L216)</f>
        <v>4065.3799999999997</v>
      </c>
      <c r="M212" s="200">
        <f>SUM(M213:M216)</f>
        <v>3679.2999999999997</v>
      </c>
      <c r="N212" s="200">
        <f>SUM(N213:N216)</f>
        <v>2444.62</v>
      </c>
      <c r="O212" s="200">
        <f t="shared" ref="O212:W212" si="58">SUM(O213:O215)</f>
        <v>3715.6</v>
      </c>
      <c r="P212" s="200">
        <f t="shared" si="58"/>
        <v>3715.6</v>
      </c>
      <c r="Q212" s="200">
        <f t="shared" si="58"/>
        <v>0</v>
      </c>
      <c r="R212" s="200">
        <f t="shared" si="58"/>
        <v>3812.2000000000003</v>
      </c>
      <c r="S212" s="200">
        <f t="shared" si="58"/>
        <v>3812.2000000000003</v>
      </c>
      <c r="T212" s="200">
        <f t="shared" si="58"/>
        <v>0</v>
      </c>
      <c r="U212" s="200">
        <f t="shared" si="58"/>
        <v>762.5</v>
      </c>
      <c r="V212" s="200">
        <f t="shared" si="58"/>
        <v>762.5</v>
      </c>
      <c r="W212" s="208">
        <f t="shared" si="58"/>
        <v>0</v>
      </c>
    </row>
    <row r="213" spans="1:23" s="78" customFormat="1" ht="164.25" customHeight="1">
      <c r="A213" s="95" t="s">
        <v>10</v>
      </c>
      <c r="B213" s="721" t="s">
        <v>72</v>
      </c>
      <c r="C213" s="96"/>
      <c r="D213" s="235"/>
      <c r="E213" s="201" t="s">
        <v>101</v>
      </c>
      <c r="F213" s="201" t="s">
        <v>102</v>
      </c>
      <c r="G213" s="201" t="s">
        <v>1623</v>
      </c>
      <c r="H213" s="96">
        <v>100</v>
      </c>
      <c r="I213" s="1479" t="s">
        <v>1624</v>
      </c>
      <c r="J213" s="145" t="s">
        <v>1625</v>
      </c>
      <c r="K213" s="235"/>
      <c r="L213" s="77">
        <v>3513.23</v>
      </c>
      <c r="M213" s="77">
        <v>3291.2</v>
      </c>
      <c r="N213" s="77">
        <v>2203.73</v>
      </c>
      <c r="O213" s="77">
        <v>3328.1</v>
      </c>
      <c r="P213" s="77">
        <v>3328.1</v>
      </c>
      <c r="Q213" s="77">
        <v>0</v>
      </c>
      <c r="R213" s="77">
        <v>3414.9</v>
      </c>
      <c r="S213" s="77">
        <v>3414.9</v>
      </c>
      <c r="T213" s="77">
        <v>0</v>
      </c>
      <c r="U213" s="77">
        <v>683</v>
      </c>
      <c r="V213" s="77">
        <v>683</v>
      </c>
      <c r="W213" s="94">
        <v>0</v>
      </c>
    </row>
    <row r="214" spans="1:23" s="78" customFormat="1" ht="356.25" customHeight="1">
      <c r="A214" s="95" t="s">
        <v>11</v>
      </c>
      <c r="B214" s="721" t="s">
        <v>73</v>
      </c>
      <c r="C214" s="977"/>
      <c r="D214" s="220"/>
      <c r="E214" s="201" t="s">
        <v>101</v>
      </c>
      <c r="F214" s="201" t="s">
        <v>102</v>
      </c>
      <c r="G214" s="201" t="s">
        <v>1623</v>
      </c>
      <c r="H214" s="96">
        <v>200</v>
      </c>
      <c r="I214" s="1480"/>
      <c r="J214" s="145" t="s">
        <v>1626</v>
      </c>
      <c r="K214" s="220"/>
      <c r="L214" s="77">
        <v>401.16</v>
      </c>
      <c r="M214" s="77">
        <v>388.1</v>
      </c>
      <c r="N214" s="77">
        <v>240.89</v>
      </c>
      <c r="O214" s="77">
        <v>387.5</v>
      </c>
      <c r="P214" s="77">
        <v>387.5</v>
      </c>
      <c r="Q214" s="77">
        <v>0</v>
      </c>
      <c r="R214" s="77">
        <v>397.3</v>
      </c>
      <c r="S214" s="77">
        <v>397.3</v>
      </c>
      <c r="T214" s="77">
        <v>0</v>
      </c>
      <c r="U214" s="77">
        <v>79.5</v>
      </c>
      <c r="V214" s="77">
        <v>79.5</v>
      </c>
      <c r="W214" s="94">
        <v>0</v>
      </c>
    </row>
    <row r="215" spans="1:23" s="78" customFormat="1" ht="104.25" customHeight="1">
      <c r="A215" s="95" t="s">
        <v>21</v>
      </c>
      <c r="B215" s="721" t="s">
        <v>32</v>
      </c>
      <c r="C215" s="977"/>
      <c r="D215" s="220"/>
      <c r="E215" s="201" t="s">
        <v>101</v>
      </c>
      <c r="F215" s="201" t="s">
        <v>102</v>
      </c>
      <c r="G215" s="201" t="s">
        <v>1623</v>
      </c>
      <c r="H215" s="96">
        <v>800</v>
      </c>
      <c r="I215" s="751" t="s">
        <v>1627</v>
      </c>
      <c r="J215" s="145" t="s">
        <v>1628</v>
      </c>
      <c r="K215" s="220"/>
      <c r="L215" s="77">
        <v>0.99</v>
      </c>
      <c r="M215" s="77">
        <v>0</v>
      </c>
      <c r="N215" s="77">
        <v>0</v>
      </c>
      <c r="O215" s="77">
        <f>SUM(P215:Q215)</f>
        <v>0</v>
      </c>
      <c r="P215" s="77">
        <v>0</v>
      </c>
      <c r="Q215" s="77">
        <v>0</v>
      </c>
      <c r="R215" s="77">
        <f>SUM(S215:T215)</f>
        <v>0</v>
      </c>
      <c r="S215" s="77">
        <v>0</v>
      </c>
      <c r="T215" s="77">
        <v>0</v>
      </c>
      <c r="U215" s="77">
        <f>SUM(V215:W215)</f>
        <v>0</v>
      </c>
      <c r="V215" s="77">
        <v>0</v>
      </c>
      <c r="W215" s="94">
        <v>0</v>
      </c>
    </row>
    <row r="216" spans="1:23" s="78" customFormat="1" ht="104.25" customHeight="1">
      <c r="A216" s="95"/>
      <c r="B216" s="721"/>
      <c r="C216" s="977"/>
      <c r="D216" s="220"/>
      <c r="E216" s="201" t="s">
        <v>101</v>
      </c>
      <c r="F216" s="201" t="s">
        <v>92</v>
      </c>
      <c r="G216" s="201" t="s">
        <v>103</v>
      </c>
      <c r="H216" s="96">
        <v>200</v>
      </c>
      <c r="I216" s="751"/>
      <c r="J216" s="145"/>
      <c r="K216" s="220"/>
      <c r="L216" s="77">
        <v>150</v>
      </c>
      <c r="M216" s="77"/>
      <c r="N216" s="77"/>
      <c r="O216" s="77"/>
      <c r="P216" s="77"/>
      <c r="Q216" s="77"/>
      <c r="R216" s="77"/>
      <c r="S216" s="77"/>
      <c r="T216" s="77"/>
      <c r="U216" s="77"/>
      <c r="V216" s="77"/>
      <c r="W216" s="94"/>
    </row>
    <row r="217" spans="1:23" s="78" customFormat="1" ht="36.6" customHeight="1">
      <c r="A217" s="1175" t="s">
        <v>97</v>
      </c>
      <c r="B217" s="1176"/>
      <c r="C217" s="1176"/>
      <c r="D217" s="1176"/>
      <c r="E217" s="1176"/>
      <c r="F217" s="1176"/>
      <c r="G217" s="1176"/>
      <c r="H217" s="1176"/>
      <c r="I217" s="1176"/>
      <c r="J217" s="1176"/>
      <c r="K217" s="1176"/>
      <c r="L217" s="200">
        <f t="shared" ref="L217:W217" si="59">SUM(L218,L223,L240)</f>
        <v>10304.66</v>
      </c>
      <c r="M217" s="200">
        <f t="shared" si="59"/>
        <v>12998.400000000001</v>
      </c>
      <c r="N217" s="200">
        <f t="shared" si="59"/>
        <v>7040.3300000000008</v>
      </c>
      <c r="O217" s="200">
        <f t="shared" si="59"/>
        <v>11558.699999999999</v>
      </c>
      <c r="P217" s="200">
        <f t="shared" si="59"/>
        <v>11142.5</v>
      </c>
      <c r="Q217" s="200">
        <f t="shared" si="59"/>
        <v>416.2</v>
      </c>
      <c r="R217" s="200">
        <f t="shared" si="59"/>
        <v>11427.099999999999</v>
      </c>
      <c r="S217" s="200">
        <f t="shared" si="59"/>
        <v>11427.099999999999</v>
      </c>
      <c r="T217" s="200">
        <f t="shared" si="59"/>
        <v>0</v>
      </c>
      <c r="U217" s="200">
        <f t="shared" si="59"/>
        <v>11427.099999999999</v>
      </c>
      <c r="V217" s="200">
        <f t="shared" si="59"/>
        <v>11427.099999999999</v>
      </c>
      <c r="W217" s="208">
        <f t="shared" si="59"/>
        <v>0</v>
      </c>
    </row>
    <row r="218" spans="1:23" s="78" customFormat="1" ht="31.9" customHeight="1">
      <c r="A218" s="95" t="s">
        <v>12</v>
      </c>
      <c r="B218" s="721" t="s">
        <v>59</v>
      </c>
      <c r="C218" s="96"/>
      <c r="D218" s="235"/>
      <c r="E218" s="93"/>
      <c r="F218" s="93"/>
      <c r="G218" s="93"/>
      <c r="H218" s="96">
        <v>100</v>
      </c>
      <c r="I218" s="234"/>
      <c r="J218" s="235"/>
      <c r="K218" s="235"/>
      <c r="L218" s="77">
        <f>SUM(L219:L220)</f>
        <v>4242.84</v>
      </c>
      <c r="M218" s="77">
        <f>SUM(M219:M222)</f>
        <v>4538.1000000000004</v>
      </c>
      <c r="N218" s="77">
        <f>SUM(N219:N222)</f>
        <v>3099.25</v>
      </c>
      <c r="O218" s="77">
        <f t="shared" ref="O218:W218" si="60">SUM(O219:O220)</f>
        <v>4701.8999999999996</v>
      </c>
      <c r="P218" s="77">
        <f t="shared" si="60"/>
        <v>4701.8999999999996</v>
      </c>
      <c r="Q218" s="77">
        <f t="shared" si="60"/>
        <v>0</v>
      </c>
      <c r="R218" s="77">
        <f t="shared" si="60"/>
        <v>4787.7</v>
      </c>
      <c r="S218" s="77">
        <f t="shared" si="60"/>
        <v>4787.7</v>
      </c>
      <c r="T218" s="77">
        <f t="shared" si="60"/>
        <v>0</v>
      </c>
      <c r="U218" s="77">
        <f t="shared" si="60"/>
        <v>4787.7</v>
      </c>
      <c r="V218" s="77">
        <f t="shared" si="60"/>
        <v>4787.7</v>
      </c>
      <c r="W218" s="94">
        <f t="shared" si="60"/>
        <v>0</v>
      </c>
    </row>
    <row r="219" spans="1:23" s="78" customFormat="1" ht="155.25" customHeight="1">
      <c r="A219" s="95" t="s">
        <v>49</v>
      </c>
      <c r="B219" s="721" t="s">
        <v>674</v>
      </c>
      <c r="C219" s="96" t="s">
        <v>120</v>
      </c>
      <c r="D219" s="235"/>
      <c r="E219" s="201" t="s">
        <v>104</v>
      </c>
      <c r="F219" s="201" t="s">
        <v>89</v>
      </c>
      <c r="G219" s="201" t="s">
        <v>105</v>
      </c>
      <c r="H219" s="96">
        <v>100</v>
      </c>
      <c r="I219" s="1438" t="s">
        <v>1555</v>
      </c>
      <c r="J219" s="1297" t="s">
        <v>1556</v>
      </c>
      <c r="K219" s="1297" t="s">
        <v>712</v>
      </c>
      <c r="L219" s="77">
        <v>1600.12</v>
      </c>
      <c r="M219" s="77">
        <v>1759.1</v>
      </c>
      <c r="N219" s="77">
        <v>1132.02</v>
      </c>
      <c r="O219" s="77">
        <v>1801.5</v>
      </c>
      <c r="P219" s="77">
        <v>1801.5</v>
      </c>
      <c r="Q219" s="77">
        <v>0</v>
      </c>
      <c r="R219" s="77">
        <v>1820.3</v>
      </c>
      <c r="S219" s="77">
        <v>1820.3</v>
      </c>
      <c r="T219" s="77">
        <v>0</v>
      </c>
      <c r="U219" s="77">
        <v>1820.3</v>
      </c>
      <c r="V219" s="77">
        <v>1820.3</v>
      </c>
      <c r="W219" s="94">
        <v>0</v>
      </c>
    </row>
    <row r="220" spans="1:23" s="78" customFormat="1" ht="303" customHeight="1">
      <c r="A220" s="95" t="s">
        <v>69</v>
      </c>
      <c r="B220" s="721" t="s">
        <v>1745</v>
      </c>
      <c r="C220" s="96" t="s">
        <v>131</v>
      </c>
      <c r="D220" s="235"/>
      <c r="E220" s="201" t="s">
        <v>110</v>
      </c>
      <c r="F220" s="201" t="s">
        <v>110</v>
      </c>
      <c r="G220" s="201" t="s">
        <v>113</v>
      </c>
      <c r="H220" s="96">
        <v>100</v>
      </c>
      <c r="I220" s="1440"/>
      <c r="J220" s="1299"/>
      <c r="K220" s="1299"/>
      <c r="L220" s="77">
        <v>2642.72</v>
      </c>
      <c r="M220" s="77">
        <v>2539.5</v>
      </c>
      <c r="N220" s="77">
        <v>1868.44</v>
      </c>
      <c r="O220" s="77">
        <v>2900.4</v>
      </c>
      <c r="P220" s="77">
        <v>2900.4</v>
      </c>
      <c r="Q220" s="77">
        <v>0</v>
      </c>
      <c r="R220" s="77">
        <v>2967.4</v>
      </c>
      <c r="S220" s="77">
        <v>2967.4</v>
      </c>
      <c r="T220" s="77">
        <v>0</v>
      </c>
      <c r="U220" s="77">
        <f>SUM(V220:W220)</f>
        <v>2967.4</v>
      </c>
      <c r="V220" s="77">
        <v>2967.4</v>
      </c>
      <c r="W220" s="94">
        <v>0</v>
      </c>
    </row>
    <row r="221" spans="1:23" s="78" customFormat="1" ht="38.25" customHeight="1">
      <c r="A221" s="95"/>
      <c r="B221" s="721" t="s">
        <v>674</v>
      </c>
      <c r="C221" s="96"/>
      <c r="D221" s="235"/>
      <c r="E221" s="201" t="s">
        <v>104</v>
      </c>
      <c r="F221" s="201" t="s">
        <v>89</v>
      </c>
      <c r="G221" s="201" t="s">
        <v>1488</v>
      </c>
      <c r="H221" s="96">
        <v>100</v>
      </c>
      <c r="I221" s="146"/>
      <c r="J221" s="159"/>
      <c r="K221" s="159"/>
      <c r="L221" s="77"/>
      <c r="M221" s="77">
        <v>88.33</v>
      </c>
      <c r="N221" s="77">
        <v>36.340000000000003</v>
      </c>
      <c r="O221" s="77"/>
      <c r="P221" s="77"/>
      <c r="Q221" s="77"/>
      <c r="R221" s="77"/>
      <c r="S221" s="77"/>
      <c r="T221" s="77"/>
      <c r="U221" s="77"/>
      <c r="V221" s="77"/>
      <c r="W221" s="94"/>
    </row>
    <row r="222" spans="1:23" s="78" customFormat="1" ht="42.75" customHeight="1">
      <c r="A222" s="95"/>
      <c r="B222" s="721" t="s">
        <v>1745</v>
      </c>
      <c r="C222" s="96"/>
      <c r="D222" s="235"/>
      <c r="E222" s="201" t="s">
        <v>110</v>
      </c>
      <c r="F222" s="201" t="s">
        <v>110</v>
      </c>
      <c r="G222" s="201" t="s">
        <v>1089</v>
      </c>
      <c r="H222" s="96">
        <v>100</v>
      </c>
      <c r="I222" s="146"/>
      <c r="J222" s="159"/>
      <c r="K222" s="159"/>
      <c r="L222" s="77"/>
      <c r="M222" s="77">
        <v>151.16999999999999</v>
      </c>
      <c r="N222" s="77">
        <v>62.45</v>
      </c>
      <c r="O222" s="77"/>
      <c r="P222" s="77"/>
      <c r="Q222" s="77"/>
      <c r="R222" s="77"/>
      <c r="S222" s="77"/>
      <c r="T222" s="77"/>
      <c r="U222" s="77"/>
      <c r="V222" s="77"/>
      <c r="W222" s="94"/>
    </row>
    <row r="223" spans="1:23" s="78" customFormat="1" ht="39.75" customHeight="1">
      <c r="A223" s="95" t="s">
        <v>13</v>
      </c>
      <c r="B223" s="721" t="s">
        <v>33</v>
      </c>
      <c r="C223" s="977"/>
      <c r="D223" s="220"/>
      <c r="E223" s="93"/>
      <c r="F223" s="93"/>
      <c r="G223" s="93"/>
      <c r="H223" s="96">
        <v>200</v>
      </c>
      <c r="I223" s="97"/>
      <c r="J223" s="97"/>
      <c r="K223" s="220"/>
      <c r="L223" s="77">
        <f>SUM(L225:L239)</f>
        <v>6023.5299999999988</v>
      </c>
      <c r="M223" s="77">
        <f>SUM(M224:M239)</f>
        <v>8422.2000000000007</v>
      </c>
      <c r="N223" s="77">
        <f>SUM(N224:N239)</f>
        <v>3925.9800000000005</v>
      </c>
      <c r="O223" s="77">
        <f t="shared" ref="O223:W223" si="61">SUM(O225:O239)</f>
        <v>6814.5</v>
      </c>
      <c r="P223" s="77">
        <f t="shared" si="61"/>
        <v>6398.3</v>
      </c>
      <c r="Q223" s="77">
        <f t="shared" si="61"/>
        <v>416.2</v>
      </c>
      <c r="R223" s="77">
        <f t="shared" si="61"/>
        <v>6600.9</v>
      </c>
      <c r="S223" s="77">
        <f t="shared" si="61"/>
        <v>6600.9</v>
      </c>
      <c r="T223" s="77">
        <f t="shared" si="61"/>
        <v>0</v>
      </c>
      <c r="U223" s="77">
        <f t="shared" si="61"/>
        <v>6600.9</v>
      </c>
      <c r="V223" s="77">
        <f t="shared" si="61"/>
        <v>6600.9</v>
      </c>
      <c r="W223" s="94">
        <f t="shared" si="61"/>
        <v>0</v>
      </c>
    </row>
    <row r="224" spans="1:23" s="78" customFormat="1" ht="39.75" customHeight="1">
      <c r="A224" s="95" t="s">
        <v>50</v>
      </c>
      <c r="B224" s="721" t="s">
        <v>1496</v>
      </c>
      <c r="C224" s="977" t="s">
        <v>120</v>
      </c>
      <c r="D224" s="220"/>
      <c r="E224" s="201" t="s">
        <v>104</v>
      </c>
      <c r="F224" s="93">
        <v>10</v>
      </c>
      <c r="G224" s="93">
        <v>1710421050</v>
      </c>
      <c r="H224" s="96">
        <v>200</v>
      </c>
      <c r="I224" s="173"/>
      <c r="J224" s="173"/>
      <c r="K224" s="174"/>
      <c r="L224" s="77"/>
      <c r="M224" s="77">
        <v>12.65</v>
      </c>
      <c r="N224" s="77">
        <v>12.65</v>
      </c>
      <c r="O224" s="77"/>
      <c r="P224" s="77"/>
      <c r="Q224" s="77"/>
      <c r="R224" s="77"/>
      <c r="S224" s="77"/>
      <c r="T224" s="77"/>
      <c r="U224" s="77"/>
      <c r="V224" s="77"/>
      <c r="W224" s="94"/>
    </row>
    <row r="225" spans="1:23" s="78" customFormat="1" ht="66" customHeight="1">
      <c r="A225" s="95"/>
      <c r="B225" s="721" t="s">
        <v>1496</v>
      </c>
      <c r="C225" s="96" t="s">
        <v>120</v>
      </c>
      <c r="D225" s="220"/>
      <c r="E225" s="201" t="s">
        <v>104</v>
      </c>
      <c r="F225" s="201" t="s">
        <v>89</v>
      </c>
      <c r="G225" s="201" t="s">
        <v>105</v>
      </c>
      <c r="H225" s="96">
        <v>200</v>
      </c>
      <c r="I225" s="1438" t="s">
        <v>703</v>
      </c>
      <c r="J225" s="1297" t="s">
        <v>704</v>
      </c>
      <c r="K225" s="1297" t="s">
        <v>705</v>
      </c>
      <c r="L225" s="77">
        <v>461.06</v>
      </c>
      <c r="M225" s="77">
        <v>314.97000000000003</v>
      </c>
      <c r="N225" s="77">
        <v>178.39</v>
      </c>
      <c r="O225" s="77">
        <v>308.7</v>
      </c>
      <c r="P225" s="77">
        <v>308.7</v>
      </c>
      <c r="Q225" s="77">
        <v>0</v>
      </c>
      <c r="R225" s="77">
        <v>353.6</v>
      </c>
      <c r="S225" s="77">
        <v>353.6</v>
      </c>
      <c r="T225" s="77">
        <v>0</v>
      </c>
      <c r="U225" s="77">
        <v>353.6</v>
      </c>
      <c r="V225" s="77">
        <v>353.6</v>
      </c>
      <c r="W225" s="94">
        <v>0</v>
      </c>
    </row>
    <row r="226" spans="1:23" s="78" customFormat="1" ht="134.25" customHeight="1">
      <c r="A226" s="95" t="s">
        <v>74</v>
      </c>
      <c r="B226" s="721" t="s">
        <v>1496</v>
      </c>
      <c r="C226" s="96" t="s">
        <v>138</v>
      </c>
      <c r="D226" s="235"/>
      <c r="E226" s="201" t="s">
        <v>104</v>
      </c>
      <c r="F226" s="201" t="s">
        <v>89</v>
      </c>
      <c r="G226" s="201" t="s">
        <v>630</v>
      </c>
      <c r="H226" s="96">
        <v>200</v>
      </c>
      <c r="I226" s="1440"/>
      <c r="J226" s="1299"/>
      <c r="K226" s="1299"/>
      <c r="L226" s="77">
        <v>117.71</v>
      </c>
      <c r="M226" s="77">
        <v>98.4</v>
      </c>
      <c r="N226" s="77">
        <v>88.5</v>
      </c>
      <c r="O226" s="77">
        <v>518.20000000000005</v>
      </c>
      <c r="P226" s="77">
        <v>102</v>
      </c>
      <c r="Q226" s="77">
        <v>416.2</v>
      </c>
      <c r="R226" s="77">
        <v>99.5</v>
      </c>
      <c r="S226" s="77">
        <v>99.5</v>
      </c>
      <c r="T226" s="77">
        <v>0</v>
      </c>
      <c r="U226" s="77">
        <v>99.5</v>
      </c>
      <c r="V226" s="77">
        <v>99.5</v>
      </c>
      <c r="W226" s="94">
        <v>0</v>
      </c>
    </row>
    <row r="227" spans="1:23" s="78" customFormat="1" ht="202.5" customHeight="1">
      <c r="A227" s="95"/>
      <c r="B227" s="721" t="s">
        <v>1500</v>
      </c>
      <c r="C227" s="96" t="s">
        <v>1629</v>
      </c>
      <c r="D227" s="235"/>
      <c r="E227" s="201" t="s">
        <v>102</v>
      </c>
      <c r="F227" s="201" t="s">
        <v>107</v>
      </c>
      <c r="G227" s="201" t="s">
        <v>631</v>
      </c>
      <c r="H227" s="96">
        <v>200</v>
      </c>
      <c r="I227" s="90" t="s">
        <v>706</v>
      </c>
      <c r="J227" s="133" t="s">
        <v>707</v>
      </c>
      <c r="K227" s="134" t="s">
        <v>169</v>
      </c>
      <c r="L227" s="77">
        <v>526.54</v>
      </c>
      <c r="M227" s="77">
        <v>218.3</v>
      </c>
      <c r="N227" s="77">
        <v>88.97</v>
      </c>
      <c r="O227" s="77">
        <v>215.1</v>
      </c>
      <c r="P227" s="77">
        <v>215.1</v>
      </c>
      <c r="Q227" s="77">
        <v>0</v>
      </c>
      <c r="R227" s="77">
        <v>220.6</v>
      </c>
      <c r="S227" s="77">
        <v>220.6</v>
      </c>
      <c r="T227" s="77">
        <v>0</v>
      </c>
      <c r="U227" s="77">
        <v>220.6</v>
      </c>
      <c r="V227" s="77">
        <v>220.6</v>
      </c>
      <c r="W227" s="94">
        <v>0</v>
      </c>
    </row>
    <row r="228" spans="1:23" s="78" customFormat="1" ht="202.5" customHeight="1">
      <c r="A228" s="95"/>
      <c r="B228" s="721" t="s">
        <v>1500</v>
      </c>
      <c r="C228" s="96" t="s">
        <v>1629</v>
      </c>
      <c r="D228" s="235"/>
      <c r="E228" s="201" t="s">
        <v>102</v>
      </c>
      <c r="F228" s="201" t="s">
        <v>107</v>
      </c>
      <c r="G228" s="201" t="s">
        <v>156</v>
      </c>
      <c r="H228" s="96">
        <v>200</v>
      </c>
      <c r="I228" s="155"/>
      <c r="J228" s="752"/>
      <c r="K228" s="158"/>
      <c r="L228" s="77"/>
      <c r="M228" s="77">
        <v>1912.9</v>
      </c>
      <c r="N228" s="77"/>
      <c r="O228" s="77"/>
      <c r="P228" s="77"/>
      <c r="Q228" s="77"/>
      <c r="R228" s="77"/>
      <c r="S228" s="77"/>
      <c r="T228" s="77"/>
      <c r="U228" s="77"/>
      <c r="V228" s="77"/>
      <c r="W228" s="94"/>
    </row>
    <row r="229" spans="1:23" s="78" customFormat="1" ht="202.5" customHeight="1">
      <c r="A229" s="95"/>
      <c r="B229" s="721" t="s">
        <v>674</v>
      </c>
      <c r="C229" s="96" t="s">
        <v>1629</v>
      </c>
      <c r="D229" s="235"/>
      <c r="E229" s="201" t="s">
        <v>102</v>
      </c>
      <c r="F229" s="201" t="s">
        <v>107</v>
      </c>
      <c r="G229" s="201" t="s">
        <v>431</v>
      </c>
      <c r="H229" s="96">
        <v>200</v>
      </c>
      <c r="I229" s="155"/>
      <c r="J229" s="752"/>
      <c r="K229" s="158"/>
      <c r="L229" s="77">
        <v>56.41</v>
      </c>
      <c r="M229" s="77"/>
      <c r="N229" s="77"/>
      <c r="O229" s="77"/>
      <c r="P229" s="77"/>
      <c r="Q229" s="77"/>
      <c r="R229" s="77"/>
      <c r="S229" s="77"/>
      <c r="T229" s="77"/>
      <c r="U229" s="77"/>
      <c r="V229" s="77"/>
      <c r="W229" s="94"/>
    </row>
    <row r="230" spans="1:23" s="78" customFormat="1" ht="134.25" customHeight="1">
      <c r="A230" s="95"/>
      <c r="B230" s="721" t="s">
        <v>1557</v>
      </c>
      <c r="C230" s="96" t="s">
        <v>1601</v>
      </c>
      <c r="D230" s="235"/>
      <c r="E230" s="201" t="s">
        <v>110</v>
      </c>
      <c r="F230" s="201" t="s">
        <v>104</v>
      </c>
      <c r="G230" s="201" t="s">
        <v>632</v>
      </c>
      <c r="H230" s="96">
        <v>200</v>
      </c>
      <c r="I230" s="1447" t="s">
        <v>614</v>
      </c>
      <c r="J230" s="1281" t="s">
        <v>186</v>
      </c>
      <c r="K230" s="1281" t="s">
        <v>711</v>
      </c>
      <c r="L230" s="77">
        <v>4077.06</v>
      </c>
      <c r="M230" s="77">
        <v>5226.88</v>
      </c>
      <c r="N230" s="77">
        <v>3142.55</v>
      </c>
      <c r="O230" s="77">
        <v>5112.8999999999996</v>
      </c>
      <c r="P230" s="77">
        <v>5112.8999999999996</v>
      </c>
      <c r="Q230" s="77">
        <v>0</v>
      </c>
      <c r="R230" s="77">
        <v>5231.7</v>
      </c>
      <c r="S230" s="77">
        <v>5231.7</v>
      </c>
      <c r="T230" s="77">
        <v>0</v>
      </c>
      <c r="U230" s="77">
        <v>5231.7</v>
      </c>
      <c r="V230" s="77">
        <v>5231.7</v>
      </c>
      <c r="W230" s="94">
        <v>0</v>
      </c>
    </row>
    <row r="231" spans="1:23" s="78" customFormat="1" ht="134.25" customHeight="1">
      <c r="A231" s="95"/>
      <c r="B231" s="721" t="s">
        <v>1557</v>
      </c>
      <c r="C231" s="96" t="s">
        <v>1603</v>
      </c>
      <c r="D231" s="235"/>
      <c r="E231" s="201" t="s">
        <v>110</v>
      </c>
      <c r="F231" s="201" t="s">
        <v>104</v>
      </c>
      <c r="G231" s="201" t="s">
        <v>1086</v>
      </c>
      <c r="H231" s="96">
        <v>200</v>
      </c>
      <c r="I231" s="1448"/>
      <c r="J231" s="1282"/>
      <c r="K231" s="1282"/>
      <c r="L231" s="77"/>
      <c r="M231" s="77"/>
      <c r="N231" s="77"/>
      <c r="O231" s="77">
        <v>16.399999999999999</v>
      </c>
      <c r="P231" s="77">
        <v>16.399999999999999</v>
      </c>
      <c r="Q231" s="77">
        <v>0</v>
      </c>
      <c r="R231" s="77">
        <v>16.399999999999999</v>
      </c>
      <c r="S231" s="77">
        <v>16.399999999999999</v>
      </c>
      <c r="T231" s="77">
        <v>0</v>
      </c>
      <c r="U231" s="77">
        <v>16.399999999999999</v>
      </c>
      <c r="V231" s="77">
        <v>16.399999999999999</v>
      </c>
      <c r="W231" s="94">
        <v>0</v>
      </c>
    </row>
    <row r="232" spans="1:23" s="78" customFormat="1" ht="134.25" customHeight="1">
      <c r="A232" s="95"/>
      <c r="B232" s="721" t="s">
        <v>1557</v>
      </c>
      <c r="C232" s="96" t="s">
        <v>192</v>
      </c>
      <c r="D232" s="235"/>
      <c r="E232" s="201" t="s">
        <v>110</v>
      </c>
      <c r="F232" s="201" t="s">
        <v>104</v>
      </c>
      <c r="G232" s="201" t="s">
        <v>164</v>
      </c>
      <c r="H232" s="96">
        <v>200</v>
      </c>
      <c r="I232" s="1448"/>
      <c r="J232" s="1282"/>
      <c r="K232" s="1282"/>
      <c r="L232" s="77"/>
      <c r="M232" s="77"/>
      <c r="N232" s="77"/>
      <c r="O232" s="77">
        <v>97.6</v>
      </c>
      <c r="P232" s="77">
        <v>97.6</v>
      </c>
      <c r="Q232" s="77">
        <v>0</v>
      </c>
      <c r="R232" s="77">
        <v>97.6</v>
      </c>
      <c r="S232" s="77">
        <v>97.6</v>
      </c>
      <c r="T232" s="77">
        <v>0</v>
      </c>
      <c r="U232" s="77">
        <v>97.6</v>
      </c>
      <c r="V232" s="77">
        <v>97.6</v>
      </c>
      <c r="W232" s="94">
        <v>0</v>
      </c>
    </row>
    <row r="233" spans="1:23" s="78" customFormat="1" ht="134.25" customHeight="1">
      <c r="A233" s="95"/>
      <c r="B233" s="721" t="s">
        <v>1557</v>
      </c>
      <c r="C233" s="96" t="s">
        <v>1630</v>
      </c>
      <c r="D233" s="235"/>
      <c r="E233" s="201" t="s">
        <v>110</v>
      </c>
      <c r="F233" s="201" t="s">
        <v>104</v>
      </c>
      <c r="G233" s="201" t="s">
        <v>1087</v>
      </c>
      <c r="H233" s="96">
        <v>200</v>
      </c>
      <c r="I233" s="1448"/>
      <c r="J233" s="1282"/>
      <c r="K233" s="1282"/>
      <c r="L233" s="77"/>
      <c r="M233" s="77"/>
      <c r="N233" s="77"/>
      <c r="O233" s="77">
        <v>5</v>
      </c>
      <c r="P233" s="77">
        <v>5</v>
      </c>
      <c r="Q233" s="77">
        <v>0</v>
      </c>
      <c r="R233" s="77">
        <v>5</v>
      </c>
      <c r="S233" s="77">
        <v>5</v>
      </c>
      <c r="T233" s="77">
        <v>0</v>
      </c>
      <c r="U233" s="77">
        <v>5</v>
      </c>
      <c r="V233" s="77">
        <v>5</v>
      </c>
      <c r="W233" s="94">
        <v>0</v>
      </c>
    </row>
    <row r="234" spans="1:23" s="78" customFormat="1" ht="134.25" customHeight="1">
      <c r="A234" s="95"/>
      <c r="B234" s="721" t="s">
        <v>1557</v>
      </c>
      <c r="C234" s="96" t="s">
        <v>1631</v>
      </c>
      <c r="D234" s="235"/>
      <c r="E234" s="201" t="s">
        <v>110</v>
      </c>
      <c r="F234" s="201" t="s">
        <v>104</v>
      </c>
      <c r="G234" s="201" t="s">
        <v>146</v>
      </c>
      <c r="H234" s="96">
        <v>200</v>
      </c>
      <c r="I234" s="1448"/>
      <c r="J234" s="1282"/>
      <c r="K234" s="1282"/>
      <c r="L234" s="77">
        <v>98.36</v>
      </c>
      <c r="M234" s="77">
        <v>51.3</v>
      </c>
      <c r="N234" s="77">
        <v>14.4</v>
      </c>
      <c r="O234" s="77">
        <v>96</v>
      </c>
      <c r="P234" s="77">
        <v>96</v>
      </c>
      <c r="Q234" s="77">
        <v>0</v>
      </c>
      <c r="R234" s="77">
        <v>102.4</v>
      </c>
      <c r="S234" s="77">
        <v>102.4</v>
      </c>
      <c r="T234" s="77">
        <v>0</v>
      </c>
      <c r="U234" s="77">
        <v>102.4</v>
      </c>
      <c r="V234" s="77">
        <v>102.4</v>
      </c>
      <c r="W234" s="94">
        <v>0</v>
      </c>
    </row>
    <row r="235" spans="1:23" s="78" customFormat="1" ht="166.5" customHeight="1">
      <c r="A235" s="95"/>
      <c r="B235" s="721" t="s">
        <v>1557</v>
      </c>
      <c r="C235" s="96" t="s">
        <v>193</v>
      </c>
      <c r="D235" s="235"/>
      <c r="E235" s="201" t="s">
        <v>110</v>
      </c>
      <c r="F235" s="201" t="s">
        <v>104</v>
      </c>
      <c r="G235" s="201" t="s">
        <v>612</v>
      </c>
      <c r="H235" s="96">
        <v>200</v>
      </c>
      <c r="I235" s="1448"/>
      <c r="J235" s="1282"/>
      <c r="K235" s="1282"/>
      <c r="L235" s="77"/>
      <c r="M235" s="77">
        <v>133.69999999999999</v>
      </c>
      <c r="N235" s="77">
        <v>53.8</v>
      </c>
      <c r="O235" s="77">
        <v>6</v>
      </c>
      <c r="P235" s="77">
        <v>6</v>
      </c>
      <c r="Q235" s="77">
        <v>0</v>
      </c>
      <c r="R235" s="77">
        <v>16.100000000000001</v>
      </c>
      <c r="S235" s="77">
        <v>16.100000000000001</v>
      </c>
      <c r="T235" s="77">
        <v>0</v>
      </c>
      <c r="U235" s="77">
        <v>16.100000000000001</v>
      </c>
      <c r="V235" s="77">
        <v>16.100000000000001</v>
      </c>
      <c r="W235" s="94">
        <v>0</v>
      </c>
    </row>
    <row r="236" spans="1:23" s="78" customFormat="1" ht="166.5" customHeight="1">
      <c r="A236" s="95"/>
      <c r="B236" s="721" t="s">
        <v>674</v>
      </c>
      <c r="C236" s="96" t="s">
        <v>193</v>
      </c>
      <c r="D236" s="235"/>
      <c r="E236" s="201" t="s">
        <v>110</v>
      </c>
      <c r="F236" s="201" t="s">
        <v>104</v>
      </c>
      <c r="G236" s="201" t="s">
        <v>157</v>
      </c>
      <c r="H236" s="96">
        <v>200</v>
      </c>
      <c r="I236" s="1448"/>
      <c r="J236" s="1282"/>
      <c r="K236" s="1282"/>
      <c r="L236" s="77">
        <v>36.24</v>
      </c>
      <c r="M236" s="77"/>
      <c r="N236" s="77"/>
      <c r="O236" s="77"/>
      <c r="P236" s="77"/>
      <c r="Q236" s="77"/>
      <c r="R236" s="77"/>
      <c r="S236" s="77"/>
      <c r="T236" s="77"/>
      <c r="U236" s="77"/>
      <c r="V236" s="77"/>
      <c r="W236" s="94"/>
    </row>
    <row r="237" spans="1:23" s="78" customFormat="1" ht="166.5" customHeight="1">
      <c r="A237" s="95"/>
      <c r="B237" s="721" t="s">
        <v>1572</v>
      </c>
      <c r="C237" s="96" t="s">
        <v>193</v>
      </c>
      <c r="D237" s="235"/>
      <c r="E237" s="201" t="s">
        <v>110</v>
      </c>
      <c r="F237" s="201" t="s">
        <v>104</v>
      </c>
      <c r="G237" s="201" t="s">
        <v>671</v>
      </c>
      <c r="H237" s="96">
        <v>200</v>
      </c>
      <c r="I237" s="1448"/>
      <c r="J237" s="1282"/>
      <c r="K237" s="1282"/>
      <c r="L237" s="77">
        <v>102.94</v>
      </c>
      <c r="M237" s="77"/>
      <c r="N237" s="77"/>
      <c r="O237" s="77"/>
      <c r="P237" s="77"/>
      <c r="Q237" s="77"/>
      <c r="R237" s="77"/>
      <c r="S237" s="77"/>
      <c r="T237" s="77"/>
      <c r="U237" s="77"/>
      <c r="V237" s="77"/>
      <c r="W237" s="94"/>
    </row>
    <row r="238" spans="1:23" s="78" customFormat="1" ht="281.25" customHeight="1">
      <c r="A238" s="95"/>
      <c r="B238" s="721" t="s">
        <v>1745</v>
      </c>
      <c r="C238" s="96" t="s">
        <v>1632</v>
      </c>
      <c r="D238" s="235"/>
      <c r="E238" s="201" t="s">
        <v>110</v>
      </c>
      <c r="F238" s="201" t="s">
        <v>110</v>
      </c>
      <c r="G238" s="201" t="s">
        <v>113</v>
      </c>
      <c r="H238" s="96">
        <v>200</v>
      </c>
      <c r="I238" s="1448"/>
      <c r="J238" s="1282"/>
      <c r="K238" s="1282"/>
      <c r="L238" s="77">
        <v>547.21</v>
      </c>
      <c r="M238" s="77">
        <v>453.1</v>
      </c>
      <c r="N238" s="77">
        <v>346.72</v>
      </c>
      <c r="O238" s="77">
        <v>438.6</v>
      </c>
      <c r="P238" s="77">
        <v>438.6</v>
      </c>
      <c r="Q238" s="77">
        <v>0</v>
      </c>
      <c r="R238" s="77">
        <v>458</v>
      </c>
      <c r="S238" s="77">
        <v>458</v>
      </c>
      <c r="T238" s="77">
        <v>0</v>
      </c>
      <c r="U238" s="77">
        <v>458</v>
      </c>
      <c r="V238" s="77">
        <v>458</v>
      </c>
      <c r="W238" s="94">
        <v>0</v>
      </c>
    </row>
    <row r="239" spans="1:23" s="78" customFormat="1" ht="21.75" customHeight="1">
      <c r="A239" s="95" t="s">
        <v>75</v>
      </c>
      <c r="B239" s="721" t="s">
        <v>857</v>
      </c>
      <c r="C239" s="96"/>
      <c r="D239" s="235"/>
      <c r="E239" s="201"/>
      <c r="F239" s="201"/>
      <c r="G239" s="201"/>
      <c r="H239" s="96">
        <v>800</v>
      </c>
      <c r="I239" s="151"/>
      <c r="J239" s="1282"/>
      <c r="K239" s="1282"/>
      <c r="L239" s="77"/>
      <c r="M239" s="77"/>
      <c r="N239" s="77"/>
      <c r="O239" s="77">
        <f>SUM(P239:Q239)</f>
        <v>0</v>
      </c>
      <c r="P239" s="77"/>
      <c r="Q239" s="77"/>
      <c r="R239" s="77">
        <f>SUM(S239:T239)</f>
        <v>0</v>
      </c>
      <c r="S239" s="77"/>
      <c r="T239" s="77"/>
      <c r="U239" s="77">
        <f>SUM(V239:W239)</f>
        <v>0</v>
      </c>
      <c r="V239" s="77"/>
      <c r="W239" s="94"/>
    </row>
    <row r="240" spans="1:23" s="78" customFormat="1" ht="21" customHeight="1">
      <c r="A240" s="95" t="s">
        <v>51</v>
      </c>
      <c r="B240" s="721" t="s">
        <v>32</v>
      </c>
      <c r="C240" s="977"/>
      <c r="D240" s="220"/>
      <c r="E240" s="201"/>
      <c r="F240" s="201"/>
      <c r="G240" s="201"/>
      <c r="H240" s="96">
        <v>800</v>
      </c>
      <c r="I240" s="151"/>
      <c r="J240" s="1283"/>
      <c r="K240" s="1283"/>
      <c r="L240" s="77">
        <f>SUM(L241:L243)</f>
        <v>38.29</v>
      </c>
      <c r="M240" s="77">
        <f t="shared" ref="M240:W240" si="62">SUM(M241:M243)</f>
        <v>38.1</v>
      </c>
      <c r="N240" s="77">
        <f t="shared" si="62"/>
        <v>15.100000000000001</v>
      </c>
      <c r="O240" s="77">
        <f t="shared" si="62"/>
        <v>42.3</v>
      </c>
      <c r="P240" s="77">
        <f t="shared" si="62"/>
        <v>42.3</v>
      </c>
      <c r="Q240" s="77">
        <f t="shared" si="62"/>
        <v>0</v>
      </c>
      <c r="R240" s="77">
        <f t="shared" si="62"/>
        <v>38.5</v>
      </c>
      <c r="S240" s="77">
        <f t="shared" si="62"/>
        <v>38.5</v>
      </c>
      <c r="T240" s="77">
        <f t="shared" si="62"/>
        <v>0</v>
      </c>
      <c r="U240" s="77">
        <f t="shared" si="62"/>
        <v>38.5</v>
      </c>
      <c r="V240" s="77">
        <f t="shared" si="62"/>
        <v>38.5</v>
      </c>
      <c r="W240" s="94">
        <f t="shared" si="62"/>
        <v>0</v>
      </c>
    </row>
    <row r="241" spans="1:23" s="78" customFormat="1" ht="40.5" customHeight="1">
      <c r="A241" s="95" t="s">
        <v>52</v>
      </c>
      <c r="B241" s="721" t="s">
        <v>1516</v>
      </c>
      <c r="C241" s="96" t="s">
        <v>120</v>
      </c>
      <c r="D241" s="220"/>
      <c r="E241" s="201" t="s">
        <v>104</v>
      </c>
      <c r="F241" s="201" t="s">
        <v>89</v>
      </c>
      <c r="G241" s="201" t="s">
        <v>105</v>
      </c>
      <c r="H241" s="96">
        <v>800</v>
      </c>
      <c r="I241" s="135" t="s">
        <v>1633</v>
      </c>
      <c r="J241" s="1297" t="s">
        <v>184</v>
      </c>
      <c r="K241" s="1297" t="s">
        <v>185</v>
      </c>
      <c r="L241" s="77">
        <v>21.98</v>
      </c>
      <c r="M241" s="77">
        <v>18.5</v>
      </c>
      <c r="N241" s="77">
        <v>10.4</v>
      </c>
      <c r="O241" s="77">
        <v>23</v>
      </c>
      <c r="P241" s="77">
        <v>23</v>
      </c>
      <c r="Q241" s="77">
        <v>0</v>
      </c>
      <c r="R241" s="77">
        <v>18.7</v>
      </c>
      <c r="S241" s="77">
        <v>18.7</v>
      </c>
      <c r="T241" s="77">
        <v>0</v>
      </c>
      <c r="U241" s="77">
        <v>18.7</v>
      </c>
      <c r="V241" s="77">
        <v>18.7</v>
      </c>
      <c r="W241" s="94">
        <v>0</v>
      </c>
    </row>
    <row r="242" spans="1:23" s="78" customFormat="1" ht="134.25" customHeight="1">
      <c r="A242" s="95" t="s">
        <v>76</v>
      </c>
      <c r="B242" s="721" t="s">
        <v>1745</v>
      </c>
      <c r="C242" s="96" t="s">
        <v>1632</v>
      </c>
      <c r="D242" s="235"/>
      <c r="E242" s="201" t="s">
        <v>110</v>
      </c>
      <c r="F242" s="201" t="s">
        <v>110</v>
      </c>
      <c r="G242" s="201" t="s">
        <v>113</v>
      </c>
      <c r="H242" s="96">
        <v>800</v>
      </c>
      <c r="I242" s="93" t="s">
        <v>709</v>
      </c>
      <c r="J242" s="1299"/>
      <c r="K242" s="1299"/>
      <c r="L242" s="77">
        <v>16.309999999999999</v>
      </c>
      <c r="M242" s="77">
        <v>19.600000000000001</v>
      </c>
      <c r="N242" s="77">
        <v>4.7</v>
      </c>
      <c r="O242" s="77">
        <v>19.3</v>
      </c>
      <c r="P242" s="77">
        <v>19.3</v>
      </c>
      <c r="Q242" s="77">
        <v>0</v>
      </c>
      <c r="R242" s="77">
        <v>19.8</v>
      </c>
      <c r="S242" s="77">
        <v>19.8</v>
      </c>
      <c r="T242" s="77">
        <v>0</v>
      </c>
      <c r="U242" s="77">
        <v>19.8</v>
      </c>
      <c r="V242" s="77">
        <v>19.8</v>
      </c>
      <c r="W242" s="94">
        <v>0</v>
      </c>
    </row>
    <row r="243" spans="1:23" s="78" customFormat="1" ht="21.75" customHeight="1">
      <c r="A243" s="95" t="s">
        <v>494</v>
      </c>
      <c r="B243" s="721" t="s">
        <v>857</v>
      </c>
      <c r="C243" s="96"/>
      <c r="D243" s="235"/>
      <c r="E243" s="201"/>
      <c r="F243" s="201"/>
      <c r="G243" s="201"/>
      <c r="H243" s="96">
        <v>800</v>
      </c>
      <c r="I243" s="234"/>
      <c r="J243" s="235"/>
      <c r="K243" s="235"/>
      <c r="L243" s="77"/>
      <c r="M243" s="77"/>
      <c r="N243" s="77"/>
      <c r="O243" s="77">
        <f>SUM(P243:Q243)</f>
        <v>0</v>
      </c>
      <c r="P243" s="77"/>
      <c r="Q243" s="77"/>
      <c r="R243" s="77">
        <f>SUM(S243:T243)</f>
        <v>0</v>
      </c>
      <c r="S243" s="77"/>
      <c r="T243" s="77"/>
      <c r="U243" s="77">
        <f>SUM(V243:W243)</f>
        <v>0</v>
      </c>
      <c r="V243" s="77"/>
      <c r="W243" s="94"/>
    </row>
    <row r="244" spans="1:23" s="85" customFormat="1" ht="21" customHeight="1">
      <c r="A244" s="569" t="s">
        <v>57</v>
      </c>
      <c r="B244" s="1270" t="s">
        <v>32</v>
      </c>
      <c r="C244" s="1270"/>
      <c r="D244" s="1270"/>
      <c r="E244" s="1270"/>
      <c r="F244" s="1270"/>
      <c r="G244" s="1270"/>
      <c r="H244" s="1270"/>
      <c r="I244" s="1270"/>
      <c r="J244" s="1270"/>
      <c r="K244" s="1270"/>
      <c r="L244" s="861">
        <f>L245</f>
        <v>14.25</v>
      </c>
      <c r="M244" s="861">
        <f t="shared" ref="M244:W244" si="63">M245</f>
        <v>14.6</v>
      </c>
      <c r="N244" s="861">
        <f t="shared" si="63"/>
        <v>7.2</v>
      </c>
      <c r="O244" s="861">
        <f t="shared" si="63"/>
        <v>14.4</v>
      </c>
      <c r="P244" s="861">
        <f t="shared" si="63"/>
        <v>14.4</v>
      </c>
      <c r="Q244" s="861">
        <f t="shared" si="63"/>
        <v>0</v>
      </c>
      <c r="R244" s="861">
        <f t="shared" si="63"/>
        <v>14.8</v>
      </c>
      <c r="S244" s="861">
        <f t="shared" si="63"/>
        <v>14.8</v>
      </c>
      <c r="T244" s="861">
        <f t="shared" si="63"/>
        <v>0</v>
      </c>
      <c r="U244" s="861">
        <f t="shared" si="63"/>
        <v>14.8</v>
      </c>
      <c r="V244" s="861">
        <f t="shared" si="63"/>
        <v>14.8</v>
      </c>
      <c r="W244" s="862">
        <f t="shared" si="63"/>
        <v>0</v>
      </c>
    </row>
    <row r="245" spans="1:23" s="105" customFormat="1" ht="188.25" thickBot="1">
      <c r="A245" s="303"/>
      <c r="B245" s="899" t="s">
        <v>1634</v>
      </c>
      <c r="C245" s="304" t="s">
        <v>1634</v>
      </c>
      <c r="D245" s="305"/>
      <c r="E245" s="306" t="s">
        <v>167</v>
      </c>
      <c r="F245" s="306" t="s">
        <v>102</v>
      </c>
      <c r="G245" s="306" t="s">
        <v>303</v>
      </c>
      <c r="H245" s="753" t="s">
        <v>209</v>
      </c>
      <c r="I245" s="308"/>
      <c r="J245" s="305"/>
      <c r="K245" s="305"/>
      <c r="L245" s="309">
        <v>14.25</v>
      </c>
      <c r="M245" s="309">
        <v>14.6</v>
      </c>
      <c r="N245" s="309">
        <v>7.2</v>
      </c>
      <c r="O245" s="309">
        <v>14.4</v>
      </c>
      <c r="P245" s="309">
        <v>14.4</v>
      </c>
      <c r="Q245" s="309">
        <v>0</v>
      </c>
      <c r="R245" s="309">
        <v>14.8</v>
      </c>
      <c r="S245" s="309">
        <v>14.8</v>
      </c>
      <c r="T245" s="309">
        <v>0</v>
      </c>
      <c r="U245" s="309">
        <v>14.8</v>
      </c>
      <c r="V245" s="309">
        <v>14.8</v>
      </c>
      <c r="W245" s="310">
        <v>0</v>
      </c>
    </row>
    <row r="246" spans="1:23" s="83" customFormat="1" ht="56.25">
      <c r="A246" s="563" t="s">
        <v>168</v>
      </c>
      <c r="B246" s="774" t="s">
        <v>1579</v>
      </c>
      <c r="C246" s="216"/>
      <c r="D246" s="564"/>
      <c r="E246" s="564"/>
      <c r="F246" s="564"/>
      <c r="G246" s="564"/>
      <c r="H246" s="564"/>
      <c r="I246" s="564"/>
      <c r="J246" s="564"/>
      <c r="K246" s="564" t="s">
        <v>66</v>
      </c>
      <c r="L246" s="857">
        <f t="shared" ref="L246" si="64">SUM(L247)</f>
        <v>18186.100000000002</v>
      </c>
      <c r="M246" s="857">
        <f t="shared" ref="M246" si="65">SUM(M247)</f>
        <v>19746.2</v>
      </c>
      <c r="N246" s="857">
        <f t="shared" ref="N246" si="66">SUM(N247)</f>
        <v>9774.0499999999993</v>
      </c>
      <c r="O246" s="857">
        <f t="shared" ref="O246:P246" si="67">SUM(O247)</f>
        <v>17325.7</v>
      </c>
      <c r="P246" s="857">
        <f t="shared" si="67"/>
        <v>16341.6</v>
      </c>
      <c r="Q246" s="857">
        <f>SUM(Q247)</f>
        <v>984.1</v>
      </c>
      <c r="R246" s="857">
        <f t="shared" ref="R246:W246" si="68">SUM(R247)</f>
        <v>16756.399999999998</v>
      </c>
      <c r="S246" s="857">
        <f t="shared" si="68"/>
        <v>16756.399999999998</v>
      </c>
      <c r="T246" s="857">
        <f t="shared" si="68"/>
        <v>0</v>
      </c>
      <c r="U246" s="857">
        <f t="shared" si="68"/>
        <v>14122.1</v>
      </c>
      <c r="V246" s="857">
        <f t="shared" si="68"/>
        <v>14122.1</v>
      </c>
      <c r="W246" s="857">
        <f t="shared" si="68"/>
        <v>0</v>
      </c>
    </row>
    <row r="247" spans="1:23" s="83" customFormat="1">
      <c r="A247" s="566" t="s">
        <v>9</v>
      </c>
      <c r="B247" s="1269" t="s">
        <v>71</v>
      </c>
      <c r="C247" s="1269"/>
      <c r="D247" s="1269"/>
      <c r="E247" s="1269"/>
      <c r="F247" s="1269"/>
      <c r="G247" s="1269"/>
      <c r="H247" s="1269"/>
      <c r="I247" s="1269"/>
      <c r="J247" s="1269"/>
      <c r="K247" s="1269"/>
      <c r="L247" s="703">
        <f>SUM(L248,L252)</f>
        <v>18186.100000000002</v>
      </c>
      <c r="M247" s="703">
        <f t="shared" ref="M247:W247" si="69">SUM(M248,M252)</f>
        <v>19746.2</v>
      </c>
      <c r="N247" s="703">
        <f t="shared" si="69"/>
        <v>9774.0499999999993</v>
      </c>
      <c r="O247" s="703">
        <f t="shared" si="69"/>
        <v>17325.7</v>
      </c>
      <c r="P247" s="703">
        <f t="shared" si="69"/>
        <v>16341.6</v>
      </c>
      <c r="Q247" s="703">
        <f t="shared" si="69"/>
        <v>984.1</v>
      </c>
      <c r="R247" s="703">
        <f t="shared" si="69"/>
        <v>16756.399999999998</v>
      </c>
      <c r="S247" s="703">
        <f t="shared" si="69"/>
        <v>16756.399999999998</v>
      </c>
      <c r="T247" s="703">
        <f t="shared" si="69"/>
        <v>0</v>
      </c>
      <c r="U247" s="703">
        <f t="shared" si="69"/>
        <v>14122.1</v>
      </c>
      <c r="V247" s="703">
        <f t="shared" si="69"/>
        <v>14122.1</v>
      </c>
      <c r="W247" s="703">
        <f t="shared" si="69"/>
        <v>0</v>
      </c>
    </row>
    <row r="248" spans="1:23" s="78" customFormat="1">
      <c r="A248" s="115" t="s">
        <v>58</v>
      </c>
      <c r="B248" s="721"/>
      <c r="C248" s="977"/>
      <c r="D248" s="101"/>
      <c r="E248" s="93"/>
      <c r="F248" s="93"/>
      <c r="G248" s="93"/>
      <c r="H248" s="93"/>
      <c r="I248" s="97"/>
      <c r="J248" s="100"/>
      <c r="K248" s="101"/>
      <c r="L248" s="200">
        <f>SUM(L249:L251)</f>
        <v>3287.7000000000003</v>
      </c>
      <c r="M248" s="200">
        <f t="shared" ref="M248:W248" si="70">SUM(M249:M251)</f>
        <v>3133.2000000000003</v>
      </c>
      <c r="N248" s="200">
        <f t="shared" si="70"/>
        <v>2243.34</v>
      </c>
      <c r="O248" s="200">
        <f t="shared" si="70"/>
        <v>3211.4</v>
      </c>
      <c r="P248" s="200">
        <f t="shared" si="70"/>
        <v>3211.4</v>
      </c>
      <c r="Q248" s="200">
        <f t="shared" si="70"/>
        <v>0</v>
      </c>
      <c r="R248" s="200">
        <f t="shared" si="70"/>
        <v>3292.8</v>
      </c>
      <c r="S248" s="200">
        <f t="shared" si="70"/>
        <v>3292.8</v>
      </c>
      <c r="T248" s="200">
        <f t="shared" si="70"/>
        <v>0</v>
      </c>
      <c r="U248" s="200">
        <f t="shared" si="70"/>
        <v>658.59999999999991</v>
      </c>
      <c r="V248" s="200">
        <f t="shared" si="70"/>
        <v>658.59999999999991</v>
      </c>
      <c r="W248" s="208">
        <f t="shared" si="70"/>
        <v>0</v>
      </c>
    </row>
    <row r="249" spans="1:23" s="78" customFormat="1" ht="37.5">
      <c r="A249" s="95" t="s">
        <v>10</v>
      </c>
      <c r="B249" s="721" t="s">
        <v>72</v>
      </c>
      <c r="C249" s="96"/>
      <c r="D249" s="235"/>
      <c r="E249" s="201" t="s">
        <v>101</v>
      </c>
      <c r="F249" s="201" t="s">
        <v>102</v>
      </c>
      <c r="G249" s="93">
        <v>7770100190</v>
      </c>
      <c r="H249" s="96">
        <v>100</v>
      </c>
      <c r="I249" s="1452" t="s">
        <v>1049</v>
      </c>
      <c r="J249" s="1455" t="s">
        <v>1050</v>
      </c>
      <c r="K249" s="1458" t="s">
        <v>169</v>
      </c>
      <c r="L249" s="77">
        <v>3039.8</v>
      </c>
      <c r="M249" s="77">
        <v>2893.8</v>
      </c>
      <c r="N249" s="77">
        <v>2085</v>
      </c>
      <c r="O249" s="77">
        <f>SUM(P249:Q249)</f>
        <v>2973.5</v>
      </c>
      <c r="P249" s="77">
        <v>2973.5</v>
      </c>
      <c r="Q249" s="77">
        <v>0</v>
      </c>
      <c r="R249" s="77">
        <v>3048.9</v>
      </c>
      <c r="S249" s="77">
        <v>3048.9</v>
      </c>
      <c r="T249" s="77">
        <v>0</v>
      </c>
      <c r="U249" s="77">
        <f>SUM(V249:W249)</f>
        <v>609.79999999999995</v>
      </c>
      <c r="V249" s="77">
        <v>609.79999999999995</v>
      </c>
      <c r="W249" s="77">
        <v>0</v>
      </c>
    </row>
    <row r="250" spans="1:23" s="78" customFormat="1" ht="37.5">
      <c r="A250" s="95" t="s">
        <v>11</v>
      </c>
      <c r="B250" s="721" t="s">
        <v>73</v>
      </c>
      <c r="C250" s="977"/>
      <c r="D250" s="220"/>
      <c r="E250" s="201" t="s">
        <v>101</v>
      </c>
      <c r="F250" s="201" t="s">
        <v>102</v>
      </c>
      <c r="G250" s="93">
        <v>7770100190</v>
      </c>
      <c r="H250" s="96">
        <v>200</v>
      </c>
      <c r="I250" s="1453"/>
      <c r="J250" s="1456"/>
      <c r="K250" s="1459"/>
      <c r="L250" s="77">
        <v>247.9</v>
      </c>
      <c r="M250" s="77">
        <v>238.4</v>
      </c>
      <c r="N250" s="77">
        <v>158.30000000000001</v>
      </c>
      <c r="O250" s="77">
        <f>SUM(P250:Q250)</f>
        <v>237.9</v>
      </c>
      <c r="P250" s="77">
        <v>237.9</v>
      </c>
      <c r="Q250" s="77">
        <v>0</v>
      </c>
      <c r="R250" s="77">
        <f>SUM(S250:T250)</f>
        <v>243.9</v>
      </c>
      <c r="S250" s="77">
        <v>243.9</v>
      </c>
      <c r="T250" s="77">
        <v>0</v>
      </c>
      <c r="U250" s="77">
        <f>SUM(V250:W250)</f>
        <v>48.8</v>
      </c>
      <c r="V250" s="77">
        <v>48.8</v>
      </c>
      <c r="W250" s="94">
        <v>0</v>
      </c>
    </row>
    <row r="251" spans="1:23" s="78" customFormat="1">
      <c r="A251" s="95" t="s">
        <v>21</v>
      </c>
      <c r="B251" s="721" t="s">
        <v>32</v>
      </c>
      <c r="C251" s="977"/>
      <c r="D251" s="220"/>
      <c r="E251" s="201" t="s">
        <v>101</v>
      </c>
      <c r="F251" s="201" t="s">
        <v>102</v>
      </c>
      <c r="G251" s="93">
        <v>7770100190</v>
      </c>
      <c r="H251" s="96">
        <v>800</v>
      </c>
      <c r="I251" s="1454"/>
      <c r="J251" s="1457"/>
      <c r="K251" s="1460"/>
      <c r="L251" s="77">
        <v>0</v>
      </c>
      <c r="M251" s="77">
        <v>1</v>
      </c>
      <c r="N251" s="77">
        <v>0.04</v>
      </c>
      <c r="O251" s="77">
        <f>SUM(P251:Q251)</f>
        <v>0</v>
      </c>
      <c r="P251" s="77">
        <v>0</v>
      </c>
      <c r="Q251" s="77">
        <v>0</v>
      </c>
      <c r="R251" s="77">
        <v>0</v>
      </c>
      <c r="S251" s="77">
        <v>0</v>
      </c>
      <c r="T251" s="77">
        <v>0</v>
      </c>
      <c r="U251" s="77">
        <f>SUM(V251:W251)</f>
        <v>0</v>
      </c>
      <c r="V251" s="77">
        <v>0</v>
      </c>
      <c r="W251" s="94">
        <v>0</v>
      </c>
    </row>
    <row r="252" spans="1:23" s="78" customFormat="1">
      <c r="A252" s="95" t="s">
        <v>1580</v>
      </c>
      <c r="B252" s="1461" t="s">
        <v>1581</v>
      </c>
      <c r="C252" s="1461"/>
      <c r="D252" s="1461"/>
      <c r="E252" s="1461"/>
      <c r="F252" s="1461"/>
      <c r="G252" s="1461"/>
      <c r="H252" s="1461"/>
      <c r="I252" s="1461"/>
      <c r="J252" s="1461"/>
      <c r="K252" s="1461"/>
      <c r="L252" s="77">
        <f>SUM(L253,L261,L266,L275)</f>
        <v>14898.400000000001</v>
      </c>
      <c r="M252" s="77">
        <f>SUM(M253,M261,M266,M275)</f>
        <v>16613</v>
      </c>
      <c r="N252" s="77">
        <f>SUM(N253,N261,N266,N275)</f>
        <v>7530.7099999999991</v>
      </c>
      <c r="O252" s="77">
        <f>P252+Q252</f>
        <v>14114.300000000001</v>
      </c>
      <c r="P252" s="77">
        <f>SUM(P253,P261,P266,P275)</f>
        <v>13130.2</v>
      </c>
      <c r="Q252" s="77">
        <f>SUM(Q253,Q261,Q266)</f>
        <v>984.1</v>
      </c>
      <c r="R252" s="77">
        <f>S252+T252</f>
        <v>13463.599999999999</v>
      </c>
      <c r="S252" s="77">
        <f>SUM(S253,S261,S266,S275)</f>
        <v>13463.599999999999</v>
      </c>
      <c r="T252" s="77">
        <f>SUM(T253,T261,T266,T275)</f>
        <v>0</v>
      </c>
      <c r="U252" s="77">
        <f>V252+W252</f>
        <v>13463.5</v>
      </c>
      <c r="V252" s="77">
        <f>SUM(V253,V261,V266,V275)</f>
        <v>13463.5</v>
      </c>
      <c r="W252" s="77">
        <f>SUM(W253,W261,W266,W275)</f>
        <v>0</v>
      </c>
    </row>
    <row r="253" spans="1:23" s="78" customFormat="1">
      <c r="A253" s="95" t="s">
        <v>12</v>
      </c>
      <c r="B253" s="259" t="s">
        <v>120</v>
      </c>
      <c r="C253" s="277"/>
      <c r="D253" s="240"/>
      <c r="E253" s="744" t="s">
        <v>104</v>
      </c>
      <c r="F253" s="744" t="s">
        <v>89</v>
      </c>
      <c r="G253" s="240"/>
      <c r="H253" s="240"/>
      <c r="I253" s="745"/>
      <c r="J253" s="745"/>
      <c r="K253" s="745"/>
      <c r="L253" s="77">
        <f>SUM(L254:L260)</f>
        <v>4425.1000000000004</v>
      </c>
      <c r="M253" s="77">
        <f>SUM(M254:M260)</f>
        <v>4780.2</v>
      </c>
      <c r="N253" s="77">
        <f>SUM(N254:N260)</f>
        <v>3187.6099999999997</v>
      </c>
      <c r="O253" s="77">
        <f>P253+Q253</f>
        <v>4651.7000000000007</v>
      </c>
      <c r="P253" s="77">
        <f>SUM(P254:P257)</f>
        <v>4651.7000000000007</v>
      </c>
      <c r="Q253" s="77">
        <f>SUM(Q254:Q257)</f>
        <v>0</v>
      </c>
      <c r="R253" s="77">
        <f>S253+T253</f>
        <v>4769.8</v>
      </c>
      <c r="S253" s="77">
        <f>SUM(S254:S257)</f>
        <v>4769.8</v>
      </c>
      <c r="T253" s="77">
        <f>SUM(T254:T257)</f>
        <v>0</v>
      </c>
      <c r="U253" s="77">
        <f>V253+W253</f>
        <v>4769.7000000000007</v>
      </c>
      <c r="V253" s="77">
        <f>SUM(V254:V257)</f>
        <v>4769.7000000000007</v>
      </c>
      <c r="W253" s="77">
        <f>SUM(W254:W257)</f>
        <v>0</v>
      </c>
    </row>
    <row r="254" spans="1:23" s="78" customFormat="1" ht="288">
      <c r="A254" s="95" t="s">
        <v>49</v>
      </c>
      <c r="B254" s="427" t="s">
        <v>1582</v>
      </c>
      <c r="C254" s="277"/>
      <c r="D254" s="240"/>
      <c r="E254" s="747" t="s">
        <v>104</v>
      </c>
      <c r="F254" s="747" t="s">
        <v>89</v>
      </c>
      <c r="G254" s="746">
        <v>2020100590</v>
      </c>
      <c r="H254" s="746">
        <v>100</v>
      </c>
      <c r="I254" s="748" t="s">
        <v>1049</v>
      </c>
      <c r="J254" s="749" t="s">
        <v>1050</v>
      </c>
      <c r="K254" s="749" t="s">
        <v>169</v>
      </c>
      <c r="L254" s="77">
        <v>3273.7</v>
      </c>
      <c r="M254" s="77">
        <v>3382</v>
      </c>
      <c r="N254" s="77">
        <v>2231.71</v>
      </c>
      <c r="O254" s="77">
        <v>3428.8</v>
      </c>
      <c r="P254" s="77">
        <v>3428.9</v>
      </c>
      <c r="Q254" s="77">
        <v>0</v>
      </c>
      <c r="R254" s="77">
        <v>3515.9</v>
      </c>
      <c r="S254" s="77">
        <v>3515.9</v>
      </c>
      <c r="T254" s="77">
        <v>0</v>
      </c>
      <c r="U254" s="77">
        <f>SUM(V254:W254)</f>
        <v>3515.8</v>
      </c>
      <c r="V254" s="77">
        <v>3515.8</v>
      </c>
      <c r="W254" s="94">
        <v>0</v>
      </c>
    </row>
    <row r="255" spans="1:23" s="78" customFormat="1" ht="94.5">
      <c r="A255" s="95" t="s">
        <v>69</v>
      </c>
      <c r="B255" s="89" t="s">
        <v>1583</v>
      </c>
      <c r="C255" s="86" t="s">
        <v>170</v>
      </c>
      <c r="D255" s="220"/>
      <c r="E255" s="201" t="s">
        <v>104</v>
      </c>
      <c r="F255" s="201" t="s">
        <v>89</v>
      </c>
      <c r="G255" s="93">
        <v>2020100590</v>
      </c>
      <c r="H255" s="96">
        <v>200</v>
      </c>
      <c r="I255" s="1452" t="s">
        <v>1048</v>
      </c>
      <c r="J255" s="1462" t="s">
        <v>171</v>
      </c>
      <c r="K255" s="1462" t="s">
        <v>172</v>
      </c>
      <c r="L255" s="77">
        <v>924.1</v>
      </c>
      <c r="M255" s="77">
        <v>907.8</v>
      </c>
      <c r="N255" s="77">
        <v>728.5</v>
      </c>
      <c r="O255" s="77">
        <f>SUM(P255:Q255)</f>
        <v>1061.4000000000001</v>
      </c>
      <c r="P255" s="77">
        <v>1061.4000000000001</v>
      </c>
      <c r="Q255" s="77">
        <v>0</v>
      </c>
      <c r="R255" s="77">
        <f>SUM(S255:T255)</f>
        <v>1088.4000000000001</v>
      </c>
      <c r="S255" s="77">
        <v>1088.4000000000001</v>
      </c>
      <c r="T255" s="77">
        <v>0</v>
      </c>
      <c r="U255" s="77">
        <f>SUM(V255:W255)</f>
        <v>1088.4000000000001</v>
      </c>
      <c r="V255" s="77">
        <v>1088.4000000000001</v>
      </c>
      <c r="W255" s="94">
        <v>0</v>
      </c>
    </row>
    <row r="256" spans="1:23" s="78" customFormat="1" ht="94.5">
      <c r="A256" s="95" t="s">
        <v>70</v>
      </c>
      <c r="B256" s="89" t="s">
        <v>1583</v>
      </c>
      <c r="C256" s="86" t="s">
        <v>138</v>
      </c>
      <c r="D256" s="235"/>
      <c r="E256" s="201" t="s">
        <v>104</v>
      </c>
      <c r="F256" s="201" t="s">
        <v>89</v>
      </c>
      <c r="G256" s="93">
        <v>2020125110</v>
      </c>
      <c r="H256" s="96">
        <v>200</v>
      </c>
      <c r="I256" s="1454"/>
      <c r="J256" s="1463"/>
      <c r="K256" s="1463"/>
      <c r="L256" s="77">
        <v>136.80000000000001</v>
      </c>
      <c r="M256" s="77">
        <v>140.30000000000001</v>
      </c>
      <c r="N256" s="77">
        <v>29.2</v>
      </c>
      <c r="O256" s="77">
        <f>SUM(P256:Q256)</f>
        <v>138.30000000000001</v>
      </c>
      <c r="P256" s="77">
        <v>138.30000000000001</v>
      </c>
      <c r="Q256" s="77">
        <v>0</v>
      </c>
      <c r="R256" s="77">
        <f>SUM(S256:T256)</f>
        <v>141.80000000000001</v>
      </c>
      <c r="S256" s="77">
        <v>141.80000000000001</v>
      </c>
      <c r="T256" s="77">
        <v>0</v>
      </c>
      <c r="U256" s="77">
        <f>SUM(V256:W256)</f>
        <v>141.80000000000001</v>
      </c>
      <c r="V256" s="77">
        <v>141.80000000000001</v>
      </c>
      <c r="W256" s="94">
        <v>0</v>
      </c>
    </row>
    <row r="257" spans="1:23" s="78" customFormat="1">
      <c r="A257" s="95" t="s">
        <v>1584</v>
      </c>
      <c r="B257" s="89" t="s">
        <v>1585</v>
      </c>
      <c r="C257" s="86"/>
      <c r="D257" s="235"/>
      <c r="E257" s="201" t="s">
        <v>104</v>
      </c>
      <c r="F257" s="201" t="s">
        <v>89</v>
      </c>
      <c r="G257" s="93">
        <v>2020100590</v>
      </c>
      <c r="H257" s="96">
        <v>800</v>
      </c>
      <c r="I257" s="163"/>
      <c r="J257" s="139"/>
      <c r="K257" s="139"/>
      <c r="L257" s="77">
        <v>23.1</v>
      </c>
      <c r="M257" s="77">
        <v>23.4</v>
      </c>
      <c r="N257" s="77">
        <v>21.9</v>
      </c>
      <c r="O257" s="77">
        <v>23.1</v>
      </c>
      <c r="P257" s="77">
        <v>23.1</v>
      </c>
      <c r="Q257" s="77">
        <v>0</v>
      </c>
      <c r="R257" s="77">
        <v>23.7</v>
      </c>
      <c r="S257" s="82">
        <v>23.7</v>
      </c>
      <c r="T257" s="77">
        <v>0</v>
      </c>
      <c r="U257" s="77">
        <v>23.7</v>
      </c>
      <c r="V257" s="77">
        <v>23.7</v>
      </c>
      <c r="W257" s="94">
        <v>0</v>
      </c>
    </row>
    <row r="258" spans="1:23" s="78" customFormat="1" ht="94.5">
      <c r="A258" s="95" t="s">
        <v>1586</v>
      </c>
      <c r="B258" s="89" t="s">
        <v>1739</v>
      </c>
      <c r="C258" s="86" t="s">
        <v>138</v>
      </c>
      <c r="D258" s="235"/>
      <c r="E258" s="201" t="s">
        <v>104</v>
      </c>
      <c r="F258" s="201" t="s">
        <v>89</v>
      </c>
      <c r="G258" s="93">
        <v>1710421050</v>
      </c>
      <c r="H258" s="96">
        <v>200</v>
      </c>
      <c r="I258" s="163" t="s">
        <v>1587</v>
      </c>
      <c r="J258" s="139">
        <v>42930</v>
      </c>
      <c r="K258" s="139"/>
      <c r="L258" s="77">
        <v>67.400000000000006</v>
      </c>
      <c r="M258" s="77">
        <v>238.3</v>
      </c>
      <c r="N258" s="77">
        <v>87.9</v>
      </c>
      <c r="O258" s="77"/>
      <c r="P258" s="77"/>
      <c r="Q258" s="77"/>
      <c r="R258" s="77"/>
      <c r="S258" s="82"/>
      <c r="T258" s="77"/>
      <c r="U258" s="77"/>
      <c r="V258" s="77"/>
      <c r="W258" s="94"/>
    </row>
    <row r="259" spans="1:23" s="78" customFormat="1" ht="94.5">
      <c r="A259" s="95" t="s">
        <v>1588</v>
      </c>
      <c r="B259" s="89" t="s">
        <v>1739</v>
      </c>
      <c r="C259" s="86" t="s">
        <v>138</v>
      </c>
      <c r="D259" s="235"/>
      <c r="E259" s="201" t="s">
        <v>104</v>
      </c>
      <c r="F259" s="201" t="s">
        <v>89</v>
      </c>
      <c r="G259" s="93">
        <v>1710421050</v>
      </c>
      <c r="H259" s="96">
        <v>200</v>
      </c>
      <c r="I259" s="163" t="s">
        <v>1589</v>
      </c>
      <c r="J259" s="139">
        <v>43146</v>
      </c>
      <c r="K259" s="139"/>
      <c r="L259" s="77"/>
      <c r="M259" s="77">
        <v>12.7</v>
      </c>
      <c r="N259" s="77">
        <v>12.7</v>
      </c>
      <c r="O259" s="77"/>
      <c r="P259" s="77"/>
      <c r="Q259" s="77"/>
      <c r="R259" s="77"/>
      <c r="S259" s="82"/>
      <c r="T259" s="77"/>
      <c r="U259" s="77"/>
      <c r="V259" s="77"/>
      <c r="W259" s="94"/>
    </row>
    <row r="260" spans="1:23" s="78" customFormat="1" ht="94.5">
      <c r="A260" s="95" t="s">
        <v>1590</v>
      </c>
      <c r="B260" s="89" t="s">
        <v>1739</v>
      </c>
      <c r="C260" s="86" t="s">
        <v>138</v>
      </c>
      <c r="D260" s="235"/>
      <c r="E260" s="201" t="s">
        <v>104</v>
      </c>
      <c r="F260" s="201" t="s">
        <v>89</v>
      </c>
      <c r="G260" s="93">
        <v>1710421050</v>
      </c>
      <c r="H260" s="96">
        <v>200</v>
      </c>
      <c r="I260" s="163" t="s">
        <v>1591</v>
      </c>
      <c r="J260" s="139">
        <v>43249</v>
      </c>
      <c r="K260" s="139"/>
      <c r="L260" s="77"/>
      <c r="M260" s="77">
        <v>75.7</v>
      </c>
      <c r="N260" s="77">
        <v>75.7</v>
      </c>
      <c r="O260" s="77"/>
      <c r="P260" s="77"/>
      <c r="Q260" s="77"/>
      <c r="R260" s="77"/>
      <c r="S260" s="77"/>
      <c r="T260" s="77"/>
      <c r="U260" s="77"/>
      <c r="V260" s="77"/>
      <c r="W260" s="94"/>
    </row>
    <row r="261" spans="1:23" s="78" customFormat="1">
      <c r="A261" s="95" t="s">
        <v>13</v>
      </c>
      <c r="B261" s="89" t="s">
        <v>1592</v>
      </c>
      <c r="C261" s="86"/>
      <c r="D261" s="235"/>
      <c r="E261" s="201" t="s">
        <v>102</v>
      </c>
      <c r="F261" s="201" t="s">
        <v>107</v>
      </c>
      <c r="G261" s="93"/>
      <c r="H261" s="96"/>
      <c r="I261" s="163"/>
      <c r="J261" s="139"/>
      <c r="K261" s="139"/>
      <c r="L261" s="242">
        <f>SUM(L262:L265)</f>
        <v>3561.2000000000003</v>
      </c>
      <c r="M261" s="77">
        <f>SUM(M262:M265)</f>
        <v>4707.7000000000007</v>
      </c>
      <c r="N261" s="77">
        <f>SUM(N262:N265)</f>
        <v>377.20000000000005</v>
      </c>
      <c r="O261" s="77">
        <f>P261+Q261</f>
        <v>1314.1</v>
      </c>
      <c r="P261" s="77">
        <f>SUM(P262:P264)</f>
        <v>330</v>
      </c>
      <c r="Q261" s="242">
        <f>SUM(Q262:Q265)</f>
        <v>984.1</v>
      </c>
      <c r="R261" s="77">
        <f>S261+T261</f>
        <v>338.4</v>
      </c>
      <c r="S261" s="77">
        <f>SUM(S262:S264)</f>
        <v>338.4</v>
      </c>
      <c r="T261" s="77"/>
      <c r="U261" s="77">
        <f>V261+W261</f>
        <v>338.4</v>
      </c>
      <c r="V261" s="77">
        <f>SUM(V262:V264)</f>
        <v>338.4</v>
      </c>
      <c r="W261" s="94"/>
    </row>
    <row r="262" spans="1:23" s="78" customFormat="1" ht="84">
      <c r="A262" s="95" t="s">
        <v>50</v>
      </c>
      <c r="B262" s="89" t="s">
        <v>1741</v>
      </c>
      <c r="C262" s="86" t="s">
        <v>1593</v>
      </c>
      <c r="D262" s="235"/>
      <c r="E262" s="201" t="s">
        <v>102</v>
      </c>
      <c r="F262" s="201" t="s">
        <v>107</v>
      </c>
      <c r="G262" s="93" t="s">
        <v>1594</v>
      </c>
      <c r="H262" s="96">
        <v>200</v>
      </c>
      <c r="I262" s="136" t="s">
        <v>1051</v>
      </c>
      <c r="J262" s="1" t="s">
        <v>173</v>
      </c>
      <c r="K262" s="76" t="s">
        <v>174</v>
      </c>
      <c r="L262" s="77">
        <v>353.3</v>
      </c>
      <c r="M262" s="77">
        <v>318.60000000000002</v>
      </c>
      <c r="N262" s="77">
        <v>292.60000000000002</v>
      </c>
      <c r="O262" s="77">
        <f>SUM(P262:Q262)</f>
        <v>1298.0999999999999</v>
      </c>
      <c r="P262" s="77">
        <v>314</v>
      </c>
      <c r="Q262" s="77">
        <v>984.1</v>
      </c>
      <c r="R262" s="77">
        <f>SUM(S262:T262)</f>
        <v>322</v>
      </c>
      <c r="S262" s="77">
        <v>322</v>
      </c>
      <c r="T262" s="77">
        <v>0</v>
      </c>
      <c r="U262" s="77">
        <f>SUM(V262:W262)</f>
        <v>322</v>
      </c>
      <c r="V262" s="77">
        <v>322</v>
      </c>
      <c r="W262" s="94">
        <v>0</v>
      </c>
    </row>
    <row r="263" spans="1:23" s="78" customFormat="1">
      <c r="A263" s="95" t="s">
        <v>74</v>
      </c>
      <c r="B263" s="89" t="s">
        <v>1585</v>
      </c>
      <c r="C263" s="86"/>
      <c r="D263" s="235"/>
      <c r="E263" s="201" t="s">
        <v>102</v>
      </c>
      <c r="F263" s="201" t="s">
        <v>107</v>
      </c>
      <c r="G263" s="201" t="s">
        <v>631</v>
      </c>
      <c r="H263" s="96">
        <v>800</v>
      </c>
      <c r="I263" s="136"/>
      <c r="J263" s="1"/>
      <c r="K263" s="76"/>
      <c r="L263" s="77">
        <v>16.100000000000001</v>
      </c>
      <c r="M263" s="77">
        <v>16.2</v>
      </c>
      <c r="N263" s="77">
        <v>11.3</v>
      </c>
      <c r="O263" s="77">
        <v>16</v>
      </c>
      <c r="P263" s="77">
        <v>16</v>
      </c>
      <c r="Q263" s="77">
        <v>0</v>
      </c>
      <c r="R263" s="77">
        <v>16.399999999999999</v>
      </c>
      <c r="S263" s="77">
        <v>16.399999999999999</v>
      </c>
      <c r="T263" s="77">
        <v>0</v>
      </c>
      <c r="U263" s="77">
        <v>16.399999999999999</v>
      </c>
      <c r="V263" s="77">
        <v>16.399999999999999</v>
      </c>
      <c r="W263" s="94">
        <v>0</v>
      </c>
    </row>
    <row r="264" spans="1:23" s="78" customFormat="1" ht="141.75">
      <c r="A264" s="95" t="s">
        <v>75</v>
      </c>
      <c r="B264" s="89" t="s">
        <v>1742</v>
      </c>
      <c r="C264" s="86" t="s">
        <v>1595</v>
      </c>
      <c r="D264" s="235"/>
      <c r="E264" s="201" t="s">
        <v>102</v>
      </c>
      <c r="F264" s="201" t="s">
        <v>107</v>
      </c>
      <c r="G264" s="93" t="s">
        <v>156</v>
      </c>
      <c r="H264" s="96">
        <v>200</v>
      </c>
      <c r="I264" s="136" t="s">
        <v>1596</v>
      </c>
      <c r="J264" s="1">
        <v>43284</v>
      </c>
      <c r="K264" s="76" t="s">
        <v>66</v>
      </c>
      <c r="L264" s="77">
        <v>3191.8</v>
      </c>
      <c r="M264" s="77">
        <v>4299.6000000000004</v>
      </c>
      <c r="N264" s="77">
        <v>0</v>
      </c>
      <c r="O264" s="77"/>
      <c r="P264" s="77"/>
      <c r="Q264" s="77"/>
      <c r="R264" s="77"/>
      <c r="S264" s="77"/>
      <c r="T264" s="77"/>
      <c r="U264" s="77"/>
      <c r="V264" s="77"/>
      <c r="W264" s="94"/>
    </row>
    <row r="265" spans="1:23" s="78" customFormat="1" ht="141.75">
      <c r="A265" s="95" t="s">
        <v>1597</v>
      </c>
      <c r="B265" s="89" t="s">
        <v>1742</v>
      </c>
      <c r="C265" s="86" t="s">
        <v>1595</v>
      </c>
      <c r="D265" s="235"/>
      <c r="E265" s="201" t="s">
        <v>102</v>
      </c>
      <c r="F265" s="201" t="s">
        <v>107</v>
      </c>
      <c r="G265" s="93">
        <v>1710421050</v>
      </c>
      <c r="H265" s="96">
        <v>200</v>
      </c>
      <c r="I265" s="136" t="s">
        <v>1598</v>
      </c>
      <c r="J265" s="1">
        <v>43235</v>
      </c>
      <c r="K265" s="76"/>
      <c r="L265" s="77"/>
      <c r="M265" s="77">
        <v>73.3</v>
      </c>
      <c r="N265" s="77">
        <v>73.3</v>
      </c>
      <c r="O265" s="77"/>
      <c r="P265" s="77"/>
      <c r="Q265" s="77"/>
      <c r="R265" s="77"/>
      <c r="S265" s="77"/>
      <c r="T265" s="77"/>
      <c r="U265" s="77"/>
      <c r="V265" s="77"/>
      <c r="W265" s="223"/>
    </row>
    <row r="266" spans="1:23" s="78" customFormat="1">
      <c r="A266" s="95" t="s">
        <v>340</v>
      </c>
      <c r="B266" s="89" t="s">
        <v>1599</v>
      </c>
      <c r="C266" s="86"/>
      <c r="D266" s="235"/>
      <c r="E266" s="201" t="s">
        <v>110</v>
      </c>
      <c r="F266" s="201" t="s">
        <v>104</v>
      </c>
      <c r="G266" s="93"/>
      <c r="H266" s="96"/>
      <c r="I266" s="136"/>
      <c r="J266" s="1"/>
      <c r="K266" s="76"/>
      <c r="L266" s="242">
        <f>SUM(L267:L274)</f>
        <v>3821.6</v>
      </c>
      <c r="M266" s="77">
        <f>SUM(M267:M274)</f>
        <v>4130.1000000000004</v>
      </c>
      <c r="N266" s="77">
        <f>SUM(N267:N274)</f>
        <v>1959.2999999999997</v>
      </c>
      <c r="O266" s="77">
        <f>P266+Q266</f>
        <v>4988.8</v>
      </c>
      <c r="P266" s="77">
        <f>SUM(P267:P274)</f>
        <v>4988.8</v>
      </c>
      <c r="Q266" s="77">
        <f>SUM(Q267:Q275)</f>
        <v>0</v>
      </c>
      <c r="R266" s="77">
        <f>S266+T266</f>
        <v>5115.3999999999996</v>
      </c>
      <c r="S266" s="77">
        <f>SUM(S267:S274)</f>
        <v>5115.3999999999996</v>
      </c>
      <c r="T266" s="77">
        <v>0</v>
      </c>
      <c r="U266" s="77">
        <f>V266+W266</f>
        <v>5115.3999999999996</v>
      </c>
      <c r="V266" s="77">
        <f>SUM(V267:V274)</f>
        <v>5115.3999999999996</v>
      </c>
      <c r="W266" s="77">
        <v>0</v>
      </c>
    </row>
    <row r="267" spans="1:23" s="78" customFormat="1" ht="108">
      <c r="A267" s="95" t="s">
        <v>52</v>
      </c>
      <c r="B267" s="89" t="s">
        <v>1600</v>
      </c>
      <c r="C267" s="86" t="s">
        <v>1601</v>
      </c>
      <c r="D267" s="235"/>
      <c r="E267" s="201" t="s">
        <v>110</v>
      </c>
      <c r="F267" s="201" t="s">
        <v>104</v>
      </c>
      <c r="G267" s="93">
        <v>540125010</v>
      </c>
      <c r="H267" s="96">
        <v>200</v>
      </c>
      <c r="I267" s="136" t="s">
        <v>1052</v>
      </c>
      <c r="J267" s="76" t="s">
        <v>175</v>
      </c>
      <c r="K267" s="76" t="s">
        <v>176</v>
      </c>
      <c r="L267" s="77">
        <v>3536.7</v>
      </c>
      <c r="M267" s="77">
        <v>3684.8</v>
      </c>
      <c r="N267" s="77">
        <v>1661.8</v>
      </c>
      <c r="O267" s="77">
        <f>SUM(P267:Q267)</f>
        <v>4674.7</v>
      </c>
      <c r="P267" s="77">
        <v>4674.7</v>
      </c>
      <c r="Q267" s="77">
        <v>0</v>
      </c>
      <c r="R267" s="77">
        <f>SUM(S267:T267)</f>
        <v>4793.3999999999996</v>
      </c>
      <c r="S267" s="77">
        <v>4793.3999999999996</v>
      </c>
      <c r="T267" s="77">
        <v>0</v>
      </c>
      <c r="U267" s="77">
        <f>SUM(V267:W267)</f>
        <v>4793.3999999999996</v>
      </c>
      <c r="V267" s="77">
        <v>4793.3999999999996</v>
      </c>
      <c r="W267" s="94">
        <v>0</v>
      </c>
    </row>
    <row r="268" spans="1:23" s="78" customFormat="1" ht="144">
      <c r="A268" s="95" t="s">
        <v>357</v>
      </c>
      <c r="B268" s="721" t="s">
        <v>1557</v>
      </c>
      <c r="C268" s="86" t="s">
        <v>1603</v>
      </c>
      <c r="D268" s="235"/>
      <c r="E268" s="201" t="s">
        <v>110</v>
      </c>
      <c r="F268" s="201" t="s">
        <v>104</v>
      </c>
      <c r="G268" s="201" t="s">
        <v>1086</v>
      </c>
      <c r="H268" s="96">
        <v>200</v>
      </c>
      <c r="I268" s="136" t="s">
        <v>1053</v>
      </c>
      <c r="J268" s="76" t="s">
        <v>178</v>
      </c>
      <c r="K268" s="76" t="s">
        <v>176</v>
      </c>
      <c r="L268" s="77">
        <v>0</v>
      </c>
      <c r="M268" s="77">
        <v>0</v>
      </c>
      <c r="N268" s="77">
        <v>0</v>
      </c>
      <c r="O268" s="77">
        <v>140</v>
      </c>
      <c r="P268" s="77">
        <v>140</v>
      </c>
      <c r="Q268" s="77">
        <v>0</v>
      </c>
      <c r="R268" s="77">
        <v>140</v>
      </c>
      <c r="S268" s="77">
        <v>140</v>
      </c>
      <c r="T268" s="77">
        <v>0</v>
      </c>
      <c r="U268" s="77">
        <v>140</v>
      </c>
      <c r="V268" s="77">
        <v>140</v>
      </c>
      <c r="W268" s="94">
        <v>0</v>
      </c>
    </row>
    <row r="269" spans="1:23" s="78" customFormat="1" ht="144">
      <c r="A269" s="95" t="s">
        <v>1604</v>
      </c>
      <c r="B269" s="721" t="s">
        <v>1557</v>
      </c>
      <c r="C269" s="86" t="s">
        <v>192</v>
      </c>
      <c r="D269" s="235"/>
      <c r="E269" s="201" t="s">
        <v>110</v>
      </c>
      <c r="F269" s="201" t="s">
        <v>104</v>
      </c>
      <c r="G269" s="201" t="s">
        <v>164</v>
      </c>
      <c r="H269" s="96">
        <v>200</v>
      </c>
      <c r="I269" s="136" t="s">
        <v>1053</v>
      </c>
      <c r="J269" s="76" t="s">
        <v>178</v>
      </c>
      <c r="K269" s="76" t="s">
        <v>176</v>
      </c>
      <c r="L269" s="77">
        <v>0</v>
      </c>
      <c r="M269" s="77">
        <v>0</v>
      </c>
      <c r="N269" s="77">
        <v>0</v>
      </c>
      <c r="O269" s="77">
        <v>101.8</v>
      </c>
      <c r="P269" s="77">
        <v>101.8</v>
      </c>
      <c r="Q269" s="77">
        <v>0</v>
      </c>
      <c r="R269" s="77">
        <v>101.8</v>
      </c>
      <c r="S269" s="77">
        <v>101.8</v>
      </c>
      <c r="T269" s="77">
        <v>0</v>
      </c>
      <c r="U269" s="77">
        <v>101.8</v>
      </c>
      <c r="V269" s="77">
        <v>101.8</v>
      </c>
      <c r="W269" s="94">
        <v>0</v>
      </c>
    </row>
    <row r="270" spans="1:23" s="78" customFormat="1" ht="144">
      <c r="A270" s="95" t="s">
        <v>1605</v>
      </c>
      <c r="B270" s="721" t="s">
        <v>1557</v>
      </c>
      <c r="C270" s="86" t="s">
        <v>1606</v>
      </c>
      <c r="D270" s="235"/>
      <c r="E270" s="201" t="s">
        <v>110</v>
      </c>
      <c r="F270" s="201" t="s">
        <v>104</v>
      </c>
      <c r="G270" s="201" t="s">
        <v>1087</v>
      </c>
      <c r="H270" s="96">
        <v>200</v>
      </c>
      <c r="I270" s="136" t="s">
        <v>1053</v>
      </c>
      <c r="J270" s="76" t="s">
        <v>178</v>
      </c>
      <c r="K270" s="76" t="s">
        <v>176</v>
      </c>
      <c r="L270" s="77">
        <v>0</v>
      </c>
      <c r="M270" s="77">
        <v>0</v>
      </c>
      <c r="N270" s="77">
        <v>0</v>
      </c>
      <c r="O270" s="77">
        <v>10</v>
      </c>
      <c r="P270" s="77">
        <v>10</v>
      </c>
      <c r="Q270" s="77">
        <v>0</v>
      </c>
      <c r="R270" s="77">
        <v>10</v>
      </c>
      <c r="S270" s="77">
        <v>10</v>
      </c>
      <c r="T270" s="77">
        <v>0</v>
      </c>
      <c r="U270" s="77">
        <v>10</v>
      </c>
      <c r="V270" s="77">
        <v>10</v>
      </c>
      <c r="W270" s="94">
        <v>0</v>
      </c>
    </row>
    <row r="271" spans="1:23" s="78" customFormat="1" ht="63">
      <c r="A271" s="95" t="s">
        <v>1607</v>
      </c>
      <c r="B271" s="721" t="s">
        <v>1557</v>
      </c>
      <c r="C271" s="86" t="s">
        <v>1608</v>
      </c>
      <c r="D271" s="235"/>
      <c r="E271" s="201" t="s">
        <v>110</v>
      </c>
      <c r="F271" s="201" t="s">
        <v>104</v>
      </c>
      <c r="G271" s="201" t="s">
        <v>146</v>
      </c>
      <c r="H271" s="96">
        <v>200</v>
      </c>
      <c r="I271" s="136" t="s">
        <v>177</v>
      </c>
      <c r="J271" s="76"/>
      <c r="K271" s="76"/>
      <c r="L271" s="77">
        <v>37.1</v>
      </c>
      <c r="M271" s="77">
        <v>17.5</v>
      </c>
      <c r="N271" s="77">
        <v>16.600000000000001</v>
      </c>
      <c r="O271" s="77">
        <v>17.3</v>
      </c>
      <c r="P271" s="77">
        <v>17.3</v>
      </c>
      <c r="Q271" s="77">
        <v>0</v>
      </c>
      <c r="R271" s="77">
        <f>SUM(S271:T271)</f>
        <v>17.7</v>
      </c>
      <c r="S271" s="77">
        <v>17.7</v>
      </c>
      <c r="T271" s="77">
        <v>0</v>
      </c>
      <c r="U271" s="77">
        <f>SUM(V271:W271)</f>
        <v>17.7</v>
      </c>
      <c r="V271" s="77">
        <v>17.7</v>
      </c>
      <c r="W271" s="94">
        <v>0</v>
      </c>
    </row>
    <row r="272" spans="1:23" s="78" customFormat="1" ht="63">
      <c r="A272" s="95" t="s">
        <v>1609</v>
      </c>
      <c r="B272" s="89" t="s">
        <v>1602</v>
      </c>
      <c r="C272" s="86" t="s">
        <v>1610</v>
      </c>
      <c r="D272" s="508"/>
      <c r="E272" s="201" t="s">
        <v>110</v>
      </c>
      <c r="F272" s="201" t="s">
        <v>104</v>
      </c>
      <c r="G272" s="93">
        <v>1710421050</v>
      </c>
      <c r="H272" s="96">
        <v>200</v>
      </c>
      <c r="I272" s="136" t="s">
        <v>1611</v>
      </c>
      <c r="J272" s="76"/>
      <c r="K272" s="76"/>
      <c r="L272" s="77"/>
      <c r="M272" s="77">
        <v>26.8</v>
      </c>
      <c r="N272" s="77">
        <v>26.8</v>
      </c>
      <c r="O272" s="77"/>
      <c r="P272" s="77"/>
      <c r="Q272" s="77"/>
      <c r="R272" s="77"/>
      <c r="S272" s="77"/>
      <c r="T272" s="77"/>
      <c r="U272" s="77"/>
      <c r="V272" s="77"/>
      <c r="W272" s="94"/>
    </row>
    <row r="273" spans="1:23" s="78" customFormat="1" ht="63">
      <c r="A273" s="95" t="s">
        <v>1612</v>
      </c>
      <c r="B273" s="89" t="s">
        <v>1602</v>
      </c>
      <c r="C273" s="86" t="s">
        <v>1610</v>
      </c>
      <c r="D273" s="235"/>
      <c r="E273" s="201" t="s">
        <v>110</v>
      </c>
      <c r="F273" s="201" t="s">
        <v>104</v>
      </c>
      <c r="G273" s="93">
        <v>7770226000</v>
      </c>
      <c r="H273" s="96">
        <v>200</v>
      </c>
      <c r="I273" s="136" t="s">
        <v>1613</v>
      </c>
      <c r="J273" s="76">
        <v>43306</v>
      </c>
      <c r="K273" s="76"/>
      <c r="L273" s="77"/>
      <c r="M273" s="77">
        <v>100</v>
      </c>
      <c r="N273" s="77">
        <v>0</v>
      </c>
      <c r="O273" s="77"/>
      <c r="P273" s="77"/>
      <c r="Q273" s="77"/>
      <c r="R273" s="77"/>
      <c r="S273" s="77"/>
      <c r="T273" s="77"/>
      <c r="U273" s="77"/>
      <c r="V273" s="77"/>
      <c r="W273" s="94"/>
    </row>
    <row r="274" spans="1:23" s="78" customFormat="1" ht="94.5">
      <c r="A274" s="95" t="s">
        <v>1614</v>
      </c>
      <c r="B274" s="89" t="s">
        <v>1615</v>
      </c>
      <c r="C274" s="86" t="s">
        <v>1610</v>
      </c>
      <c r="D274" s="235"/>
      <c r="E274" s="201" t="s">
        <v>110</v>
      </c>
      <c r="F274" s="201" t="s">
        <v>104</v>
      </c>
      <c r="G274" s="93">
        <v>540125060</v>
      </c>
      <c r="H274" s="96">
        <v>200</v>
      </c>
      <c r="I274" s="1464" t="s">
        <v>1053</v>
      </c>
      <c r="J274" s="1465" t="s">
        <v>178</v>
      </c>
      <c r="K274" s="1465" t="s">
        <v>176</v>
      </c>
      <c r="L274" s="77">
        <v>247.8</v>
      </c>
      <c r="M274" s="77">
        <v>301</v>
      </c>
      <c r="N274" s="77">
        <v>254.1</v>
      </c>
      <c r="O274" s="77">
        <f>SUM(P274:Q274)</f>
        <v>45</v>
      </c>
      <c r="P274" s="77">
        <v>45</v>
      </c>
      <c r="Q274" s="77">
        <v>0</v>
      </c>
      <c r="R274" s="77">
        <f>SUM(S274:T274)</f>
        <v>52.5</v>
      </c>
      <c r="S274" s="77">
        <v>52.5</v>
      </c>
      <c r="T274" s="77">
        <v>0</v>
      </c>
      <c r="U274" s="77">
        <f>SUM(V274:W274)</f>
        <v>52.5</v>
      </c>
      <c r="V274" s="77">
        <v>52.5</v>
      </c>
      <c r="W274" s="94">
        <v>0</v>
      </c>
    </row>
    <row r="275" spans="1:23" s="78" customFormat="1" ht="31.5">
      <c r="A275" s="95" t="s">
        <v>566</v>
      </c>
      <c r="B275" s="89" t="s">
        <v>1616</v>
      </c>
      <c r="C275" s="86"/>
      <c r="D275" s="235"/>
      <c r="E275" s="201" t="s">
        <v>110</v>
      </c>
      <c r="F275" s="201" t="s">
        <v>110</v>
      </c>
      <c r="G275" s="93"/>
      <c r="H275" s="96"/>
      <c r="I275" s="1464"/>
      <c r="J275" s="1465"/>
      <c r="K275" s="1465"/>
      <c r="L275" s="242">
        <f>SUM(L276:L278)</f>
        <v>3090.5</v>
      </c>
      <c r="M275" s="77">
        <f>SUM(M276:M279)</f>
        <v>2995</v>
      </c>
      <c r="N275" s="77">
        <f>SUM(N276:N279)</f>
        <v>2006.6000000000001</v>
      </c>
      <c r="O275" s="77">
        <v>3159.7</v>
      </c>
      <c r="P275" s="77">
        <f>SUM(P276:P278)</f>
        <v>3159.7</v>
      </c>
      <c r="Q275" s="77">
        <v>0</v>
      </c>
      <c r="R275" s="77">
        <v>3240</v>
      </c>
      <c r="S275" s="77">
        <f>SUM(S276:S278)</f>
        <v>3240</v>
      </c>
      <c r="T275" s="77">
        <v>0</v>
      </c>
      <c r="U275" s="77">
        <v>3240</v>
      </c>
      <c r="V275" s="77">
        <f>SUM(V276:V278)</f>
        <v>3240</v>
      </c>
      <c r="W275" s="77">
        <v>0</v>
      </c>
    </row>
    <row r="276" spans="1:23" s="78" customFormat="1" ht="78.75">
      <c r="A276" s="95" t="s">
        <v>1617</v>
      </c>
      <c r="B276" s="89" t="s">
        <v>1618</v>
      </c>
      <c r="C276" s="86" t="s">
        <v>1610</v>
      </c>
      <c r="D276" s="235"/>
      <c r="E276" s="201" t="s">
        <v>110</v>
      </c>
      <c r="F276" s="201" t="s">
        <v>110</v>
      </c>
      <c r="G276" s="93">
        <v>540100590</v>
      </c>
      <c r="H276" s="96">
        <v>200</v>
      </c>
      <c r="I276" s="1464"/>
      <c r="J276" s="1465"/>
      <c r="K276" s="1465"/>
      <c r="L276" s="77">
        <v>241</v>
      </c>
      <c r="M276" s="77">
        <v>179.6</v>
      </c>
      <c r="N276" s="77">
        <v>137.4</v>
      </c>
      <c r="O276" s="77">
        <v>196.8</v>
      </c>
      <c r="P276" s="77">
        <v>196.8</v>
      </c>
      <c r="Q276" s="77">
        <v>0</v>
      </c>
      <c r="R276" s="77">
        <f>SUM(S276:T276)</f>
        <v>181.3</v>
      </c>
      <c r="S276" s="77">
        <v>181.3</v>
      </c>
      <c r="T276" s="77">
        <v>0</v>
      </c>
      <c r="U276" s="77">
        <v>181.3</v>
      </c>
      <c r="V276" s="77">
        <v>181.3</v>
      </c>
      <c r="W276" s="94">
        <v>0</v>
      </c>
    </row>
    <row r="277" spans="1:23" s="78" customFormat="1" ht="288">
      <c r="A277" s="95" t="s">
        <v>1619</v>
      </c>
      <c r="B277" s="89" t="s">
        <v>1582</v>
      </c>
      <c r="C277" s="86"/>
      <c r="D277" s="235"/>
      <c r="E277" s="201" t="s">
        <v>110</v>
      </c>
      <c r="F277" s="201" t="s">
        <v>110</v>
      </c>
      <c r="G277" s="93">
        <v>540100590</v>
      </c>
      <c r="H277" s="96">
        <v>100</v>
      </c>
      <c r="I277" s="136" t="s">
        <v>1049</v>
      </c>
      <c r="J277" s="145" t="s">
        <v>1050</v>
      </c>
      <c r="K277" s="145" t="s">
        <v>169</v>
      </c>
      <c r="L277" s="77">
        <v>2793</v>
      </c>
      <c r="M277" s="77">
        <v>2594.4</v>
      </c>
      <c r="N277" s="77">
        <v>1721.4</v>
      </c>
      <c r="O277" s="77">
        <f>P277+Q277</f>
        <v>2928.7</v>
      </c>
      <c r="P277" s="77">
        <v>2928.7</v>
      </c>
      <c r="Q277" s="77">
        <v>0</v>
      </c>
      <c r="R277" s="77">
        <f>SUM(S277:T277)</f>
        <v>3003.1</v>
      </c>
      <c r="S277" s="77">
        <v>3003.1</v>
      </c>
      <c r="T277" s="77">
        <v>0</v>
      </c>
      <c r="U277" s="77">
        <f>SUM(V277:W277)</f>
        <v>3003.1</v>
      </c>
      <c r="V277" s="77">
        <v>3003.1</v>
      </c>
      <c r="W277" s="94">
        <v>0</v>
      </c>
    </row>
    <row r="278" spans="1:23" s="78" customFormat="1" ht="78.75">
      <c r="A278" s="95" t="s">
        <v>1620</v>
      </c>
      <c r="B278" s="89" t="s">
        <v>1746</v>
      </c>
      <c r="C278" s="96"/>
      <c r="D278" s="235"/>
      <c r="E278" s="201" t="s">
        <v>110</v>
      </c>
      <c r="F278" s="201" t="s">
        <v>110</v>
      </c>
      <c r="G278" s="201" t="s">
        <v>113</v>
      </c>
      <c r="H278" s="96">
        <v>800</v>
      </c>
      <c r="I278" s="234"/>
      <c r="J278" s="235"/>
      <c r="K278" s="235"/>
      <c r="L278" s="77">
        <v>56.5</v>
      </c>
      <c r="M278" s="77">
        <v>55</v>
      </c>
      <c r="N278" s="77">
        <v>52.2</v>
      </c>
      <c r="O278" s="77">
        <v>34.200000000000003</v>
      </c>
      <c r="P278" s="77">
        <v>34.200000000000003</v>
      </c>
      <c r="Q278" s="77">
        <v>0</v>
      </c>
      <c r="R278" s="77">
        <f>SUM(S278:T278)</f>
        <v>55.6</v>
      </c>
      <c r="S278" s="77">
        <v>55.6</v>
      </c>
      <c r="T278" s="77">
        <v>0</v>
      </c>
      <c r="U278" s="77">
        <f>SUM(V278:W278)</f>
        <v>55.6</v>
      </c>
      <c r="V278" s="77">
        <v>55.6</v>
      </c>
      <c r="W278" s="94">
        <v>0</v>
      </c>
    </row>
    <row r="279" spans="1:23" s="78" customFormat="1" ht="78.75">
      <c r="A279" s="95" t="s">
        <v>1621</v>
      </c>
      <c r="B279" s="89" t="s">
        <v>1582</v>
      </c>
      <c r="C279" s="96"/>
      <c r="D279" s="235"/>
      <c r="E279" s="201" t="s">
        <v>110</v>
      </c>
      <c r="F279" s="201" t="s">
        <v>110</v>
      </c>
      <c r="G279" s="93" t="s">
        <v>1089</v>
      </c>
      <c r="H279" s="96">
        <v>100</v>
      </c>
      <c r="I279" s="234"/>
      <c r="J279" s="235"/>
      <c r="K279" s="235"/>
      <c r="L279" s="77"/>
      <c r="M279" s="77">
        <v>166</v>
      </c>
      <c r="N279" s="77">
        <v>95.6</v>
      </c>
      <c r="O279" s="77"/>
      <c r="P279" s="77"/>
      <c r="Q279" s="77"/>
      <c r="R279" s="77"/>
      <c r="S279" s="77"/>
      <c r="T279" s="77"/>
      <c r="U279" s="77"/>
      <c r="V279" s="77"/>
      <c r="W279" s="94"/>
    </row>
    <row r="280" spans="1:23" s="78" customFormat="1">
      <c r="A280" s="95" t="s">
        <v>494</v>
      </c>
      <c r="B280" s="721" t="s">
        <v>857</v>
      </c>
      <c r="C280" s="96"/>
      <c r="D280" s="235"/>
      <c r="E280" s="507"/>
      <c r="F280" s="507"/>
      <c r="G280" s="93"/>
      <c r="H280" s="96">
        <v>800</v>
      </c>
      <c r="I280" s="234"/>
      <c r="J280" s="235"/>
      <c r="K280" s="235"/>
      <c r="L280" s="77"/>
      <c r="M280" s="77"/>
      <c r="N280" s="77"/>
      <c r="O280" s="77">
        <f>SUM(P280:Q280)</f>
        <v>0</v>
      </c>
      <c r="P280" s="77"/>
      <c r="Q280" s="77"/>
      <c r="R280" s="77">
        <f>SUM(S280:T280)</f>
        <v>0</v>
      </c>
      <c r="S280" s="77"/>
      <c r="T280" s="77"/>
      <c r="U280" s="77">
        <f>SUM(V280:W280)</f>
        <v>0</v>
      </c>
      <c r="V280" s="77"/>
      <c r="W280" s="94"/>
    </row>
    <row r="281" spans="1:23" s="83" customFormat="1" ht="64.5" customHeight="1">
      <c r="A281" s="563" t="s">
        <v>182</v>
      </c>
      <c r="B281" s="774" t="s">
        <v>183</v>
      </c>
      <c r="C281" s="216"/>
      <c r="D281" s="564"/>
      <c r="E281" s="564"/>
      <c r="F281" s="564"/>
      <c r="G281" s="564"/>
      <c r="H281" s="564"/>
      <c r="I281" s="564"/>
      <c r="J281" s="564"/>
      <c r="K281" s="564" t="s">
        <v>66</v>
      </c>
      <c r="L281" s="857">
        <f>SUM(L282)</f>
        <v>14982.899999999998</v>
      </c>
      <c r="M281" s="857">
        <f t="shared" ref="M281:W281" si="71">SUM(M282)</f>
        <v>14644.000000000002</v>
      </c>
      <c r="N281" s="857">
        <f t="shared" si="71"/>
        <v>10278.199999999999</v>
      </c>
      <c r="O281" s="857">
        <f t="shared" si="71"/>
        <v>15860.9</v>
      </c>
      <c r="P281" s="857">
        <f t="shared" si="71"/>
        <v>15344</v>
      </c>
      <c r="Q281" s="857">
        <f t="shared" si="71"/>
        <v>516.9</v>
      </c>
      <c r="R281" s="857">
        <f t="shared" si="71"/>
        <v>15733.5</v>
      </c>
      <c r="S281" s="857">
        <f t="shared" si="71"/>
        <v>15733.5</v>
      </c>
      <c r="T281" s="857">
        <f t="shared" si="71"/>
        <v>0</v>
      </c>
      <c r="U281" s="857">
        <f t="shared" si="71"/>
        <v>13399</v>
      </c>
      <c r="V281" s="857">
        <f t="shared" si="71"/>
        <v>13399</v>
      </c>
      <c r="W281" s="857">
        <f t="shared" si="71"/>
        <v>0</v>
      </c>
    </row>
    <row r="282" spans="1:23" s="83" customFormat="1" ht="37.5" customHeight="1">
      <c r="A282" s="566" t="s">
        <v>9</v>
      </c>
      <c r="B282" s="1269" t="s">
        <v>71</v>
      </c>
      <c r="C282" s="1269"/>
      <c r="D282" s="1269"/>
      <c r="E282" s="1269"/>
      <c r="F282" s="1269"/>
      <c r="G282" s="1269"/>
      <c r="H282" s="1269"/>
      <c r="I282" s="1269"/>
      <c r="J282" s="1269"/>
      <c r="K282" s="1269"/>
      <c r="L282" s="703">
        <f>SUM(L283,L287,)</f>
        <v>14982.899999999998</v>
      </c>
      <c r="M282" s="703">
        <f t="shared" ref="M282:W282" si="72">SUM(M283,M287,)</f>
        <v>14644.000000000002</v>
      </c>
      <c r="N282" s="703">
        <f t="shared" si="72"/>
        <v>10278.199999999999</v>
      </c>
      <c r="O282" s="703">
        <f t="shared" si="72"/>
        <v>15860.9</v>
      </c>
      <c r="P282" s="703">
        <f t="shared" si="72"/>
        <v>15344</v>
      </c>
      <c r="Q282" s="703">
        <f t="shared" si="72"/>
        <v>516.9</v>
      </c>
      <c r="R282" s="703">
        <f t="shared" si="72"/>
        <v>15733.5</v>
      </c>
      <c r="S282" s="703">
        <f t="shared" si="72"/>
        <v>15733.5</v>
      </c>
      <c r="T282" s="703">
        <f t="shared" si="72"/>
        <v>0</v>
      </c>
      <c r="U282" s="703">
        <f t="shared" si="72"/>
        <v>13399</v>
      </c>
      <c r="V282" s="703">
        <f t="shared" si="72"/>
        <v>13399</v>
      </c>
      <c r="W282" s="703">
        <f t="shared" si="72"/>
        <v>0</v>
      </c>
    </row>
    <row r="283" spans="1:23" s="78" customFormat="1" ht="19.899999999999999" customHeight="1">
      <c r="A283" s="115" t="s">
        <v>58</v>
      </c>
      <c r="B283" s="721"/>
      <c r="C283" s="977"/>
      <c r="D283" s="101"/>
      <c r="E283" s="93"/>
      <c r="F283" s="93"/>
      <c r="G283" s="93"/>
      <c r="H283" s="93"/>
      <c r="I283" s="97"/>
      <c r="J283" s="100"/>
      <c r="K283" s="101"/>
      <c r="L283" s="200">
        <f>SUM(L284:L286)</f>
        <v>3263.9</v>
      </c>
      <c r="M283" s="200">
        <f t="shared" ref="M283:W283" si="73">SUM(M284:M286)</f>
        <v>2682.6</v>
      </c>
      <c r="N283" s="200">
        <f t="shared" si="73"/>
        <v>1866.4</v>
      </c>
      <c r="O283" s="200">
        <f t="shared" si="73"/>
        <v>2846.1</v>
      </c>
      <c r="P283" s="200">
        <f t="shared" si="73"/>
        <v>2846.1</v>
      </c>
      <c r="Q283" s="200">
        <f t="shared" si="73"/>
        <v>0</v>
      </c>
      <c r="R283" s="200">
        <f t="shared" si="73"/>
        <v>2918.2000000000003</v>
      </c>
      <c r="S283" s="200">
        <f t="shared" si="73"/>
        <v>2918.2000000000003</v>
      </c>
      <c r="T283" s="200">
        <f t="shared" si="73"/>
        <v>0</v>
      </c>
      <c r="U283" s="200">
        <f t="shared" si="73"/>
        <v>583.69999999999993</v>
      </c>
      <c r="V283" s="200">
        <f t="shared" si="73"/>
        <v>583.69999999999993</v>
      </c>
      <c r="W283" s="208">
        <f t="shared" si="73"/>
        <v>0</v>
      </c>
    </row>
    <row r="284" spans="1:23" s="78" customFormat="1" ht="116.25" customHeight="1">
      <c r="A284" s="95" t="s">
        <v>10</v>
      </c>
      <c r="B284" s="721" t="s">
        <v>72</v>
      </c>
      <c r="C284" s="96"/>
      <c r="D284" s="235"/>
      <c r="E284" s="201" t="s">
        <v>101</v>
      </c>
      <c r="F284" s="201" t="s">
        <v>102</v>
      </c>
      <c r="G284" s="201" t="s">
        <v>133</v>
      </c>
      <c r="H284" s="96">
        <v>100</v>
      </c>
      <c r="I284" s="1438" t="s">
        <v>710</v>
      </c>
      <c r="J284" s="1441" t="s">
        <v>702</v>
      </c>
      <c r="K284" s="1366" t="s">
        <v>711</v>
      </c>
      <c r="L284" s="77">
        <v>2903.4</v>
      </c>
      <c r="M284" s="77">
        <v>2332.4</v>
      </c>
      <c r="N284" s="77">
        <v>1629.7</v>
      </c>
      <c r="O284" s="77">
        <f>Q284+P284</f>
        <v>2498.5</v>
      </c>
      <c r="P284" s="77">
        <v>2498.5</v>
      </c>
      <c r="Q284" s="77"/>
      <c r="R284" s="77">
        <f>S284</f>
        <v>2561.8000000000002</v>
      </c>
      <c r="S284" s="77">
        <v>2561.8000000000002</v>
      </c>
      <c r="T284" s="77"/>
      <c r="U284" s="77">
        <f>V284</f>
        <v>512.4</v>
      </c>
      <c r="V284" s="77">
        <v>512.4</v>
      </c>
      <c r="W284" s="94"/>
    </row>
    <row r="285" spans="1:23" s="78" customFormat="1" ht="153" customHeight="1">
      <c r="A285" s="95" t="s">
        <v>11</v>
      </c>
      <c r="B285" s="721" t="s">
        <v>73</v>
      </c>
      <c r="C285" s="977"/>
      <c r="D285" s="220"/>
      <c r="E285" s="201" t="s">
        <v>101</v>
      </c>
      <c r="F285" s="201" t="s">
        <v>102</v>
      </c>
      <c r="G285" s="201" t="s">
        <v>133</v>
      </c>
      <c r="H285" s="96">
        <v>200</v>
      </c>
      <c r="I285" s="1439"/>
      <c r="J285" s="1442"/>
      <c r="K285" s="1348"/>
      <c r="L285" s="77">
        <v>359.7</v>
      </c>
      <c r="M285" s="77">
        <v>350.2</v>
      </c>
      <c r="N285" s="77">
        <v>236.7</v>
      </c>
      <c r="O285" s="77">
        <f>Q285+P285</f>
        <v>347.6</v>
      </c>
      <c r="P285" s="77">
        <v>347.6</v>
      </c>
      <c r="Q285" s="77"/>
      <c r="R285" s="77">
        <f>S285</f>
        <v>356.4</v>
      </c>
      <c r="S285" s="77">
        <v>356.4</v>
      </c>
      <c r="T285" s="77"/>
      <c r="U285" s="77">
        <f>V285</f>
        <v>71.3</v>
      </c>
      <c r="V285" s="77">
        <v>71.3</v>
      </c>
      <c r="W285" s="94"/>
    </row>
    <row r="286" spans="1:23" s="78" customFormat="1" ht="217.5" customHeight="1">
      <c r="A286" s="95" t="s">
        <v>21</v>
      </c>
      <c r="B286" s="721" t="s">
        <v>32</v>
      </c>
      <c r="C286" s="977"/>
      <c r="D286" s="220"/>
      <c r="E286" s="201" t="s">
        <v>101</v>
      </c>
      <c r="F286" s="201" t="s">
        <v>102</v>
      </c>
      <c r="G286" s="201" t="s">
        <v>133</v>
      </c>
      <c r="H286" s="96">
        <v>800</v>
      </c>
      <c r="I286" s="1440"/>
      <c r="J286" s="1443"/>
      <c r="K286" s="1368"/>
      <c r="L286" s="77">
        <v>0.8</v>
      </c>
      <c r="M286" s="77">
        <v>0</v>
      </c>
      <c r="N286" s="77">
        <v>0</v>
      </c>
      <c r="O286" s="77"/>
      <c r="P286" s="77"/>
      <c r="Q286" s="77"/>
      <c r="R286" s="77"/>
      <c r="S286" s="77"/>
      <c r="T286" s="77"/>
      <c r="U286" s="77"/>
      <c r="V286" s="77"/>
      <c r="W286" s="94"/>
    </row>
    <row r="287" spans="1:23" s="78" customFormat="1" ht="36.6" customHeight="1">
      <c r="A287" s="1175" t="s">
        <v>97</v>
      </c>
      <c r="B287" s="1176"/>
      <c r="C287" s="1176"/>
      <c r="D287" s="1176"/>
      <c r="E287" s="1176"/>
      <c r="F287" s="1176"/>
      <c r="G287" s="1176"/>
      <c r="H287" s="1176"/>
      <c r="I287" s="1176"/>
      <c r="J287" s="1176"/>
      <c r="K287" s="1176"/>
      <c r="L287" s="200">
        <f t="shared" ref="L287:W287" si="74">SUM(L288,L294,L307)</f>
        <v>11718.999999999998</v>
      </c>
      <c r="M287" s="200">
        <f t="shared" si="74"/>
        <v>11961.400000000001</v>
      </c>
      <c r="N287" s="200">
        <f t="shared" si="74"/>
        <v>8411.7999999999993</v>
      </c>
      <c r="O287" s="200">
        <f t="shared" si="74"/>
        <v>13014.8</v>
      </c>
      <c r="P287" s="200">
        <f t="shared" si="74"/>
        <v>12497.9</v>
      </c>
      <c r="Q287" s="200">
        <f t="shared" si="74"/>
        <v>516.9</v>
      </c>
      <c r="R287" s="200">
        <f t="shared" si="74"/>
        <v>12815.3</v>
      </c>
      <c r="S287" s="200">
        <f t="shared" si="74"/>
        <v>12815.3</v>
      </c>
      <c r="T287" s="200">
        <f t="shared" si="74"/>
        <v>0</v>
      </c>
      <c r="U287" s="200">
        <f t="shared" si="74"/>
        <v>12815.3</v>
      </c>
      <c r="V287" s="200">
        <f t="shared" si="74"/>
        <v>12815.3</v>
      </c>
      <c r="W287" s="208">
        <f t="shared" si="74"/>
        <v>0</v>
      </c>
    </row>
    <row r="288" spans="1:23" s="78" customFormat="1" ht="31.9" customHeight="1">
      <c r="A288" s="95" t="s">
        <v>12</v>
      </c>
      <c r="B288" s="721" t="s">
        <v>59</v>
      </c>
      <c r="C288" s="96"/>
      <c r="D288" s="235"/>
      <c r="E288" s="93"/>
      <c r="F288" s="93"/>
      <c r="G288" s="93"/>
      <c r="H288" s="96">
        <v>100</v>
      </c>
      <c r="I288" s="234"/>
      <c r="J288" s="235"/>
      <c r="K288" s="235"/>
      <c r="L288" s="77">
        <f>SUM(L290:L291)</f>
        <v>5633.1</v>
      </c>
      <c r="M288" s="77">
        <f>SUM(M290:M293)</f>
        <v>6033.5</v>
      </c>
      <c r="N288" s="77">
        <f>SUM(N290:N293)</f>
        <v>3800.8</v>
      </c>
      <c r="O288" s="77">
        <f t="shared" ref="O288:W288" si="75">SUM(O290:O291)</f>
        <v>6450</v>
      </c>
      <c r="P288" s="77">
        <f t="shared" si="75"/>
        <v>6450</v>
      </c>
      <c r="Q288" s="77">
        <f t="shared" si="75"/>
        <v>0</v>
      </c>
      <c r="R288" s="77">
        <f t="shared" si="75"/>
        <v>6330</v>
      </c>
      <c r="S288" s="77">
        <f t="shared" si="75"/>
        <v>6330</v>
      </c>
      <c r="T288" s="77">
        <f t="shared" si="75"/>
        <v>0</v>
      </c>
      <c r="U288" s="77">
        <f t="shared" si="75"/>
        <v>6330</v>
      </c>
      <c r="V288" s="77">
        <f t="shared" si="75"/>
        <v>6330</v>
      </c>
      <c r="W288" s="94">
        <f t="shared" si="75"/>
        <v>0</v>
      </c>
    </row>
    <row r="289" spans="1:23" s="78" customFormat="1" ht="41.25" customHeight="1">
      <c r="A289" s="95"/>
      <c r="B289" s="721" t="s">
        <v>1553</v>
      </c>
      <c r="C289" s="96"/>
      <c r="D289" s="235"/>
      <c r="E289" s="93"/>
      <c r="F289" s="93"/>
      <c r="G289" s="93"/>
      <c r="H289" s="206">
        <v>100</v>
      </c>
      <c r="I289" s="665"/>
      <c r="J289" s="160"/>
      <c r="K289" s="160"/>
      <c r="L289" s="77"/>
      <c r="M289" s="77"/>
      <c r="N289" s="77"/>
      <c r="O289" s="77"/>
      <c r="P289" s="77"/>
      <c r="Q289" s="77"/>
      <c r="R289" s="77"/>
      <c r="S289" s="77"/>
      <c r="T289" s="77"/>
      <c r="U289" s="77"/>
      <c r="V289" s="77"/>
      <c r="W289" s="94"/>
    </row>
    <row r="290" spans="1:23" s="78" customFormat="1" ht="99.75" customHeight="1">
      <c r="A290" s="95" t="s">
        <v>49</v>
      </c>
      <c r="B290" s="721" t="s">
        <v>1554</v>
      </c>
      <c r="C290" s="96" t="s">
        <v>120</v>
      </c>
      <c r="D290" s="235"/>
      <c r="E290" s="201" t="s">
        <v>104</v>
      </c>
      <c r="F290" s="201">
        <v>10</v>
      </c>
      <c r="G290" s="93">
        <v>2020100590</v>
      </c>
      <c r="H290" s="96">
        <v>100</v>
      </c>
      <c r="I290" s="1444" t="s">
        <v>1555</v>
      </c>
      <c r="J290" s="1297" t="s">
        <v>1556</v>
      </c>
      <c r="K290" s="1297" t="s">
        <v>712</v>
      </c>
      <c r="L290" s="77">
        <v>3093.3</v>
      </c>
      <c r="M290" s="77">
        <v>2972.1</v>
      </c>
      <c r="N290" s="77">
        <v>1927.4</v>
      </c>
      <c r="O290" s="77">
        <f>P290+Q290</f>
        <v>3150</v>
      </c>
      <c r="P290" s="77">
        <v>3150</v>
      </c>
      <c r="Q290" s="77"/>
      <c r="R290" s="77">
        <f>S290+T290</f>
        <v>3021.7</v>
      </c>
      <c r="S290" s="77">
        <v>3021.7</v>
      </c>
      <c r="T290" s="77"/>
      <c r="U290" s="77">
        <f>V290+W290</f>
        <v>3021.7</v>
      </c>
      <c r="V290" s="77">
        <v>3021.7</v>
      </c>
      <c r="W290" s="94"/>
    </row>
    <row r="291" spans="1:23" s="78" customFormat="1" ht="138" customHeight="1">
      <c r="A291" s="95" t="s">
        <v>69</v>
      </c>
      <c r="B291" s="721" t="s">
        <v>1557</v>
      </c>
      <c r="C291" s="96" t="s">
        <v>131</v>
      </c>
      <c r="D291" s="235"/>
      <c r="E291" s="201" t="s">
        <v>110</v>
      </c>
      <c r="F291" s="201" t="s">
        <v>110</v>
      </c>
      <c r="G291" s="201" t="s">
        <v>113</v>
      </c>
      <c r="H291" s="96">
        <v>100</v>
      </c>
      <c r="I291" s="1445"/>
      <c r="J291" s="1299"/>
      <c r="K291" s="1299"/>
      <c r="L291" s="77">
        <v>2539.8000000000002</v>
      </c>
      <c r="M291" s="77">
        <v>2753.4</v>
      </c>
      <c r="N291" s="77">
        <v>1690.6</v>
      </c>
      <c r="O291" s="77">
        <f t="shared" ref="O291:O292" si="76">P291+Q291</f>
        <v>3300</v>
      </c>
      <c r="P291" s="77">
        <v>3300</v>
      </c>
      <c r="Q291" s="77"/>
      <c r="R291" s="77">
        <f>S291+T291</f>
        <v>3308.3</v>
      </c>
      <c r="S291" s="77">
        <v>3308.3</v>
      </c>
      <c r="T291" s="77"/>
      <c r="U291" s="77">
        <f t="shared" ref="U291:U293" si="77">V291+W291</f>
        <v>3308.3</v>
      </c>
      <c r="V291" s="77">
        <v>3308.3</v>
      </c>
      <c r="W291" s="94"/>
    </row>
    <row r="292" spans="1:23" s="78" customFormat="1" ht="111.75" customHeight="1">
      <c r="A292" s="95"/>
      <c r="B292" s="721" t="s">
        <v>1554</v>
      </c>
      <c r="C292" s="96" t="s">
        <v>120</v>
      </c>
      <c r="D292" s="235"/>
      <c r="E292" s="201" t="s">
        <v>104</v>
      </c>
      <c r="F292" s="201">
        <v>10</v>
      </c>
      <c r="G292" s="201" t="s">
        <v>1488</v>
      </c>
      <c r="H292" s="96">
        <v>100</v>
      </c>
      <c r="I292" s="1445"/>
      <c r="J292" s="159"/>
      <c r="K292" s="159"/>
      <c r="L292" s="77">
        <v>0</v>
      </c>
      <c r="M292" s="77">
        <v>104.2</v>
      </c>
      <c r="N292" s="77">
        <v>61.8</v>
      </c>
      <c r="O292" s="77">
        <f t="shared" si="76"/>
        <v>0</v>
      </c>
      <c r="P292" s="77"/>
      <c r="Q292" s="77"/>
      <c r="R292" s="77"/>
      <c r="S292" s="77"/>
      <c r="T292" s="77"/>
      <c r="U292" s="77">
        <f t="shared" si="77"/>
        <v>0</v>
      </c>
      <c r="V292" s="77"/>
      <c r="W292" s="94"/>
    </row>
    <row r="293" spans="1:23" s="78" customFormat="1" ht="144.75" customHeight="1">
      <c r="A293" s="95" t="s">
        <v>1558</v>
      </c>
      <c r="B293" s="721" t="s">
        <v>1557</v>
      </c>
      <c r="C293" s="96" t="s">
        <v>131</v>
      </c>
      <c r="D293" s="235"/>
      <c r="E293" s="201" t="s">
        <v>110</v>
      </c>
      <c r="F293" s="201" t="s">
        <v>110</v>
      </c>
      <c r="G293" s="201" t="s">
        <v>1089</v>
      </c>
      <c r="H293" s="96">
        <v>100</v>
      </c>
      <c r="I293" s="1446"/>
      <c r="J293" s="159"/>
      <c r="K293" s="159"/>
      <c r="L293" s="77">
        <v>0</v>
      </c>
      <c r="M293" s="77">
        <v>203.8</v>
      </c>
      <c r="N293" s="77">
        <v>121</v>
      </c>
      <c r="O293" s="77"/>
      <c r="P293" s="77"/>
      <c r="Q293" s="77"/>
      <c r="R293" s="77"/>
      <c r="S293" s="77"/>
      <c r="T293" s="77"/>
      <c r="U293" s="77">
        <f t="shared" si="77"/>
        <v>0</v>
      </c>
      <c r="V293" s="77"/>
      <c r="W293" s="94"/>
    </row>
    <row r="294" spans="1:23" s="78" customFormat="1" ht="39.75" customHeight="1">
      <c r="A294" s="95" t="s">
        <v>13</v>
      </c>
      <c r="B294" s="721" t="s">
        <v>33</v>
      </c>
      <c r="C294" s="977"/>
      <c r="D294" s="220"/>
      <c r="E294" s="201"/>
      <c r="F294" s="201"/>
      <c r="G294" s="93"/>
      <c r="H294" s="96">
        <v>200</v>
      </c>
      <c r="I294" s="97"/>
      <c r="J294" s="97"/>
      <c r="K294" s="220"/>
      <c r="L294" s="77">
        <f>SUM(L296:L306)</f>
        <v>5962.0999999999985</v>
      </c>
      <c r="M294" s="77">
        <f t="shared" ref="M294:W294" si="78">SUM(M296:M306)</f>
        <v>5803.9000000000005</v>
      </c>
      <c r="N294" s="77">
        <f t="shared" si="78"/>
        <v>4551</v>
      </c>
      <c r="O294" s="77">
        <f t="shared" si="78"/>
        <v>6435</v>
      </c>
      <c r="P294" s="77">
        <f t="shared" si="78"/>
        <v>5918.1</v>
      </c>
      <c r="Q294" s="77">
        <f t="shared" si="78"/>
        <v>516.9</v>
      </c>
      <c r="R294" s="77">
        <f t="shared" si="78"/>
        <v>6360.3</v>
      </c>
      <c r="S294" s="77">
        <f t="shared" si="78"/>
        <v>6360.3</v>
      </c>
      <c r="T294" s="77">
        <f t="shared" si="78"/>
        <v>0</v>
      </c>
      <c r="U294" s="77">
        <f t="shared" si="78"/>
        <v>6360.3</v>
      </c>
      <c r="V294" s="77">
        <f t="shared" si="78"/>
        <v>6360.3</v>
      </c>
      <c r="W294" s="77">
        <f t="shared" si="78"/>
        <v>0</v>
      </c>
    </row>
    <row r="295" spans="1:23" s="78" customFormat="1" ht="39.75" customHeight="1">
      <c r="A295" s="95"/>
      <c r="B295" s="721" t="s">
        <v>1553</v>
      </c>
      <c r="C295" s="977"/>
      <c r="D295" s="220"/>
      <c r="E295" s="201"/>
      <c r="F295" s="201"/>
      <c r="G295" s="93"/>
      <c r="H295" s="96"/>
      <c r="I295" s="173"/>
      <c r="J295" s="173"/>
      <c r="K295" s="174"/>
      <c r="L295" s="77"/>
      <c r="M295" s="77"/>
      <c r="N295" s="77"/>
      <c r="O295" s="77"/>
      <c r="P295" s="77"/>
      <c r="Q295" s="77"/>
      <c r="R295" s="77"/>
      <c r="S295" s="77"/>
      <c r="T295" s="77"/>
      <c r="U295" s="77"/>
      <c r="V295" s="77"/>
      <c r="W295" s="94"/>
    </row>
    <row r="296" spans="1:23" s="78" customFormat="1" ht="98.25" customHeight="1">
      <c r="A296" s="95" t="s">
        <v>50</v>
      </c>
      <c r="B296" s="721" t="s">
        <v>1559</v>
      </c>
      <c r="C296" s="96" t="s">
        <v>120</v>
      </c>
      <c r="D296" s="220"/>
      <c r="E296" s="201" t="s">
        <v>104</v>
      </c>
      <c r="F296" s="201" t="s">
        <v>89</v>
      </c>
      <c r="G296" s="93">
        <v>2020100590</v>
      </c>
      <c r="H296" s="96">
        <v>200</v>
      </c>
      <c r="I296" s="1438" t="s">
        <v>703</v>
      </c>
      <c r="J296" s="1297" t="s">
        <v>704</v>
      </c>
      <c r="K296" s="1297" t="s">
        <v>705</v>
      </c>
      <c r="L296" s="77">
        <v>520.79999999999995</v>
      </c>
      <c r="M296" s="77">
        <v>505.6</v>
      </c>
      <c r="N296" s="77">
        <v>363.2</v>
      </c>
      <c r="O296" s="77">
        <f>P296+Q296</f>
        <v>537.70000000000005</v>
      </c>
      <c r="P296" s="77">
        <v>537.70000000000005</v>
      </c>
      <c r="Q296" s="77"/>
      <c r="R296" s="77">
        <f>S296+T296</f>
        <v>524.5</v>
      </c>
      <c r="S296" s="77">
        <v>524.5</v>
      </c>
      <c r="T296" s="77"/>
      <c r="U296" s="77">
        <f>V296+W296</f>
        <v>524.5</v>
      </c>
      <c r="V296" s="77">
        <v>524.5</v>
      </c>
      <c r="W296" s="94"/>
    </row>
    <row r="297" spans="1:23" s="78" customFormat="1" ht="210" customHeight="1">
      <c r="A297" s="95" t="s">
        <v>74</v>
      </c>
      <c r="B297" s="721" t="s">
        <v>1559</v>
      </c>
      <c r="C297" s="762" t="s">
        <v>138</v>
      </c>
      <c r="D297" s="235"/>
      <c r="E297" s="201" t="s">
        <v>104</v>
      </c>
      <c r="F297" s="201" t="s">
        <v>89</v>
      </c>
      <c r="G297" s="93">
        <v>2020125110</v>
      </c>
      <c r="H297" s="96">
        <v>200</v>
      </c>
      <c r="I297" s="1440"/>
      <c r="J297" s="1299"/>
      <c r="K297" s="1299"/>
      <c r="L297" s="77">
        <v>74.400000000000006</v>
      </c>
      <c r="M297" s="77">
        <v>76.099999999999994</v>
      </c>
      <c r="N297" s="77">
        <v>72.599999999999994</v>
      </c>
      <c r="O297" s="77">
        <f t="shared" ref="O297:O305" si="79">P297+Q297</f>
        <v>596.9</v>
      </c>
      <c r="P297" s="77">
        <v>80</v>
      </c>
      <c r="Q297" s="77">
        <v>516.9</v>
      </c>
      <c r="R297" s="77">
        <f t="shared" ref="R297:R305" si="80">S297+T297</f>
        <v>76.900000000000006</v>
      </c>
      <c r="S297" s="77">
        <v>76.900000000000006</v>
      </c>
      <c r="T297" s="77"/>
      <c r="U297" s="77">
        <f t="shared" ref="U297:U303" si="81">V297+W297</f>
        <v>76.900000000000006</v>
      </c>
      <c r="V297" s="77">
        <v>76.900000000000006</v>
      </c>
      <c r="W297" s="94"/>
    </row>
    <row r="298" spans="1:23" s="78" customFormat="1" ht="95.25" customHeight="1">
      <c r="A298" s="95" t="s">
        <v>75</v>
      </c>
      <c r="B298" s="721" t="s">
        <v>1557</v>
      </c>
      <c r="C298" s="656" t="s">
        <v>142</v>
      </c>
      <c r="D298" s="235"/>
      <c r="E298" s="201" t="s">
        <v>110</v>
      </c>
      <c r="F298" s="201" t="s">
        <v>104</v>
      </c>
      <c r="G298" s="201" t="s">
        <v>632</v>
      </c>
      <c r="H298" s="96">
        <v>200</v>
      </c>
      <c r="I298" s="1447" t="s">
        <v>614</v>
      </c>
      <c r="J298" s="1281" t="s">
        <v>186</v>
      </c>
      <c r="K298" s="1281" t="s">
        <v>711</v>
      </c>
      <c r="L298" s="77">
        <v>3117.5</v>
      </c>
      <c r="M298" s="77">
        <v>3095.6</v>
      </c>
      <c r="N298" s="77">
        <v>2375.4</v>
      </c>
      <c r="O298" s="77">
        <f t="shared" si="79"/>
        <v>3560.3</v>
      </c>
      <c r="P298" s="77">
        <v>3560.3</v>
      </c>
      <c r="Q298" s="77"/>
      <c r="R298" s="77">
        <f t="shared" si="80"/>
        <v>3548.2</v>
      </c>
      <c r="S298" s="77">
        <v>3548.2</v>
      </c>
      <c r="T298" s="77"/>
      <c r="U298" s="77">
        <f t="shared" si="81"/>
        <v>3548.2</v>
      </c>
      <c r="V298" s="77">
        <v>3548.2</v>
      </c>
      <c r="W298" s="94"/>
    </row>
    <row r="299" spans="1:23" s="78" customFormat="1" ht="95.25" customHeight="1">
      <c r="A299" s="95" t="s">
        <v>1560</v>
      </c>
      <c r="B299" s="721" t="s">
        <v>1557</v>
      </c>
      <c r="C299" s="93" t="s">
        <v>1561</v>
      </c>
      <c r="D299" s="235"/>
      <c r="E299" s="201" t="s">
        <v>110</v>
      </c>
      <c r="F299" s="201" t="s">
        <v>104</v>
      </c>
      <c r="G299" s="201" t="s">
        <v>164</v>
      </c>
      <c r="H299" s="96">
        <v>200</v>
      </c>
      <c r="I299" s="1448"/>
      <c r="J299" s="1282"/>
      <c r="K299" s="1282"/>
      <c r="L299" s="77">
        <v>50</v>
      </c>
      <c r="M299" s="77">
        <v>59</v>
      </c>
      <c r="N299" s="77">
        <v>59</v>
      </c>
      <c r="O299" s="77">
        <f t="shared" si="79"/>
        <v>60</v>
      </c>
      <c r="P299" s="77">
        <v>60</v>
      </c>
      <c r="Q299" s="77"/>
      <c r="R299" s="77">
        <f t="shared" si="80"/>
        <v>59.6</v>
      </c>
      <c r="S299" s="77">
        <v>59.6</v>
      </c>
      <c r="T299" s="77"/>
      <c r="U299" s="77">
        <f t="shared" si="81"/>
        <v>59.6</v>
      </c>
      <c r="V299" s="77">
        <v>59.6</v>
      </c>
      <c r="W299" s="94"/>
    </row>
    <row r="300" spans="1:23" s="78" customFormat="1" ht="95.25" customHeight="1">
      <c r="A300" s="95" t="s">
        <v>1562</v>
      </c>
      <c r="B300" s="721" t="s">
        <v>1557</v>
      </c>
      <c r="C300" s="656" t="s">
        <v>112</v>
      </c>
      <c r="D300" s="235"/>
      <c r="E300" s="201" t="s">
        <v>110</v>
      </c>
      <c r="F300" s="201" t="s">
        <v>104</v>
      </c>
      <c r="G300" s="201" t="s">
        <v>146</v>
      </c>
      <c r="H300" s="96">
        <v>200</v>
      </c>
      <c r="I300" s="1448"/>
      <c r="J300" s="1282"/>
      <c r="K300" s="1282"/>
      <c r="L300" s="77">
        <v>49.7</v>
      </c>
      <c r="M300" s="77">
        <v>58</v>
      </c>
      <c r="N300" s="77">
        <v>41.2</v>
      </c>
      <c r="O300" s="77">
        <f t="shared" si="79"/>
        <v>126.1</v>
      </c>
      <c r="P300" s="77">
        <v>126.1</v>
      </c>
      <c r="Q300" s="77"/>
      <c r="R300" s="77">
        <f t="shared" si="80"/>
        <v>58.6</v>
      </c>
      <c r="S300" s="77">
        <v>58.6</v>
      </c>
      <c r="T300" s="77"/>
      <c r="U300" s="77">
        <f t="shared" si="81"/>
        <v>58.6</v>
      </c>
      <c r="V300" s="77">
        <v>58.6</v>
      </c>
      <c r="W300" s="94"/>
    </row>
    <row r="301" spans="1:23" s="78" customFormat="1" ht="95.25" customHeight="1">
      <c r="A301" s="95" t="s">
        <v>1563</v>
      </c>
      <c r="B301" s="721" t="s">
        <v>1557</v>
      </c>
      <c r="C301" s="93" t="s">
        <v>1561</v>
      </c>
      <c r="D301" s="235"/>
      <c r="E301" s="201" t="s">
        <v>110</v>
      </c>
      <c r="F301" s="201" t="s">
        <v>104</v>
      </c>
      <c r="G301" s="201" t="s">
        <v>612</v>
      </c>
      <c r="H301" s="96">
        <v>200</v>
      </c>
      <c r="I301" s="1448"/>
      <c r="J301" s="1282"/>
      <c r="K301" s="1282"/>
      <c r="L301" s="77">
        <v>24.1</v>
      </c>
      <c r="M301" s="77">
        <v>6.2</v>
      </c>
      <c r="N301" s="77">
        <v>0</v>
      </c>
      <c r="O301" s="77">
        <f t="shared" si="79"/>
        <v>0</v>
      </c>
      <c r="P301" s="77">
        <v>0</v>
      </c>
      <c r="Q301" s="77"/>
      <c r="R301" s="77">
        <f t="shared" si="80"/>
        <v>6.3</v>
      </c>
      <c r="S301" s="77">
        <v>6.3</v>
      </c>
      <c r="T301" s="77"/>
      <c r="U301" s="77">
        <f t="shared" si="81"/>
        <v>6.3</v>
      </c>
      <c r="V301" s="77">
        <v>6.3</v>
      </c>
      <c r="W301" s="94"/>
    </row>
    <row r="302" spans="1:23" s="78" customFormat="1" ht="95.25" customHeight="1">
      <c r="A302" s="95" t="s">
        <v>1564</v>
      </c>
      <c r="B302" s="721" t="s">
        <v>1557</v>
      </c>
      <c r="C302" s="93" t="s">
        <v>1565</v>
      </c>
      <c r="D302" s="235"/>
      <c r="E302" s="201" t="s">
        <v>110</v>
      </c>
      <c r="F302" s="201" t="s">
        <v>104</v>
      </c>
      <c r="G302" s="201" t="s">
        <v>676</v>
      </c>
      <c r="H302" s="96">
        <v>200</v>
      </c>
      <c r="I302" s="1448"/>
      <c r="J302" s="1282"/>
      <c r="K302" s="1282"/>
      <c r="L302" s="77">
        <v>590.6</v>
      </c>
      <c r="M302" s="77">
        <v>0</v>
      </c>
      <c r="N302" s="77">
        <v>0</v>
      </c>
      <c r="O302" s="77">
        <f t="shared" si="79"/>
        <v>0</v>
      </c>
      <c r="P302" s="77">
        <v>0</v>
      </c>
      <c r="Q302" s="77"/>
      <c r="R302" s="77">
        <f t="shared" si="80"/>
        <v>0</v>
      </c>
      <c r="S302" s="77"/>
      <c r="T302" s="77"/>
      <c r="U302" s="77">
        <f t="shared" si="81"/>
        <v>0</v>
      </c>
      <c r="V302" s="77"/>
      <c r="W302" s="94"/>
    </row>
    <row r="303" spans="1:23" s="78" customFormat="1" ht="95.25" customHeight="1">
      <c r="A303" s="95" t="s">
        <v>1566</v>
      </c>
      <c r="B303" s="721" t="s">
        <v>1557</v>
      </c>
      <c r="C303" s="93" t="s">
        <v>1567</v>
      </c>
      <c r="D303" s="235"/>
      <c r="E303" s="201" t="s">
        <v>110</v>
      </c>
      <c r="F303" s="201" t="s">
        <v>110</v>
      </c>
      <c r="G303" s="201" t="s">
        <v>113</v>
      </c>
      <c r="H303" s="96">
        <v>200</v>
      </c>
      <c r="I303" s="1449"/>
      <c r="J303" s="1283"/>
      <c r="K303" s="1283"/>
      <c r="L303" s="77">
        <v>1165.5999999999999</v>
      </c>
      <c r="M303" s="77">
        <v>1725.6</v>
      </c>
      <c r="N303" s="77">
        <v>1361.8</v>
      </c>
      <c r="O303" s="77">
        <f t="shared" si="79"/>
        <v>1284</v>
      </c>
      <c r="P303" s="77">
        <v>1284</v>
      </c>
      <c r="Q303" s="77"/>
      <c r="R303" s="77">
        <f t="shared" si="80"/>
        <v>1818.2</v>
      </c>
      <c r="S303" s="77">
        <v>1818.2</v>
      </c>
      <c r="T303" s="77"/>
      <c r="U303" s="77">
        <f t="shared" si="81"/>
        <v>1818.2</v>
      </c>
      <c r="V303" s="77">
        <v>1818.2</v>
      </c>
      <c r="W303" s="94"/>
    </row>
    <row r="304" spans="1:23" s="78" customFormat="1" ht="252" customHeight="1">
      <c r="A304" s="95" t="s">
        <v>1568</v>
      </c>
      <c r="B304" s="89" t="s">
        <v>1500</v>
      </c>
      <c r="C304" s="96" t="s">
        <v>1570</v>
      </c>
      <c r="D304" s="235"/>
      <c r="E304" s="201" t="s">
        <v>102</v>
      </c>
      <c r="F304" s="201" t="s">
        <v>107</v>
      </c>
      <c r="G304" s="201" t="s">
        <v>631</v>
      </c>
      <c r="H304" s="96">
        <v>200</v>
      </c>
      <c r="I304" s="90" t="s">
        <v>706</v>
      </c>
      <c r="J304" s="133" t="s">
        <v>707</v>
      </c>
      <c r="K304" s="134" t="s">
        <v>169</v>
      </c>
      <c r="L304" s="77">
        <v>222</v>
      </c>
      <c r="M304" s="77">
        <v>265.2</v>
      </c>
      <c r="N304" s="77">
        <v>265.2</v>
      </c>
      <c r="O304" s="77">
        <f t="shared" si="79"/>
        <v>270</v>
      </c>
      <c r="P304" s="77">
        <v>270</v>
      </c>
      <c r="Q304" s="77"/>
      <c r="R304" s="77">
        <f t="shared" si="80"/>
        <v>268</v>
      </c>
      <c r="S304" s="77">
        <v>268</v>
      </c>
      <c r="T304" s="77"/>
      <c r="U304" s="77">
        <f>V304+W304</f>
        <v>268</v>
      </c>
      <c r="V304" s="77">
        <v>268</v>
      </c>
      <c r="W304" s="94"/>
    </row>
    <row r="305" spans="1:23" s="78" customFormat="1" ht="252" customHeight="1">
      <c r="A305" s="95" t="s">
        <v>1571</v>
      </c>
      <c r="B305" s="721" t="s">
        <v>1572</v>
      </c>
      <c r="C305" s="93" t="s">
        <v>1573</v>
      </c>
      <c r="D305" s="235"/>
      <c r="E305" s="201" t="s">
        <v>110</v>
      </c>
      <c r="F305" s="201" t="s">
        <v>104</v>
      </c>
      <c r="G305" s="201" t="s">
        <v>671</v>
      </c>
      <c r="H305" s="106" t="s">
        <v>209</v>
      </c>
      <c r="I305" s="743" t="s">
        <v>713</v>
      </c>
      <c r="J305" s="235" t="s">
        <v>714</v>
      </c>
      <c r="K305" s="235" t="s">
        <v>708</v>
      </c>
      <c r="L305" s="77">
        <v>147.4</v>
      </c>
      <c r="M305" s="77">
        <v>0</v>
      </c>
      <c r="N305" s="77">
        <v>0</v>
      </c>
      <c r="O305" s="77">
        <f t="shared" si="79"/>
        <v>0</v>
      </c>
      <c r="P305" s="77"/>
      <c r="Q305" s="77"/>
      <c r="R305" s="77">
        <f t="shared" si="80"/>
        <v>0</v>
      </c>
      <c r="S305" s="77"/>
      <c r="T305" s="77"/>
      <c r="U305" s="77">
        <f>SUM(V305:W305)</f>
        <v>0</v>
      </c>
      <c r="V305" s="77"/>
      <c r="W305" s="94"/>
    </row>
    <row r="306" spans="1:23" s="78" customFormat="1" ht="134.25" customHeight="1">
      <c r="A306" s="95"/>
      <c r="B306" s="721" t="s">
        <v>1574</v>
      </c>
      <c r="C306" s="96" t="s">
        <v>1575</v>
      </c>
      <c r="D306" s="235"/>
      <c r="E306" s="201" t="s">
        <v>104</v>
      </c>
      <c r="F306" s="201" t="s">
        <v>89</v>
      </c>
      <c r="G306" s="201" t="s">
        <v>157</v>
      </c>
      <c r="H306" s="96">
        <v>200</v>
      </c>
      <c r="I306" s="90" t="s">
        <v>1576</v>
      </c>
      <c r="J306" s="133" t="s">
        <v>704</v>
      </c>
      <c r="K306" s="235" t="s">
        <v>708</v>
      </c>
      <c r="L306" s="77">
        <v>0</v>
      </c>
      <c r="M306" s="77">
        <v>12.6</v>
      </c>
      <c r="N306" s="77">
        <v>12.6</v>
      </c>
      <c r="O306" s="77"/>
      <c r="P306" s="77"/>
      <c r="Q306" s="77"/>
      <c r="R306" s="77"/>
      <c r="S306" s="77"/>
      <c r="T306" s="77"/>
      <c r="U306" s="77"/>
      <c r="V306" s="77"/>
      <c r="W306" s="94"/>
    </row>
    <row r="307" spans="1:23" s="78" customFormat="1" ht="48.75" customHeight="1">
      <c r="A307" s="95" t="s">
        <v>51</v>
      </c>
      <c r="B307" s="721" t="s">
        <v>32</v>
      </c>
      <c r="C307" s="977"/>
      <c r="D307" s="220"/>
      <c r="E307" s="201"/>
      <c r="F307" s="201"/>
      <c r="G307" s="201"/>
      <c r="H307" s="96">
        <v>800</v>
      </c>
      <c r="I307" s="97"/>
      <c r="J307" s="97"/>
      <c r="K307" s="220"/>
      <c r="L307" s="77">
        <f>SUM(L309:L310)</f>
        <v>123.8</v>
      </c>
      <c r="M307" s="77">
        <f>SUM(M309:M311)</f>
        <v>124</v>
      </c>
      <c r="N307" s="77">
        <f>SUM(N309:N311)</f>
        <v>59.999999999999993</v>
      </c>
      <c r="O307" s="77">
        <f t="shared" ref="O307:W307" si="82">SUM(O309:O310)</f>
        <v>129.80000000000001</v>
      </c>
      <c r="P307" s="77">
        <f t="shared" si="82"/>
        <v>129.80000000000001</v>
      </c>
      <c r="Q307" s="77">
        <f t="shared" si="82"/>
        <v>0</v>
      </c>
      <c r="R307" s="77">
        <f t="shared" si="82"/>
        <v>125</v>
      </c>
      <c r="S307" s="77">
        <f t="shared" si="82"/>
        <v>125</v>
      </c>
      <c r="T307" s="77">
        <f t="shared" si="82"/>
        <v>0</v>
      </c>
      <c r="U307" s="77">
        <f t="shared" si="82"/>
        <v>125</v>
      </c>
      <c r="V307" s="77">
        <f t="shared" si="82"/>
        <v>125</v>
      </c>
      <c r="W307" s="77">
        <f t="shared" si="82"/>
        <v>0</v>
      </c>
    </row>
    <row r="308" spans="1:23" s="78" customFormat="1" ht="40.5" customHeight="1">
      <c r="A308" s="95"/>
      <c r="B308" s="721" t="s">
        <v>1553</v>
      </c>
      <c r="C308" s="977"/>
      <c r="D308" s="220"/>
      <c r="E308" s="201"/>
      <c r="F308" s="201"/>
      <c r="G308" s="201"/>
      <c r="H308" s="96"/>
      <c r="I308" s="97"/>
      <c r="J308" s="173"/>
      <c r="K308" s="174"/>
      <c r="L308" s="77"/>
      <c r="M308" s="77"/>
      <c r="N308" s="77"/>
      <c r="O308" s="77"/>
      <c r="P308" s="77"/>
      <c r="Q308" s="77"/>
      <c r="R308" s="77"/>
      <c r="S308" s="77"/>
      <c r="T308" s="77"/>
      <c r="U308" s="77"/>
      <c r="V308" s="77"/>
      <c r="W308" s="94"/>
    </row>
    <row r="309" spans="1:23" s="78" customFormat="1" ht="223.5" customHeight="1">
      <c r="A309" s="95" t="s">
        <v>52</v>
      </c>
      <c r="B309" s="721" t="s">
        <v>1738</v>
      </c>
      <c r="C309" s="96" t="s">
        <v>120</v>
      </c>
      <c r="D309" s="220"/>
      <c r="E309" s="201" t="s">
        <v>104</v>
      </c>
      <c r="F309" s="201">
        <v>10</v>
      </c>
      <c r="G309" s="201">
        <v>2020100590</v>
      </c>
      <c r="H309" s="96">
        <v>800</v>
      </c>
      <c r="I309" s="135" t="s">
        <v>1577</v>
      </c>
      <c r="J309" s="1297" t="s">
        <v>184</v>
      </c>
      <c r="K309" s="1297" t="s">
        <v>185</v>
      </c>
      <c r="L309" s="77">
        <v>4</v>
      </c>
      <c r="M309" s="77">
        <v>3.5</v>
      </c>
      <c r="N309" s="77">
        <v>0.8</v>
      </c>
      <c r="O309" s="77">
        <f>P309</f>
        <v>1.5</v>
      </c>
      <c r="P309" s="77">
        <v>1.5</v>
      </c>
      <c r="Q309" s="77"/>
      <c r="R309" s="77">
        <f>S309</f>
        <v>3.5</v>
      </c>
      <c r="S309" s="77">
        <v>3.5</v>
      </c>
      <c r="T309" s="77"/>
      <c r="U309" s="77">
        <f>V309</f>
        <v>3.5</v>
      </c>
      <c r="V309" s="77">
        <v>3.5</v>
      </c>
      <c r="W309" s="94"/>
    </row>
    <row r="310" spans="1:23" s="78" customFormat="1" ht="409.6" customHeight="1">
      <c r="A310" s="95" t="s">
        <v>76</v>
      </c>
      <c r="B310" s="721" t="s">
        <v>1557</v>
      </c>
      <c r="C310" s="93" t="s">
        <v>1567</v>
      </c>
      <c r="D310" s="235"/>
      <c r="E310" s="201" t="s">
        <v>110</v>
      </c>
      <c r="F310" s="201" t="s">
        <v>110</v>
      </c>
      <c r="G310" s="201" t="s">
        <v>113</v>
      </c>
      <c r="H310" s="96">
        <v>800</v>
      </c>
      <c r="I310" s="93" t="s">
        <v>709</v>
      </c>
      <c r="J310" s="1299"/>
      <c r="K310" s="1299"/>
      <c r="L310" s="77">
        <v>119.8</v>
      </c>
      <c r="M310" s="77">
        <v>120.2</v>
      </c>
      <c r="N310" s="77">
        <v>58.9</v>
      </c>
      <c r="O310" s="77">
        <f>P310</f>
        <v>128.30000000000001</v>
      </c>
      <c r="P310" s="77">
        <v>128.30000000000001</v>
      </c>
      <c r="Q310" s="77"/>
      <c r="R310" s="77">
        <f>S310</f>
        <v>121.5</v>
      </c>
      <c r="S310" s="77">
        <v>121.5</v>
      </c>
      <c r="T310" s="77"/>
      <c r="U310" s="77">
        <f>V310</f>
        <v>121.5</v>
      </c>
      <c r="V310" s="77">
        <v>121.5</v>
      </c>
      <c r="W310" s="94"/>
    </row>
    <row r="311" spans="1:23" s="78" customFormat="1" ht="105" customHeight="1">
      <c r="A311" s="95"/>
      <c r="B311" s="721" t="s">
        <v>1557</v>
      </c>
      <c r="C311" s="656" t="s">
        <v>142</v>
      </c>
      <c r="D311" s="235"/>
      <c r="E311" s="201" t="s">
        <v>110</v>
      </c>
      <c r="F311" s="201" t="s">
        <v>104</v>
      </c>
      <c r="G311" s="201" t="s">
        <v>632</v>
      </c>
      <c r="H311" s="96">
        <v>800</v>
      </c>
      <c r="I311" s="93" t="s">
        <v>1578</v>
      </c>
      <c r="J311" s="159" t="s">
        <v>111</v>
      </c>
      <c r="K311" s="159" t="s">
        <v>708</v>
      </c>
      <c r="L311" s="77">
        <v>0</v>
      </c>
      <c r="M311" s="77">
        <v>0.3</v>
      </c>
      <c r="N311" s="77">
        <v>0.3</v>
      </c>
      <c r="O311" s="77"/>
      <c r="P311" s="77"/>
      <c r="Q311" s="77"/>
      <c r="R311" s="77"/>
      <c r="S311" s="77"/>
      <c r="T311" s="77"/>
      <c r="U311" s="77"/>
      <c r="V311" s="77"/>
      <c r="W311" s="94"/>
    </row>
    <row r="312" spans="1:23" s="83" customFormat="1" ht="42" customHeight="1">
      <c r="A312" s="109" t="s">
        <v>187</v>
      </c>
      <c r="B312" s="774" t="s">
        <v>188</v>
      </c>
      <c r="C312" s="216"/>
      <c r="D312" s="564"/>
      <c r="E312" s="564"/>
      <c r="F312" s="564"/>
      <c r="G312" s="564"/>
      <c r="H312" s="564"/>
      <c r="I312" s="564"/>
      <c r="J312" s="564"/>
      <c r="K312" s="564" t="s">
        <v>66</v>
      </c>
      <c r="L312" s="857">
        <f>SUM(L313,)</f>
        <v>6427.9</v>
      </c>
      <c r="M312" s="857">
        <f t="shared" ref="M312:W312" si="83">SUM(M313,)</f>
        <v>6941.7</v>
      </c>
      <c r="N312" s="857">
        <f t="shared" si="83"/>
        <v>4694.5</v>
      </c>
      <c r="O312" s="857">
        <f t="shared" si="83"/>
        <v>6791.2</v>
      </c>
      <c r="P312" s="857">
        <f t="shared" si="83"/>
        <v>6791.2</v>
      </c>
      <c r="Q312" s="857">
        <f t="shared" si="83"/>
        <v>0</v>
      </c>
      <c r="R312" s="857">
        <f t="shared" si="83"/>
        <v>6963.8000000000011</v>
      </c>
      <c r="S312" s="857">
        <f t="shared" si="83"/>
        <v>6963.8000000000011</v>
      </c>
      <c r="T312" s="857">
        <f t="shared" si="83"/>
        <v>0</v>
      </c>
      <c r="U312" s="857">
        <f t="shared" si="83"/>
        <v>5236.0000000000009</v>
      </c>
      <c r="V312" s="857">
        <f t="shared" si="83"/>
        <v>5236.0000000000009</v>
      </c>
      <c r="W312" s="857">
        <f t="shared" si="83"/>
        <v>0</v>
      </c>
    </row>
    <row r="313" spans="1:23" s="83" customFormat="1" ht="69" customHeight="1">
      <c r="A313" s="566" t="s">
        <v>9</v>
      </c>
      <c r="B313" s="1269" t="s">
        <v>71</v>
      </c>
      <c r="C313" s="1269"/>
      <c r="D313" s="1269"/>
      <c r="E313" s="1269"/>
      <c r="F313" s="1269"/>
      <c r="G313" s="1269"/>
      <c r="H313" s="1269"/>
      <c r="I313" s="1269"/>
      <c r="J313" s="1269"/>
      <c r="K313" s="1269"/>
      <c r="L313" s="703">
        <f>SUM(L314,L318,)</f>
        <v>6427.9</v>
      </c>
      <c r="M313" s="703">
        <f t="shared" ref="M313:W313" si="84">SUM(M314,M318,)</f>
        <v>6941.7</v>
      </c>
      <c r="N313" s="703">
        <f t="shared" si="84"/>
        <v>4694.5</v>
      </c>
      <c r="O313" s="703">
        <f t="shared" si="84"/>
        <v>6791.2</v>
      </c>
      <c r="P313" s="703">
        <f t="shared" si="84"/>
        <v>6791.2</v>
      </c>
      <c r="Q313" s="703">
        <f t="shared" si="84"/>
        <v>0</v>
      </c>
      <c r="R313" s="703">
        <f t="shared" si="84"/>
        <v>6963.8000000000011</v>
      </c>
      <c r="S313" s="703">
        <f t="shared" si="84"/>
        <v>6963.8000000000011</v>
      </c>
      <c r="T313" s="703">
        <f t="shared" si="84"/>
        <v>0</v>
      </c>
      <c r="U313" s="703">
        <f t="shared" si="84"/>
        <v>5236.0000000000009</v>
      </c>
      <c r="V313" s="703">
        <f t="shared" si="84"/>
        <v>5236.0000000000009</v>
      </c>
      <c r="W313" s="703">
        <f t="shared" si="84"/>
        <v>0</v>
      </c>
    </row>
    <row r="314" spans="1:23" s="78" customFormat="1" ht="35.1" customHeight="1">
      <c r="A314" s="115" t="s">
        <v>58</v>
      </c>
      <c r="B314" s="721"/>
      <c r="C314" s="977"/>
      <c r="D314" s="101"/>
      <c r="E314" s="93"/>
      <c r="F314" s="93"/>
      <c r="G314" s="93"/>
      <c r="H314" s="93"/>
      <c r="I314" s="97"/>
      <c r="J314" s="100"/>
      <c r="K314" s="101"/>
      <c r="L314" s="200">
        <f>SUM(L315:L317)</f>
        <v>2184.7999999999997</v>
      </c>
      <c r="M314" s="200">
        <f t="shared" ref="M314:W314" si="85">SUM(M315:M317)</f>
        <v>2147.3000000000002</v>
      </c>
      <c r="N314" s="200">
        <f t="shared" si="85"/>
        <v>1509.3</v>
      </c>
      <c r="O314" s="200">
        <f t="shared" si="85"/>
        <v>2106.3000000000002</v>
      </c>
      <c r="P314" s="200">
        <f t="shared" si="85"/>
        <v>2106.3000000000002</v>
      </c>
      <c r="Q314" s="200">
        <f t="shared" si="85"/>
        <v>0</v>
      </c>
      <c r="R314" s="200">
        <f t="shared" si="85"/>
        <v>2159.8000000000002</v>
      </c>
      <c r="S314" s="200">
        <f t="shared" si="85"/>
        <v>2159.8000000000002</v>
      </c>
      <c r="T314" s="200">
        <f t="shared" si="85"/>
        <v>0</v>
      </c>
      <c r="U314" s="200">
        <f t="shared" si="85"/>
        <v>432</v>
      </c>
      <c r="V314" s="200">
        <f t="shared" si="85"/>
        <v>432</v>
      </c>
      <c r="W314" s="208">
        <f t="shared" si="85"/>
        <v>0</v>
      </c>
    </row>
    <row r="315" spans="1:23" s="78" customFormat="1" ht="45" customHeight="1">
      <c r="A315" s="95" t="s">
        <v>10</v>
      </c>
      <c r="B315" s="89" t="s">
        <v>72</v>
      </c>
      <c r="C315" s="96"/>
      <c r="D315" s="235"/>
      <c r="E315" s="201" t="s">
        <v>101</v>
      </c>
      <c r="F315" s="201" t="s">
        <v>102</v>
      </c>
      <c r="G315" s="201" t="s">
        <v>133</v>
      </c>
      <c r="H315" s="96">
        <v>100</v>
      </c>
      <c r="I315" s="1450" t="s">
        <v>689</v>
      </c>
      <c r="J315" s="1434" t="s">
        <v>690</v>
      </c>
      <c r="K315" s="235"/>
      <c r="L315" s="77">
        <v>1918.3</v>
      </c>
      <c r="M315" s="77">
        <v>1869.3</v>
      </c>
      <c r="N315" s="77">
        <v>1362.7</v>
      </c>
      <c r="O315" s="77">
        <f>SUM(P315:Q315)</f>
        <v>1873.3</v>
      </c>
      <c r="P315" s="77">
        <v>1873.3</v>
      </c>
      <c r="Q315" s="77"/>
      <c r="R315" s="77">
        <f>SUM(S315:T315)</f>
        <v>1873.3</v>
      </c>
      <c r="S315" s="77">
        <v>1873.3</v>
      </c>
      <c r="T315" s="77"/>
      <c r="U315" s="77">
        <f>SUM(V315:W315)</f>
        <v>374.7</v>
      </c>
      <c r="V315" s="77">
        <v>374.7</v>
      </c>
      <c r="W315" s="94"/>
    </row>
    <row r="316" spans="1:23" s="78" customFormat="1" ht="44.1" customHeight="1">
      <c r="A316" s="95" t="s">
        <v>11</v>
      </c>
      <c r="B316" s="89" t="s">
        <v>73</v>
      </c>
      <c r="C316" s="977"/>
      <c r="D316" s="220"/>
      <c r="E316" s="201" t="s">
        <v>101</v>
      </c>
      <c r="F316" s="201" t="s">
        <v>102</v>
      </c>
      <c r="G316" s="201" t="s">
        <v>133</v>
      </c>
      <c r="H316" s="96">
        <v>200</v>
      </c>
      <c r="I316" s="1451"/>
      <c r="J316" s="1435"/>
      <c r="K316" s="220"/>
      <c r="L316" s="77">
        <v>265.8</v>
      </c>
      <c r="M316" s="77">
        <v>277</v>
      </c>
      <c r="N316" s="77">
        <v>146.6</v>
      </c>
      <c r="O316" s="77">
        <f>SUM(P316:Q316)</f>
        <v>232</v>
      </c>
      <c r="P316" s="77">
        <v>232</v>
      </c>
      <c r="Q316" s="77"/>
      <c r="R316" s="77">
        <f>SUM(S316:T316)</f>
        <v>286.5</v>
      </c>
      <c r="S316" s="77">
        <v>286.5</v>
      </c>
      <c r="T316" s="77"/>
      <c r="U316" s="77">
        <f>SUM(V316:W316)</f>
        <v>57.3</v>
      </c>
      <c r="V316" s="77">
        <v>57.3</v>
      </c>
      <c r="W316" s="94"/>
    </row>
    <row r="317" spans="1:23" s="78" customFormat="1" ht="93" customHeight="1">
      <c r="A317" s="95" t="s">
        <v>21</v>
      </c>
      <c r="B317" s="89" t="s">
        <v>32</v>
      </c>
      <c r="C317" s="977"/>
      <c r="D317" s="220"/>
      <c r="E317" s="201" t="s">
        <v>101</v>
      </c>
      <c r="F317" s="201" t="s">
        <v>102</v>
      </c>
      <c r="G317" s="201" t="s">
        <v>133</v>
      </c>
      <c r="H317" s="96">
        <v>800</v>
      </c>
      <c r="I317" s="739" t="s">
        <v>691</v>
      </c>
      <c r="J317" s="724" t="s">
        <v>692</v>
      </c>
      <c r="K317" s="220"/>
      <c r="L317" s="77">
        <v>0.7</v>
      </c>
      <c r="M317" s="77">
        <v>1</v>
      </c>
      <c r="N317" s="77">
        <v>0</v>
      </c>
      <c r="O317" s="77">
        <f>SUM(P317:Q317)</f>
        <v>1</v>
      </c>
      <c r="P317" s="77">
        <v>1</v>
      </c>
      <c r="Q317" s="77"/>
      <c r="R317" s="77">
        <f>SUM(S317:T317)</f>
        <v>0</v>
      </c>
      <c r="S317" s="77">
        <v>0</v>
      </c>
      <c r="T317" s="77"/>
      <c r="U317" s="77">
        <f>SUM(V317:W317)</f>
        <v>0</v>
      </c>
      <c r="V317" s="77">
        <v>0</v>
      </c>
      <c r="W317" s="94"/>
    </row>
    <row r="318" spans="1:23" s="78" customFormat="1" ht="36.950000000000003" customHeight="1">
      <c r="A318" s="1175" t="s">
        <v>97</v>
      </c>
      <c r="B318" s="1176"/>
      <c r="C318" s="1176"/>
      <c r="D318" s="1176"/>
      <c r="E318" s="1176"/>
      <c r="F318" s="1176"/>
      <c r="G318" s="1176"/>
      <c r="H318" s="1176"/>
      <c r="I318" s="1176"/>
      <c r="J318" s="1176"/>
      <c r="K318" s="1176"/>
      <c r="L318" s="200">
        <f t="shared" ref="L318:W318" si="86">SUM(L319,L325,L341)</f>
        <v>4243.0999999999995</v>
      </c>
      <c r="M318" s="200">
        <f>SUM(M319,M325,M341)</f>
        <v>4794.3999999999996</v>
      </c>
      <c r="N318" s="200">
        <f t="shared" si="86"/>
        <v>3185.2</v>
      </c>
      <c r="O318" s="200">
        <f t="shared" si="86"/>
        <v>4684.8999999999996</v>
      </c>
      <c r="P318" s="200">
        <f t="shared" si="86"/>
        <v>4684.8999999999996</v>
      </c>
      <c r="Q318" s="200">
        <f t="shared" si="86"/>
        <v>0</v>
      </c>
      <c r="R318" s="200">
        <f t="shared" si="86"/>
        <v>4804.0000000000009</v>
      </c>
      <c r="S318" s="200">
        <f t="shared" si="86"/>
        <v>4804.0000000000009</v>
      </c>
      <c r="T318" s="200">
        <f t="shared" si="86"/>
        <v>0</v>
      </c>
      <c r="U318" s="200">
        <f t="shared" si="86"/>
        <v>4804.0000000000009</v>
      </c>
      <c r="V318" s="200">
        <f t="shared" si="86"/>
        <v>4804.0000000000009</v>
      </c>
      <c r="W318" s="208">
        <f t="shared" si="86"/>
        <v>0</v>
      </c>
    </row>
    <row r="319" spans="1:23" s="78" customFormat="1" ht="53.1" customHeight="1">
      <c r="A319" s="95" t="s">
        <v>12</v>
      </c>
      <c r="B319" s="721" t="s">
        <v>59</v>
      </c>
      <c r="C319" s="96"/>
      <c r="D319" s="235"/>
      <c r="E319" s="93"/>
      <c r="F319" s="93"/>
      <c r="G319" s="93"/>
      <c r="H319" s="96">
        <v>100</v>
      </c>
      <c r="I319" s="234"/>
      <c r="J319" s="235"/>
      <c r="K319" s="235"/>
      <c r="L319" s="77">
        <v>3204.1</v>
      </c>
      <c r="M319" s="77">
        <f>SUM(M320:M324)</f>
        <v>3708.9</v>
      </c>
      <c r="N319" s="77">
        <f>SUM(N320:N324)</f>
        <v>2561.5</v>
      </c>
      <c r="O319" s="77">
        <f t="shared" ref="O319:W319" si="87">SUM(O320:O323)</f>
        <v>3743.8</v>
      </c>
      <c r="P319" s="77">
        <f t="shared" si="87"/>
        <v>3743.8</v>
      </c>
      <c r="Q319" s="77">
        <f t="shared" si="87"/>
        <v>0</v>
      </c>
      <c r="R319" s="77">
        <f t="shared" si="87"/>
        <v>3788.6000000000004</v>
      </c>
      <c r="S319" s="77">
        <f t="shared" si="87"/>
        <v>3788.6000000000004</v>
      </c>
      <c r="T319" s="77">
        <f t="shared" si="87"/>
        <v>0</v>
      </c>
      <c r="U319" s="77">
        <f t="shared" si="87"/>
        <v>3788.6000000000004</v>
      </c>
      <c r="V319" s="77">
        <f t="shared" si="87"/>
        <v>3788.6000000000004</v>
      </c>
      <c r="W319" s="94">
        <f t="shared" si="87"/>
        <v>0</v>
      </c>
    </row>
    <row r="320" spans="1:23" s="78" customFormat="1" ht="51" customHeight="1">
      <c r="A320" s="95" t="s">
        <v>49</v>
      </c>
      <c r="B320" s="89" t="s">
        <v>677</v>
      </c>
      <c r="C320" s="96"/>
      <c r="D320" s="235"/>
      <c r="E320" s="93"/>
      <c r="F320" s="93"/>
      <c r="G320" s="93"/>
      <c r="H320" s="96">
        <v>100</v>
      </c>
      <c r="I320" s="234"/>
      <c r="J320" s="235"/>
      <c r="K320" s="235"/>
      <c r="L320" s="77"/>
      <c r="M320" s="77"/>
      <c r="N320" s="77"/>
      <c r="O320" s="77">
        <f>SUM(P320:Q320)</f>
        <v>0</v>
      </c>
      <c r="P320" s="77"/>
      <c r="Q320" s="77"/>
      <c r="R320" s="77">
        <f>SUM(S320:T320)</f>
        <v>0</v>
      </c>
      <c r="S320" s="77"/>
      <c r="T320" s="77"/>
      <c r="U320" s="77">
        <f>SUM(V320:W320)</f>
        <v>0</v>
      </c>
      <c r="V320" s="77"/>
      <c r="W320" s="94"/>
    </row>
    <row r="321" spans="1:23" s="78" customFormat="1" ht="50.1" customHeight="1">
      <c r="A321" s="1423" t="s">
        <v>1486</v>
      </c>
      <c r="B321" s="1436" t="s">
        <v>1487</v>
      </c>
      <c r="C321" s="1293" t="s">
        <v>120</v>
      </c>
      <c r="D321" s="235"/>
      <c r="E321" s="93">
        <v>3</v>
      </c>
      <c r="F321" s="93">
        <v>10</v>
      </c>
      <c r="G321" s="93" t="s">
        <v>1488</v>
      </c>
      <c r="H321" s="96">
        <v>100</v>
      </c>
      <c r="I321" s="1427" t="s">
        <v>693</v>
      </c>
      <c r="J321" s="1434" t="s">
        <v>694</v>
      </c>
      <c r="K321" s="235"/>
      <c r="L321" s="77"/>
      <c r="M321" s="77">
        <v>22.8</v>
      </c>
      <c r="N321" s="77">
        <v>22.8</v>
      </c>
      <c r="O321" s="77">
        <f t="shared" ref="O321:O324" si="88">SUM(P321:Q321)</f>
        <v>0</v>
      </c>
      <c r="P321" s="77"/>
      <c r="Q321" s="77"/>
      <c r="R321" s="77">
        <f t="shared" ref="R321:R324" si="89">SUM(S321:T321)</f>
        <v>0</v>
      </c>
      <c r="S321" s="77"/>
      <c r="T321" s="77"/>
      <c r="U321" s="77">
        <f t="shared" ref="U321:U324" si="90">SUM(V321:W321)</f>
        <v>0</v>
      </c>
      <c r="V321" s="77"/>
      <c r="W321" s="94"/>
    </row>
    <row r="322" spans="1:23" s="78" customFormat="1" ht="62.1" customHeight="1">
      <c r="A322" s="1424"/>
      <c r="B322" s="1437"/>
      <c r="C322" s="1295"/>
      <c r="D322" s="235"/>
      <c r="E322" s="201" t="s">
        <v>104</v>
      </c>
      <c r="F322" s="201" t="s">
        <v>89</v>
      </c>
      <c r="G322" s="201" t="s">
        <v>105</v>
      </c>
      <c r="H322" s="96">
        <v>100</v>
      </c>
      <c r="I322" s="1433"/>
      <c r="J322" s="1435"/>
      <c r="K322" s="235"/>
      <c r="L322" s="77">
        <v>2847.2</v>
      </c>
      <c r="M322" s="77">
        <v>3207.1</v>
      </c>
      <c r="N322" s="77">
        <v>2181.6</v>
      </c>
      <c r="O322" s="77">
        <f t="shared" si="88"/>
        <v>3230.1</v>
      </c>
      <c r="P322" s="77">
        <v>3230.1</v>
      </c>
      <c r="Q322" s="77"/>
      <c r="R322" s="77">
        <f t="shared" si="89"/>
        <v>3261.9</v>
      </c>
      <c r="S322" s="77">
        <v>3261.9</v>
      </c>
      <c r="T322" s="77"/>
      <c r="U322" s="77">
        <f t="shared" si="90"/>
        <v>3261.9</v>
      </c>
      <c r="V322" s="77">
        <v>3261.9</v>
      </c>
      <c r="W322" s="94"/>
    </row>
    <row r="323" spans="1:23" s="78" customFormat="1" ht="69" customHeight="1">
      <c r="A323" s="1423" t="s">
        <v>1489</v>
      </c>
      <c r="B323" s="1436" t="s">
        <v>1490</v>
      </c>
      <c r="C323" s="1293" t="s">
        <v>131</v>
      </c>
      <c r="D323" s="235"/>
      <c r="E323" s="201" t="s">
        <v>110</v>
      </c>
      <c r="F323" s="201" t="s">
        <v>110</v>
      </c>
      <c r="G323" s="201" t="s">
        <v>113</v>
      </c>
      <c r="H323" s="96">
        <v>200</v>
      </c>
      <c r="I323" s="1427" t="s">
        <v>695</v>
      </c>
      <c r="J323" s="1434" t="s">
        <v>696</v>
      </c>
      <c r="K323" s="235"/>
      <c r="L323" s="77">
        <v>356.9</v>
      </c>
      <c r="M323" s="77">
        <v>453.8</v>
      </c>
      <c r="N323" s="77">
        <v>333.6</v>
      </c>
      <c r="O323" s="77">
        <f t="shared" si="88"/>
        <v>513.70000000000005</v>
      </c>
      <c r="P323" s="77">
        <v>513.70000000000005</v>
      </c>
      <c r="Q323" s="77"/>
      <c r="R323" s="77">
        <f t="shared" si="89"/>
        <v>526.70000000000005</v>
      </c>
      <c r="S323" s="77">
        <v>526.70000000000005</v>
      </c>
      <c r="T323" s="77"/>
      <c r="U323" s="77">
        <f t="shared" si="90"/>
        <v>526.70000000000005</v>
      </c>
      <c r="V323" s="77">
        <v>526.70000000000005</v>
      </c>
      <c r="W323" s="94"/>
    </row>
    <row r="324" spans="1:23" s="78" customFormat="1" ht="53.1" customHeight="1">
      <c r="A324" s="1424"/>
      <c r="B324" s="1437"/>
      <c r="C324" s="1295"/>
      <c r="D324" s="235"/>
      <c r="E324" s="201" t="s">
        <v>110</v>
      </c>
      <c r="F324" s="201" t="s">
        <v>110</v>
      </c>
      <c r="G324" s="201" t="s">
        <v>1089</v>
      </c>
      <c r="H324" s="96">
        <v>100</v>
      </c>
      <c r="I324" s="1433"/>
      <c r="J324" s="1435"/>
      <c r="K324" s="235"/>
      <c r="L324" s="77"/>
      <c r="M324" s="77">
        <v>25.2</v>
      </c>
      <c r="N324" s="77">
        <v>23.5</v>
      </c>
      <c r="O324" s="77">
        <f t="shared" si="88"/>
        <v>0</v>
      </c>
      <c r="P324" s="77"/>
      <c r="Q324" s="77"/>
      <c r="R324" s="77">
        <f t="shared" si="89"/>
        <v>0</v>
      </c>
      <c r="S324" s="77"/>
      <c r="T324" s="77"/>
      <c r="U324" s="77">
        <f t="shared" si="90"/>
        <v>0</v>
      </c>
      <c r="V324" s="77"/>
      <c r="W324" s="94"/>
    </row>
    <row r="325" spans="1:23" s="78" customFormat="1" ht="45.95" customHeight="1">
      <c r="A325" s="95" t="s">
        <v>13</v>
      </c>
      <c r="B325" s="89" t="s">
        <v>33</v>
      </c>
      <c r="C325" s="977"/>
      <c r="D325" s="220"/>
      <c r="E325" s="93"/>
      <c r="F325" s="93"/>
      <c r="G325" s="93"/>
      <c r="H325" s="96">
        <v>200</v>
      </c>
      <c r="I325" s="97"/>
      <c r="J325" s="97"/>
      <c r="K325" s="220"/>
      <c r="L325" s="77">
        <f t="shared" ref="L325:W325" si="91">SUM(L326:L339)</f>
        <v>1021.3</v>
      </c>
      <c r="M325" s="77">
        <f>SUM(M326:M340)</f>
        <v>1070.5</v>
      </c>
      <c r="N325" s="77">
        <f>SUM(N326:N340)</f>
        <v>617.20000000000005</v>
      </c>
      <c r="O325" s="77">
        <f t="shared" si="91"/>
        <v>937.4</v>
      </c>
      <c r="P325" s="77">
        <f t="shared" si="91"/>
        <v>937.4</v>
      </c>
      <c r="Q325" s="77">
        <f t="shared" si="91"/>
        <v>0</v>
      </c>
      <c r="R325" s="77">
        <f t="shared" si="91"/>
        <v>1000.3</v>
      </c>
      <c r="S325" s="77">
        <f t="shared" si="91"/>
        <v>1000.3</v>
      </c>
      <c r="T325" s="77">
        <f t="shared" si="91"/>
        <v>0</v>
      </c>
      <c r="U325" s="77">
        <f t="shared" si="91"/>
        <v>1000.3</v>
      </c>
      <c r="V325" s="77">
        <f t="shared" si="91"/>
        <v>1000.3</v>
      </c>
      <c r="W325" s="94">
        <f t="shared" si="91"/>
        <v>0</v>
      </c>
    </row>
    <row r="326" spans="1:23" s="78" customFormat="1" ht="48" customHeight="1">
      <c r="A326" s="95" t="s">
        <v>50</v>
      </c>
      <c r="B326" s="89" t="s">
        <v>1540</v>
      </c>
      <c r="C326" s="977"/>
      <c r="D326" s="220"/>
      <c r="E326" s="93"/>
      <c r="F326" s="93"/>
      <c r="G326" s="93"/>
      <c r="H326" s="96">
        <v>200</v>
      </c>
      <c r="I326" s="97"/>
      <c r="J326" s="97"/>
      <c r="K326" s="220"/>
      <c r="L326" s="77"/>
      <c r="M326" s="77"/>
      <c r="N326" s="77"/>
      <c r="O326" s="77">
        <f>SUM(P326:Q326)</f>
        <v>0</v>
      </c>
      <c r="P326" s="77"/>
      <c r="Q326" s="77"/>
      <c r="R326" s="77">
        <f>SUM(S326:T326)</f>
        <v>0</v>
      </c>
      <c r="S326" s="77"/>
      <c r="T326" s="77"/>
      <c r="U326" s="77">
        <f>SUM(V326:W326)</f>
        <v>0</v>
      </c>
      <c r="V326" s="77"/>
      <c r="W326" s="94"/>
    </row>
    <row r="327" spans="1:23" s="78" customFormat="1" ht="69" customHeight="1">
      <c r="A327" s="95" t="s">
        <v>1492</v>
      </c>
      <c r="B327" s="89" t="s">
        <v>1487</v>
      </c>
      <c r="C327" s="96" t="s">
        <v>120</v>
      </c>
      <c r="D327" s="220"/>
      <c r="E327" s="201" t="s">
        <v>104</v>
      </c>
      <c r="F327" s="201" t="s">
        <v>89</v>
      </c>
      <c r="G327" s="201" t="s">
        <v>105</v>
      </c>
      <c r="H327" s="96">
        <v>200</v>
      </c>
      <c r="I327" s="1427" t="s">
        <v>1493</v>
      </c>
      <c r="J327" s="1389" t="s">
        <v>1494</v>
      </c>
      <c r="K327" s="220"/>
      <c r="L327" s="77">
        <v>606.6</v>
      </c>
      <c r="M327" s="77">
        <v>554.5</v>
      </c>
      <c r="N327" s="77">
        <v>322.60000000000002</v>
      </c>
      <c r="O327" s="77">
        <f t="shared" ref="O327:O343" si="92">SUM(P327:Q327)</f>
        <v>511.6</v>
      </c>
      <c r="P327" s="77">
        <v>511.6</v>
      </c>
      <c r="Q327" s="77"/>
      <c r="R327" s="77">
        <f t="shared" ref="R327:R341" si="93">SUM(S327:T327)</f>
        <v>563.6</v>
      </c>
      <c r="S327" s="77">
        <v>563.6</v>
      </c>
      <c r="T327" s="77"/>
      <c r="U327" s="77">
        <f t="shared" ref="U327:U342" si="94">SUM(V327:W327)</f>
        <v>563.6</v>
      </c>
      <c r="V327" s="77">
        <v>563.6</v>
      </c>
      <c r="W327" s="94"/>
    </row>
    <row r="328" spans="1:23" s="78" customFormat="1" ht="135.94999999999999" customHeight="1">
      <c r="A328" s="95" t="s">
        <v>1495</v>
      </c>
      <c r="B328" s="89" t="s">
        <v>1496</v>
      </c>
      <c r="C328" s="96" t="s">
        <v>120</v>
      </c>
      <c r="D328" s="220"/>
      <c r="E328" s="201" t="s">
        <v>104</v>
      </c>
      <c r="F328" s="201" t="s">
        <v>89</v>
      </c>
      <c r="G328" s="201" t="s">
        <v>630</v>
      </c>
      <c r="H328" s="96">
        <v>200</v>
      </c>
      <c r="I328" s="1429"/>
      <c r="J328" s="1430"/>
      <c r="K328" s="220"/>
      <c r="L328" s="77">
        <v>5.4</v>
      </c>
      <c r="M328" s="77">
        <v>6</v>
      </c>
      <c r="N328" s="77">
        <v>5.7</v>
      </c>
      <c r="O328" s="77">
        <f t="shared" si="92"/>
        <v>5.9</v>
      </c>
      <c r="P328" s="77">
        <v>5.9</v>
      </c>
      <c r="Q328" s="77"/>
      <c r="R328" s="77">
        <f t="shared" si="93"/>
        <v>6.1</v>
      </c>
      <c r="S328" s="77">
        <v>6.1</v>
      </c>
      <c r="T328" s="77"/>
      <c r="U328" s="77">
        <f t="shared" si="94"/>
        <v>6.1</v>
      </c>
      <c r="V328" s="77">
        <v>6.1</v>
      </c>
      <c r="W328" s="94"/>
    </row>
    <row r="329" spans="1:23" s="78" customFormat="1" ht="69" customHeight="1">
      <c r="A329" s="95" t="s">
        <v>1497</v>
      </c>
      <c r="B329" s="89" t="s">
        <v>1496</v>
      </c>
      <c r="C329" s="96" t="s">
        <v>120</v>
      </c>
      <c r="D329" s="220"/>
      <c r="E329" s="201" t="s">
        <v>104</v>
      </c>
      <c r="F329" s="201" t="s">
        <v>89</v>
      </c>
      <c r="G329" s="201" t="s">
        <v>157</v>
      </c>
      <c r="H329" s="96">
        <v>200</v>
      </c>
      <c r="I329" s="729" t="s">
        <v>1498</v>
      </c>
      <c r="J329" s="740">
        <v>43146</v>
      </c>
      <c r="K329" s="220"/>
      <c r="L329" s="77"/>
      <c r="M329" s="77">
        <v>12.7</v>
      </c>
      <c r="N329" s="77">
        <v>12.7</v>
      </c>
      <c r="O329" s="77">
        <f t="shared" si="92"/>
        <v>0</v>
      </c>
      <c r="P329" s="77"/>
      <c r="Q329" s="77"/>
      <c r="R329" s="77">
        <f t="shared" si="93"/>
        <v>0</v>
      </c>
      <c r="S329" s="77"/>
      <c r="T329" s="77"/>
      <c r="U329" s="77">
        <f t="shared" si="94"/>
        <v>0</v>
      </c>
      <c r="V329" s="77"/>
      <c r="W329" s="94"/>
    </row>
    <row r="330" spans="1:23" s="78" customFormat="1" ht="96" customHeight="1">
      <c r="A330" s="95" t="s">
        <v>1499</v>
      </c>
      <c r="B330" s="89" t="s">
        <v>1500</v>
      </c>
      <c r="C330" s="96" t="s">
        <v>122</v>
      </c>
      <c r="D330" s="235"/>
      <c r="E330" s="201" t="s">
        <v>102</v>
      </c>
      <c r="F330" s="201" t="s">
        <v>107</v>
      </c>
      <c r="G330" s="201" t="s">
        <v>1541</v>
      </c>
      <c r="H330" s="96">
        <v>200</v>
      </c>
      <c r="I330" s="1427" t="s">
        <v>613</v>
      </c>
      <c r="J330" s="1389" t="s">
        <v>1501</v>
      </c>
      <c r="K330" s="220"/>
      <c r="L330" s="77">
        <v>35.4</v>
      </c>
      <c r="M330" s="77">
        <v>30</v>
      </c>
      <c r="N330" s="77">
        <v>0</v>
      </c>
      <c r="O330" s="77">
        <f t="shared" si="92"/>
        <v>29.5</v>
      </c>
      <c r="P330" s="77">
        <v>29.5</v>
      </c>
      <c r="Q330" s="77"/>
      <c r="R330" s="77">
        <f t="shared" si="93"/>
        <v>30.3</v>
      </c>
      <c r="S330" s="77">
        <v>30.3</v>
      </c>
      <c r="T330" s="77"/>
      <c r="U330" s="77">
        <f t="shared" si="94"/>
        <v>30.3</v>
      </c>
      <c r="V330" s="77">
        <v>30.3</v>
      </c>
      <c r="W330" s="94"/>
    </row>
    <row r="331" spans="1:23" s="78" customFormat="1" ht="69" customHeight="1">
      <c r="A331" s="95" t="s">
        <v>1502</v>
      </c>
      <c r="B331" s="89" t="s">
        <v>1500</v>
      </c>
      <c r="C331" s="96" t="s">
        <v>122</v>
      </c>
      <c r="D331" s="235"/>
      <c r="E331" s="201" t="s">
        <v>102</v>
      </c>
      <c r="F331" s="201" t="s">
        <v>167</v>
      </c>
      <c r="G331" s="201" t="s">
        <v>156</v>
      </c>
      <c r="H331" s="96">
        <v>200</v>
      </c>
      <c r="I331" s="1428"/>
      <c r="J331" s="1390"/>
      <c r="K331" s="220"/>
      <c r="L331" s="77"/>
      <c r="M331" s="77">
        <v>0</v>
      </c>
      <c r="N331" s="77">
        <v>0</v>
      </c>
      <c r="O331" s="77">
        <f t="shared" si="92"/>
        <v>0</v>
      </c>
      <c r="P331" s="77"/>
      <c r="Q331" s="77"/>
      <c r="R331" s="77">
        <f t="shared" si="93"/>
        <v>0</v>
      </c>
      <c r="S331" s="77"/>
      <c r="T331" s="77"/>
      <c r="U331" s="77">
        <f t="shared" si="94"/>
        <v>0</v>
      </c>
      <c r="V331" s="77"/>
      <c r="W331" s="94"/>
    </row>
    <row r="332" spans="1:23" s="78" customFormat="1" ht="69" customHeight="1">
      <c r="A332" s="95" t="s">
        <v>1505</v>
      </c>
      <c r="B332" s="89" t="s">
        <v>1542</v>
      </c>
      <c r="C332" s="96" t="s">
        <v>123</v>
      </c>
      <c r="D332" s="235"/>
      <c r="E332" s="201" t="s">
        <v>102</v>
      </c>
      <c r="F332" s="201" t="s">
        <v>107</v>
      </c>
      <c r="G332" s="201" t="s">
        <v>124</v>
      </c>
      <c r="H332" s="96">
        <v>200</v>
      </c>
      <c r="I332" s="1429"/>
      <c r="J332" s="1430"/>
      <c r="K332" s="220"/>
      <c r="L332" s="77">
        <v>0</v>
      </c>
      <c r="M332" s="77"/>
      <c r="N332" s="77"/>
      <c r="O332" s="77">
        <f t="shared" si="92"/>
        <v>0</v>
      </c>
      <c r="P332" s="77"/>
      <c r="Q332" s="77"/>
      <c r="R332" s="77">
        <f t="shared" si="93"/>
        <v>0</v>
      </c>
      <c r="S332" s="77"/>
      <c r="T332" s="77"/>
      <c r="U332" s="77">
        <f t="shared" si="94"/>
        <v>0</v>
      </c>
      <c r="V332" s="77"/>
      <c r="W332" s="94"/>
    </row>
    <row r="333" spans="1:23" s="78" customFormat="1" ht="69" customHeight="1">
      <c r="A333" s="95" t="s">
        <v>1507</v>
      </c>
      <c r="B333" s="721" t="s">
        <v>1557</v>
      </c>
      <c r="C333" s="96" t="s">
        <v>125</v>
      </c>
      <c r="D333" s="235"/>
      <c r="E333" s="201" t="s">
        <v>110</v>
      </c>
      <c r="F333" s="201" t="s">
        <v>104</v>
      </c>
      <c r="G333" s="201" t="s">
        <v>1086</v>
      </c>
      <c r="H333" s="96">
        <v>200</v>
      </c>
      <c r="I333" s="1427" t="s">
        <v>697</v>
      </c>
      <c r="J333" s="1389" t="s">
        <v>698</v>
      </c>
      <c r="K333" s="220"/>
      <c r="L333" s="77">
        <v>0</v>
      </c>
      <c r="M333" s="77">
        <v>0</v>
      </c>
      <c r="N333" s="77">
        <v>0</v>
      </c>
      <c r="O333" s="77">
        <f t="shared" si="92"/>
        <v>146</v>
      </c>
      <c r="P333" s="77">
        <v>146</v>
      </c>
      <c r="Q333" s="77"/>
      <c r="R333" s="77">
        <f t="shared" si="93"/>
        <v>146</v>
      </c>
      <c r="S333" s="246">
        <v>146</v>
      </c>
      <c r="T333" s="246"/>
      <c r="U333" s="246">
        <v>146</v>
      </c>
      <c r="V333" s="77">
        <v>76</v>
      </c>
      <c r="W333" s="94"/>
    </row>
    <row r="334" spans="1:23" s="78" customFormat="1" ht="69" customHeight="1">
      <c r="A334" s="95" t="s">
        <v>1510</v>
      </c>
      <c r="B334" s="721" t="s">
        <v>1557</v>
      </c>
      <c r="C334" s="96" t="s">
        <v>127</v>
      </c>
      <c r="D334" s="235"/>
      <c r="E334" s="201" t="s">
        <v>110</v>
      </c>
      <c r="F334" s="201" t="s">
        <v>104</v>
      </c>
      <c r="G334" s="201" t="s">
        <v>164</v>
      </c>
      <c r="H334" s="96">
        <v>200</v>
      </c>
      <c r="I334" s="1431"/>
      <c r="J334" s="1432"/>
      <c r="K334" s="220"/>
      <c r="L334" s="77">
        <v>100</v>
      </c>
      <c r="M334" s="77">
        <v>100</v>
      </c>
      <c r="N334" s="77">
        <v>50.8</v>
      </c>
      <c r="O334" s="77">
        <f t="shared" si="92"/>
        <v>90</v>
      </c>
      <c r="P334" s="77">
        <v>90</v>
      </c>
      <c r="Q334" s="77"/>
      <c r="R334" s="77">
        <f t="shared" si="93"/>
        <v>96</v>
      </c>
      <c r="S334" s="246">
        <v>96</v>
      </c>
      <c r="T334" s="246"/>
      <c r="U334" s="246">
        <v>96</v>
      </c>
      <c r="V334" s="77">
        <v>90</v>
      </c>
      <c r="W334" s="94"/>
    </row>
    <row r="335" spans="1:23" s="78" customFormat="1" ht="69" customHeight="1">
      <c r="A335" s="95" t="s">
        <v>1512</v>
      </c>
      <c r="B335" s="721" t="s">
        <v>1557</v>
      </c>
      <c r="C335" s="96" t="s">
        <v>129</v>
      </c>
      <c r="D335" s="235"/>
      <c r="E335" s="201" t="s">
        <v>110</v>
      </c>
      <c r="F335" s="201" t="s">
        <v>104</v>
      </c>
      <c r="G335" s="201" t="s">
        <v>1087</v>
      </c>
      <c r="H335" s="96">
        <v>200</v>
      </c>
      <c r="I335" s="1431"/>
      <c r="J335" s="1432"/>
      <c r="K335" s="220"/>
      <c r="L335" s="77"/>
      <c r="M335" s="77">
        <v>0</v>
      </c>
      <c r="N335" s="77">
        <v>0</v>
      </c>
      <c r="O335" s="77">
        <f t="shared" si="92"/>
        <v>20</v>
      </c>
      <c r="P335" s="77">
        <v>20</v>
      </c>
      <c r="Q335" s="77"/>
      <c r="R335" s="77">
        <f t="shared" si="93"/>
        <v>20</v>
      </c>
      <c r="S335" s="246">
        <v>20</v>
      </c>
      <c r="T335" s="246"/>
      <c r="U335" s="246">
        <v>20</v>
      </c>
      <c r="V335" s="77">
        <v>90</v>
      </c>
      <c r="W335" s="94"/>
    </row>
    <row r="336" spans="1:23" s="78" customFormat="1" ht="69" customHeight="1">
      <c r="A336" s="95" t="s">
        <v>1543</v>
      </c>
      <c r="B336" s="721" t="s">
        <v>1557</v>
      </c>
      <c r="C336" s="96" t="s">
        <v>130</v>
      </c>
      <c r="D336" s="235"/>
      <c r="E336" s="201" t="s">
        <v>110</v>
      </c>
      <c r="F336" s="201" t="s">
        <v>104</v>
      </c>
      <c r="G336" s="201" t="s">
        <v>612</v>
      </c>
      <c r="H336" s="96">
        <v>200</v>
      </c>
      <c r="I336" s="1429"/>
      <c r="J336" s="1430"/>
      <c r="K336" s="220"/>
      <c r="L336" s="77">
        <v>179.2</v>
      </c>
      <c r="M336" s="77">
        <v>180</v>
      </c>
      <c r="N336" s="77">
        <v>99.6</v>
      </c>
      <c r="O336" s="77">
        <f t="shared" si="92"/>
        <v>20</v>
      </c>
      <c r="P336" s="77">
        <v>20</v>
      </c>
      <c r="Q336" s="77"/>
      <c r="R336" s="77">
        <f t="shared" si="93"/>
        <v>21</v>
      </c>
      <c r="S336" s="246">
        <v>21</v>
      </c>
      <c r="T336" s="246"/>
      <c r="U336" s="246">
        <v>21</v>
      </c>
      <c r="V336" s="77">
        <v>27</v>
      </c>
      <c r="W336" s="94"/>
    </row>
    <row r="337" spans="1:23" s="78" customFormat="1" ht="69" customHeight="1">
      <c r="A337" s="95" t="s">
        <v>1544</v>
      </c>
      <c r="B337" s="89" t="s">
        <v>1557</v>
      </c>
      <c r="C337" s="96" t="s">
        <v>131</v>
      </c>
      <c r="D337" s="235"/>
      <c r="E337" s="201" t="s">
        <v>110</v>
      </c>
      <c r="F337" s="201" t="s">
        <v>110</v>
      </c>
      <c r="G337" s="201" t="s">
        <v>113</v>
      </c>
      <c r="H337" s="96">
        <v>200</v>
      </c>
      <c r="I337" s="741" t="s">
        <v>695</v>
      </c>
      <c r="J337" s="724" t="s">
        <v>699</v>
      </c>
      <c r="K337" s="220"/>
      <c r="L337" s="77">
        <v>74.7</v>
      </c>
      <c r="M337" s="77">
        <v>116.1</v>
      </c>
      <c r="N337" s="77">
        <v>54.6</v>
      </c>
      <c r="O337" s="77">
        <f t="shared" si="92"/>
        <v>114.4</v>
      </c>
      <c r="P337" s="77">
        <v>114.4</v>
      </c>
      <c r="Q337" s="77"/>
      <c r="R337" s="77">
        <f t="shared" si="93"/>
        <v>117.3</v>
      </c>
      <c r="S337" s="77">
        <v>117.3</v>
      </c>
      <c r="T337" s="77"/>
      <c r="U337" s="77">
        <f t="shared" si="94"/>
        <v>117.3</v>
      </c>
      <c r="V337" s="77">
        <v>117.3</v>
      </c>
      <c r="W337" s="94"/>
    </row>
    <row r="338" spans="1:23" s="78" customFormat="1" ht="69" customHeight="1">
      <c r="A338" s="95" t="s">
        <v>1545</v>
      </c>
      <c r="B338" s="89" t="s">
        <v>1506</v>
      </c>
      <c r="C338" s="96" t="s">
        <v>127</v>
      </c>
      <c r="D338" s="235"/>
      <c r="E338" s="201" t="s">
        <v>110</v>
      </c>
      <c r="F338" s="201" t="s">
        <v>104</v>
      </c>
      <c r="G338" s="201" t="s">
        <v>671</v>
      </c>
      <c r="H338" s="96">
        <v>200</v>
      </c>
      <c r="I338" s="741" t="s">
        <v>700</v>
      </c>
      <c r="J338" s="742">
        <v>42964</v>
      </c>
      <c r="K338" s="220"/>
      <c r="L338" s="77">
        <v>20</v>
      </c>
      <c r="M338" s="77"/>
      <c r="N338" s="77"/>
      <c r="O338" s="77">
        <f t="shared" si="92"/>
        <v>0</v>
      </c>
      <c r="P338" s="77"/>
      <c r="Q338" s="77"/>
      <c r="R338" s="77">
        <f t="shared" si="93"/>
        <v>0</v>
      </c>
      <c r="S338" s="77"/>
      <c r="T338" s="77"/>
      <c r="U338" s="77">
        <f t="shared" si="94"/>
        <v>0</v>
      </c>
      <c r="V338" s="77"/>
      <c r="W338" s="94"/>
    </row>
    <row r="339" spans="1:23" s="78" customFormat="1" ht="42.95" customHeight="1">
      <c r="A339" s="95" t="s">
        <v>1546</v>
      </c>
      <c r="B339" s="89" t="s">
        <v>1547</v>
      </c>
      <c r="C339" s="96" t="s">
        <v>194</v>
      </c>
      <c r="D339" s="235"/>
      <c r="E339" s="201" t="s">
        <v>101</v>
      </c>
      <c r="F339" s="201" t="s">
        <v>92</v>
      </c>
      <c r="G339" s="201" t="s">
        <v>671</v>
      </c>
      <c r="H339" s="96">
        <v>200</v>
      </c>
      <c r="I339" s="741" t="s">
        <v>1548</v>
      </c>
      <c r="J339" s="742">
        <v>43341</v>
      </c>
      <c r="K339" s="220"/>
      <c r="L339" s="77">
        <v>0</v>
      </c>
      <c r="M339" s="77"/>
      <c r="N339" s="77"/>
      <c r="O339" s="77">
        <f t="shared" si="92"/>
        <v>0</v>
      </c>
      <c r="P339" s="77"/>
      <c r="Q339" s="77"/>
      <c r="R339" s="77">
        <f t="shared" si="93"/>
        <v>0</v>
      </c>
      <c r="S339" s="77"/>
      <c r="T339" s="77"/>
      <c r="U339" s="77">
        <f t="shared" si="94"/>
        <v>0</v>
      </c>
      <c r="V339" s="77"/>
      <c r="W339" s="94"/>
    </row>
    <row r="340" spans="1:23" s="78" customFormat="1" ht="32.1" customHeight="1">
      <c r="A340" s="95" t="s">
        <v>1549</v>
      </c>
      <c r="B340" s="89" t="s">
        <v>1547</v>
      </c>
      <c r="C340" s="96" t="s">
        <v>194</v>
      </c>
      <c r="D340" s="235"/>
      <c r="E340" s="201" t="s">
        <v>110</v>
      </c>
      <c r="F340" s="201" t="s">
        <v>104</v>
      </c>
      <c r="G340" s="201" t="s">
        <v>671</v>
      </c>
      <c r="H340" s="96">
        <v>200</v>
      </c>
      <c r="I340" s="741" t="s">
        <v>1550</v>
      </c>
      <c r="J340" s="742">
        <v>43311</v>
      </c>
      <c r="K340" s="220"/>
      <c r="L340" s="77"/>
      <c r="M340" s="246">
        <v>71.2</v>
      </c>
      <c r="N340" s="77">
        <v>71.2</v>
      </c>
      <c r="O340" s="77">
        <f t="shared" si="92"/>
        <v>0</v>
      </c>
      <c r="P340" s="77"/>
      <c r="Q340" s="77"/>
      <c r="R340" s="77">
        <f t="shared" si="93"/>
        <v>0</v>
      </c>
      <c r="S340" s="77"/>
      <c r="T340" s="77"/>
      <c r="U340" s="77">
        <f t="shared" si="94"/>
        <v>0</v>
      </c>
      <c r="V340" s="77"/>
      <c r="W340" s="94"/>
    </row>
    <row r="341" spans="1:23" s="78" customFormat="1" ht="32.1" customHeight="1">
      <c r="A341" s="95" t="s">
        <v>1551</v>
      </c>
      <c r="B341" s="89" t="s">
        <v>32</v>
      </c>
      <c r="C341" s="977"/>
      <c r="D341" s="220"/>
      <c r="E341" s="93"/>
      <c r="F341" s="93"/>
      <c r="G341" s="93"/>
      <c r="H341" s="96">
        <v>800</v>
      </c>
      <c r="I341" s="97"/>
      <c r="J341" s="97"/>
      <c r="K341" s="220"/>
      <c r="L341" s="77">
        <f>SUM(L342:L343)</f>
        <v>17.7</v>
      </c>
      <c r="M341" s="77">
        <f>SUM(M342:M343)</f>
        <v>15</v>
      </c>
      <c r="N341" s="77">
        <f>SUM(N342:N343)</f>
        <v>6.5</v>
      </c>
      <c r="O341" s="77">
        <f t="shared" si="92"/>
        <v>3.7</v>
      </c>
      <c r="P341" s="77">
        <f>SUM(P342:P343)</f>
        <v>3.7</v>
      </c>
      <c r="Q341" s="77">
        <f>SUM(Q342:Q343)</f>
        <v>0</v>
      </c>
      <c r="R341" s="77">
        <f t="shared" si="93"/>
        <v>15.1</v>
      </c>
      <c r="S341" s="77">
        <f>SUM(S342:S343)</f>
        <v>15.1</v>
      </c>
      <c r="T341" s="77">
        <f>SUM(T342:T343)</f>
        <v>0</v>
      </c>
      <c r="U341" s="77">
        <f t="shared" si="94"/>
        <v>15.1</v>
      </c>
      <c r="V341" s="77">
        <f>SUM(V342:V343)</f>
        <v>15.1</v>
      </c>
      <c r="W341" s="94">
        <f>SUM(W342:W343)</f>
        <v>0</v>
      </c>
    </row>
    <row r="342" spans="1:23" s="78" customFormat="1" ht="35.1" customHeight="1">
      <c r="A342" s="95" t="s">
        <v>52</v>
      </c>
      <c r="B342" s="89" t="s">
        <v>1552</v>
      </c>
      <c r="C342" s="977"/>
      <c r="D342" s="220"/>
      <c r="E342" s="93"/>
      <c r="F342" s="93"/>
      <c r="G342" s="93"/>
      <c r="H342" s="96">
        <v>800</v>
      </c>
      <c r="I342" s="97"/>
      <c r="J342" s="97"/>
      <c r="K342" s="220"/>
      <c r="L342" s="77"/>
      <c r="M342" s="77"/>
      <c r="N342" s="77"/>
      <c r="O342" s="77">
        <f t="shared" si="92"/>
        <v>0</v>
      </c>
      <c r="P342" s="77"/>
      <c r="Q342" s="77"/>
      <c r="R342" s="77">
        <f>SUM(S342:T342)</f>
        <v>0</v>
      </c>
      <c r="S342" s="77"/>
      <c r="T342" s="77"/>
      <c r="U342" s="77">
        <f t="shared" si="94"/>
        <v>0</v>
      </c>
      <c r="V342" s="77"/>
      <c r="W342" s="94"/>
    </row>
    <row r="343" spans="1:23" s="78" customFormat="1" ht="93.75">
      <c r="A343" s="95" t="s">
        <v>670</v>
      </c>
      <c r="B343" s="89" t="s">
        <v>1516</v>
      </c>
      <c r="C343" s="96" t="s">
        <v>120</v>
      </c>
      <c r="D343" s="220"/>
      <c r="E343" s="201" t="s">
        <v>104</v>
      </c>
      <c r="F343" s="201" t="s">
        <v>89</v>
      </c>
      <c r="G343" s="201" t="s">
        <v>105</v>
      </c>
      <c r="H343" s="96">
        <v>800</v>
      </c>
      <c r="I343" s="741" t="s">
        <v>701</v>
      </c>
      <c r="J343" s="135" t="s">
        <v>121</v>
      </c>
      <c r="K343" s="235"/>
      <c r="L343" s="77">
        <v>17.7</v>
      </c>
      <c r="M343" s="77">
        <v>15</v>
      </c>
      <c r="N343" s="77">
        <v>6.5</v>
      </c>
      <c r="O343" s="77">
        <f t="shared" si="92"/>
        <v>3.7</v>
      </c>
      <c r="P343" s="77">
        <v>3.7</v>
      </c>
      <c r="Q343" s="77"/>
      <c r="R343" s="77">
        <f>SUM(S343:T343)</f>
        <v>15.1</v>
      </c>
      <c r="S343" s="77">
        <v>15.1</v>
      </c>
      <c r="T343" s="77"/>
      <c r="U343" s="77">
        <f>SUM(V343:W343)</f>
        <v>15.1</v>
      </c>
      <c r="V343" s="77">
        <v>15.1</v>
      </c>
      <c r="W343" s="94"/>
    </row>
    <row r="344" spans="1:23" s="733" customFormat="1" ht="56.25">
      <c r="A344" s="563" t="s">
        <v>190</v>
      </c>
      <c r="B344" s="774" t="s">
        <v>1521</v>
      </c>
      <c r="C344" s="216"/>
      <c r="D344" s="564"/>
      <c r="E344" s="564"/>
      <c r="F344" s="564"/>
      <c r="G344" s="564"/>
      <c r="H344" s="564"/>
      <c r="I344" s="564"/>
      <c r="J344" s="564"/>
      <c r="K344" s="564" t="s">
        <v>66</v>
      </c>
      <c r="L344" s="857">
        <f>SUM(L345,L373,L375)</f>
        <v>7084.0001200000006</v>
      </c>
      <c r="M344" s="857">
        <f t="shared" ref="M344:W344" si="95">SUM(M345,M373,M375)</f>
        <v>6993.4000000000005</v>
      </c>
      <c r="N344" s="857">
        <f t="shared" si="95"/>
        <v>4621.5</v>
      </c>
      <c r="O344" s="857">
        <f t="shared" si="95"/>
        <v>7236.2999999999993</v>
      </c>
      <c r="P344" s="857">
        <f t="shared" si="95"/>
        <v>6911.2999999999993</v>
      </c>
      <c r="Q344" s="857">
        <f t="shared" si="95"/>
        <v>325</v>
      </c>
      <c r="R344" s="857">
        <f t="shared" si="95"/>
        <v>7086.7999999999993</v>
      </c>
      <c r="S344" s="857">
        <f t="shared" si="95"/>
        <v>7086.7999999999993</v>
      </c>
      <c r="T344" s="857">
        <f t="shared" si="95"/>
        <v>0</v>
      </c>
      <c r="U344" s="857">
        <f t="shared" si="95"/>
        <v>5038</v>
      </c>
      <c r="V344" s="857">
        <f t="shared" si="95"/>
        <v>5038</v>
      </c>
      <c r="W344" s="857">
        <f t="shared" si="95"/>
        <v>0</v>
      </c>
    </row>
    <row r="345" spans="1:23" s="83" customFormat="1" ht="38.450000000000003" customHeight="1">
      <c r="A345" s="566" t="s">
        <v>9</v>
      </c>
      <c r="B345" s="1269" t="s">
        <v>71</v>
      </c>
      <c r="C345" s="1269"/>
      <c r="D345" s="1269"/>
      <c r="E345" s="1269"/>
      <c r="F345" s="1269"/>
      <c r="G345" s="1269"/>
      <c r="H345" s="1269"/>
      <c r="I345" s="1269"/>
      <c r="J345" s="1269"/>
      <c r="K345" s="1269"/>
      <c r="L345" s="703">
        <f>SUM(L346,L350,L368,)</f>
        <v>7084.0001200000006</v>
      </c>
      <c r="M345" s="703">
        <f t="shared" ref="M345:W345" si="96">SUM(M346,M350,M368,)</f>
        <v>6993.4000000000005</v>
      </c>
      <c r="N345" s="703">
        <f t="shared" si="96"/>
        <v>4621.5</v>
      </c>
      <c r="O345" s="703">
        <f t="shared" si="96"/>
        <v>7236.2999999999993</v>
      </c>
      <c r="P345" s="703">
        <f t="shared" si="96"/>
        <v>6911.2999999999993</v>
      </c>
      <c r="Q345" s="703">
        <f t="shared" si="96"/>
        <v>325</v>
      </c>
      <c r="R345" s="703">
        <f t="shared" si="96"/>
        <v>7086.7999999999993</v>
      </c>
      <c r="S345" s="703">
        <f t="shared" si="96"/>
        <v>7086.7999999999993</v>
      </c>
      <c r="T345" s="703">
        <f t="shared" si="96"/>
        <v>0</v>
      </c>
      <c r="U345" s="703">
        <f t="shared" si="96"/>
        <v>5038</v>
      </c>
      <c r="V345" s="703">
        <f t="shared" si="96"/>
        <v>5038</v>
      </c>
      <c r="W345" s="703">
        <f t="shared" si="96"/>
        <v>0</v>
      </c>
    </row>
    <row r="346" spans="1:23" s="78" customFormat="1" ht="19.899999999999999" customHeight="1">
      <c r="A346" s="115" t="s">
        <v>58</v>
      </c>
      <c r="B346" s="721"/>
      <c r="C346" s="977"/>
      <c r="D346" s="101"/>
      <c r="E346" s="93"/>
      <c r="F346" s="93"/>
      <c r="G346" s="93"/>
      <c r="H346" s="93"/>
      <c r="I346" s="97"/>
      <c r="J346" s="100"/>
      <c r="K346" s="101"/>
      <c r="L346" s="200">
        <f>SUM(L347:L349)</f>
        <v>3046.3001200000003</v>
      </c>
      <c r="M346" s="200">
        <f t="shared" ref="M346:W346" si="97">SUM(M347:M349)</f>
        <v>2676.5</v>
      </c>
      <c r="N346" s="200">
        <f t="shared" si="97"/>
        <v>1991.1000000000001</v>
      </c>
      <c r="O346" s="200">
        <f t="shared" si="97"/>
        <v>2497.6999999999998</v>
      </c>
      <c r="P346" s="200">
        <f t="shared" si="97"/>
        <v>2497.6999999999998</v>
      </c>
      <c r="Q346" s="200">
        <f t="shared" si="97"/>
        <v>0</v>
      </c>
      <c r="R346" s="200">
        <f t="shared" si="97"/>
        <v>2561.1</v>
      </c>
      <c r="S346" s="200">
        <f t="shared" si="97"/>
        <v>2561.1</v>
      </c>
      <c r="T346" s="200">
        <f t="shared" si="97"/>
        <v>0</v>
      </c>
      <c r="U346" s="200">
        <f t="shared" si="97"/>
        <v>512.29999999999995</v>
      </c>
      <c r="V346" s="200">
        <f t="shared" si="97"/>
        <v>512.29999999999995</v>
      </c>
      <c r="W346" s="208">
        <f t="shared" si="97"/>
        <v>0</v>
      </c>
    </row>
    <row r="347" spans="1:23" s="78" customFormat="1" ht="150" customHeight="1">
      <c r="A347" s="95" t="s">
        <v>10</v>
      </c>
      <c r="B347" s="721" t="s">
        <v>72</v>
      </c>
      <c r="C347" s="96"/>
      <c r="D347" s="235"/>
      <c r="E347" s="201" t="s">
        <v>101</v>
      </c>
      <c r="F347" s="201" t="s">
        <v>102</v>
      </c>
      <c r="G347" s="201" t="s">
        <v>133</v>
      </c>
      <c r="H347" s="96">
        <v>100</v>
      </c>
      <c r="I347" s="1416" t="s">
        <v>717</v>
      </c>
      <c r="J347" s="1281" t="s">
        <v>191</v>
      </c>
      <c r="K347" s="1281" t="s">
        <v>1522</v>
      </c>
      <c r="L347" s="77">
        <f>2562.9+297.9</f>
        <v>2860.8</v>
      </c>
      <c r="M347" s="77">
        <f>2110.2+191</f>
        <v>2301.1999999999998</v>
      </c>
      <c r="N347" s="77">
        <f>1783.7-0.1</f>
        <v>1783.6000000000001</v>
      </c>
      <c r="O347" s="77">
        <f>SUM(P347:Q347)</f>
        <v>2123.1999999999998</v>
      </c>
      <c r="P347" s="77">
        <v>2123.1999999999998</v>
      </c>
      <c r="Q347" s="77"/>
      <c r="R347" s="77">
        <f>SUM(S347:T347)</f>
        <v>2177.1</v>
      </c>
      <c r="S347" s="77">
        <v>2177.1</v>
      </c>
      <c r="T347" s="77"/>
      <c r="U347" s="77">
        <f>SUM(V347:W347)</f>
        <v>435.4</v>
      </c>
      <c r="V347" s="77">
        <v>435.4</v>
      </c>
      <c r="W347" s="94"/>
    </row>
    <row r="348" spans="1:23" s="78" customFormat="1" ht="138.75" customHeight="1">
      <c r="A348" s="95" t="s">
        <v>11</v>
      </c>
      <c r="B348" s="721" t="s">
        <v>73</v>
      </c>
      <c r="C348" s="977"/>
      <c r="D348" s="220"/>
      <c r="E348" s="201" t="s">
        <v>101</v>
      </c>
      <c r="F348" s="201" t="s">
        <v>102</v>
      </c>
      <c r="G348" s="201" t="s">
        <v>133</v>
      </c>
      <c r="H348" s="96">
        <v>200</v>
      </c>
      <c r="I348" s="1417"/>
      <c r="J348" s="1282"/>
      <c r="K348" s="1282"/>
      <c r="L348" s="77">
        <v>185.5</v>
      </c>
      <c r="M348" s="77">
        <v>374.9</v>
      </c>
      <c r="N348" s="77">
        <v>207.1</v>
      </c>
      <c r="O348" s="77">
        <f>SUM(P348:Q348)</f>
        <v>374.4</v>
      </c>
      <c r="P348" s="77">
        <v>374.4</v>
      </c>
      <c r="Q348" s="77"/>
      <c r="R348" s="77">
        <f>SUM(S348:T348)</f>
        <v>383.9</v>
      </c>
      <c r="S348" s="77">
        <v>383.9</v>
      </c>
      <c r="T348" s="77"/>
      <c r="U348" s="77">
        <f>SUM(V348:W348)</f>
        <v>76.8</v>
      </c>
      <c r="V348" s="77">
        <v>76.8</v>
      </c>
      <c r="W348" s="94"/>
    </row>
    <row r="349" spans="1:23" s="78" customFormat="1" ht="21" customHeight="1">
      <c r="A349" s="95" t="s">
        <v>21</v>
      </c>
      <c r="B349" s="721" t="s">
        <v>32</v>
      </c>
      <c r="C349" s="977"/>
      <c r="D349" s="220"/>
      <c r="E349" s="201" t="s">
        <v>101</v>
      </c>
      <c r="F349" s="201" t="s">
        <v>102</v>
      </c>
      <c r="G349" s="201" t="s">
        <v>133</v>
      </c>
      <c r="H349" s="96">
        <v>800</v>
      </c>
      <c r="I349" s="1418"/>
      <c r="J349" s="1283"/>
      <c r="K349" s="1283"/>
      <c r="L349" s="77">
        <v>1.2E-4</v>
      </c>
      <c r="M349" s="77">
        <v>0.4</v>
      </c>
      <c r="N349" s="77">
        <v>0.4</v>
      </c>
      <c r="O349" s="77">
        <f>SUM(P349:Q349)</f>
        <v>0.1</v>
      </c>
      <c r="P349" s="77">
        <v>0.1</v>
      </c>
      <c r="Q349" s="77"/>
      <c r="R349" s="77">
        <f>SUM(S349:T349)</f>
        <v>0.1</v>
      </c>
      <c r="S349" s="77">
        <v>0.1</v>
      </c>
      <c r="T349" s="77"/>
      <c r="U349" s="77">
        <f>SUM(V349:W349)</f>
        <v>0.1</v>
      </c>
      <c r="V349" s="77">
        <v>0.1</v>
      </c>
      <c r="W349" s="94"/>
    </row>
    <row r="350" spans="1:23" s="78" customFormat="1" ht="36.6" customHeight="1">
      <c r="A350" s="1175" t="s">
        <v>97</v>
      </c>
      <c r="B350" s="1176"/>
      <c r="C350" s="1176"/>
      <c r="D350" s="1176"/>
      <c r="E350" s="1176"/>
      <c r="F350" s="1176"/>
      <c r="G350" s="1176"/>
      <c r="H350" s="1176"/>
      <c r="I350" s="1176"/>
      <c r="J350" s="1176"/>
      <c r="K350" s="1176"/>
      <c r="L350" s="200">
        <f>SUM(L351,L355,L364)</f>
        <v>4037.7</v>
      </c>
      <c r="M350" s="200">
        <f t="shared" ref="M350:W350" si="98">SUM(M351,M355,M364)</f>
        <v>4316.9000000000005</v>
      </c>
      <c r="N350" s="200">
        <f>SUM(N351,N355,N364)</f>
        <v>2630.4</v>
      </c>
      <c r="O350" s="200">
        <f t="shared" si="98"/>
        <v>4738.5999999999995</v>
      </c>
      <c r="P350" s="200">
        <f t="shared" si="98"/>
        <v>4413.5999999999995</v>
      </c>
      <c r="Q350" s="200">
        <f t="shared" si="98"/>
        <v>325</v>
      </c>
      <c r="R350" s="200">
        <f t="shared" si="98"/>
        <v>4525.7</v>
      </c>
      <c r="S350" s="200">
        <f t="shared" si="98"/>
        <v>4525.7</v>
      </c>
      <c r="T350" s="200">
        <f t="shared" si="98"/>
        <v>0</v>
      </c>
      <c r="U350" s="200">
        <f t="shared" si="98"/>
        <v>4525.7</v>
      </c>
      <c r="V350" s="200">
        <f t="shared" si="98"/>
        <v>4525.7</v>
      </c>
      <c r="W350" s="208">
        <f t="shared" si="98"/>
        <v>0</v>
      </c>
    </row>
    <row r="351" spans="1:23" s="78" customFormat="1" ht="31.9" customHeight="1">
      <c r="A351" s="95" t="s">
        <v>12</v>
      </c>
      <c r="B351" s="721" t="s">
        <v>59</v>
      </c>
      <c r="C351" s="96"/>
      <c r="D351" s="235"/>
      <c r="E351" s="93"/>
      <c r="F351" s="93"/>
      <c r="G351" s="93"/>
      <c r="H351" s="96">
        <v>100</v>
      </c>
      <c r="I351" s="234"/>
      <c r="J351" s="235"/>
      <c r="K351" s="235"/>
      <c r="L351" s="77">
        <f>SUM(L352:L354)</f>
        <v>2447.5</v>
      </c>
      <c r="M351" s="77">
        <f t="shared" ref="M351:W351" si="99">SUM(M352:M354)</f>
        <v>2673.6</v>
      </c>
      <c r="N351" s="77">
        <f t="shared" si="99"/>
        <v>1891.5</v>
      </c>
      <c r="O351" s="77">
        <f t="shared" si="99"/>
        <v>2794.4</v>
      </c>
      <c r="P351" s="77">
        <f t="shared" si="99"/>
        <v>2794.4</v>
      </c>
      <c r="Q351" s="77">
        <f t="shared" si="99"/>
        <v>0</v>
      </c>
      <c r="R351" s="77">
        <f t="shared" si="99"/>
        <v>2865.3</v>
      </c>
      <c r="S351" s="77">
        <f t="shared" si="99"/>
        <v>2865.3</v>
      </c>
      <c r="T351" s="77">
        <f t="shared" si="99"/>
        <v>0</v>
      </c>
      <c r="U351" s="77">
        <f t="shared" si="99"/>
        <v>2865.3</v>
      </c>
      <c r="V351" s="77">
        <f t="shared" si="99"/>
        <v>2865.3</v>
      </c>
      <c r="W351" s="94">
        <f t="shared" si="99"/>
        <v>0</v>
      </c>
    </row>
    <row r="352" spans="1:23" s="78" customFormat="1" ht="158.25" customHeight="1">
      <c r="A352" s="95" t="s">
        <v>49</v>
      </c>
      <c r="B352" s="1088" t="s">
        <v>1557</v>
      </c>
      <c r="C352" s="96" t="s">
        <v>1524</v>
      </c>
      <c r="D352" s="235"/>
      <c r="E352" s="201" t="s">
        <v>104</v>
      </c>
      <c r="F352" s="201" t="s">
        <v>89</v>
      </c>
      <c r="G352" s="201" t="s">
        <v>105</v>
      </c>
      <c r="H352" s="96">
        <v>100</v>
      </c>
      <c r="I352" s="280" t="s">
        <v>715</v>
      </c>
      <c r="J352" s="734" t="s">
        <v>716</v>
      </c>
      <c r="K352" s="235"/>
      <c r="L352" s="77">
        <v>2249.4</v>
      </c>
      <c r="M352" s="77">
        <v>2363.5</v>
      </c>
      <c r="N352" s="77">
        <v>1667.2</v>
      </c>
      <c r="O352" s="77">
        <f>SUM(P352:Q352)</f>
        <v>2392.8000000000002</v>
      </c>
      <c r="P352" s="77">
        <v>2392.8000000000002</v>
      </c>
      <c r="Q352" s="77"/>
      <c r="R352" s="77">
        <f>SUM(S352:T352)</f>
        <v>2453.5</v>
      </c>
      <c r="S352" s="77">
        <v>2453.5</v>
      </c>
      <c r="T352" s="77"/>
      <c r="U352" s="77">
        <f>SUM(V352:W352)</f>
        <v>2453.5</v>
      </c>
      <c r="V352" s="77">
        <v>2453.5</v>
      </c>
      <c r="W352" s="94"/>
    </row>
    <row r="353" spans="1:23" s="78" customFormat="1" ht="151.5" customHeight="1">
      <c r="A353" s="95" t="s">
        <v>69</v>
      </c>
      <c r="B353" s="1090"/>
      <c r="C353" s="96" t="s">
        <v>153</v>
      </c>
      <c r="D353" s="235"/>
      <c r="E353" s="201" t="s">
        <v>110</v>
      </c>
      <c r="F353" s="201" t="s">
        <v>110</v>
      </c>
      <c r="G353" s="201" t="s">
        <v>113</v>
      </c>
      <c r="H353" s="96">
        <v>100</v>
      </c>
      <c r="I353" s="280" t="s">
        <v>1525</v>
      </c>
      <c r="J353" s="734" t="s">
        <v>1526</v>
      </c>
      <c r="K353" s="235"/>
      <c r="L353" s="77">
        <v>198.1</v>
      </c>
      <c r="M353" s="77">
        <v>310.10000000000002</v>
      </c>
      <c r="N353" s="77">
        <v>224.3</v>
      </c>
      <c r="O353" s="77">
        <f>SUM(P353:Q353)</f>
        <v>401.6</v>
      </c>
      <c r="P353" s="77">
        <v>401.6</v>
      </c>
      <c r="Q353" s="77"/>
      <c r="R353" s="77">
        <f>SUM(S353:T353)</f>
        <v>411.8</v>
      </c>
      <c r="S353" s="77">
        <v>411.8</v>
      </c>
      <c r="T353" s="77"/>
      <c r="U353" s="77">
        <f>SUM(V353:W353)</f>
        <v>411.8</v>
      </c>
      <c r="V353" s="77">
        <v>411.8</v>
      </c>
      <c r="W353" s="94"/>
    </row>
    <row r="354" spans="1:23" s="78" customFormat="1" ht="21.75" customHeight="1">
      <c r="A354" s="95" t="s">
        <v>70</v>
      </c>
      <c r="B354" s="721"/>
      <c r="C354" s="96"/>
      <c r="D354" s="235"/>
      <c r="E354" s="201"/>
      <c r="F354" s="201"/>
      <c r="G354" s="201"/>
      <c r="H354" s="96">
        <v>100</v>
      </c>
      <c r="I354" s="234"/>
      <c r="J354" s="235"/>
      <c r="K354" s="235"/>
      <c r="L354" s="77"/>
      <c r="M354" s="77"/>
      <c r="N354" s="77"/>
      <c r="O354" s="77">
        <f>SUM(P354:Q354)</f>
        <v>0</v>
      </c>
      <c r="P354" s="77"/>
      <c r="Q354" s="77"/>
      <c r="R354" s="77">
        <f>SUM(S354:T354)</f>
        <v>0</v>
      </c>
      <c r="S354" s="77"/>
      <c r="T354" s="77"/>
      <c r="U354" s="77">
        <f>SUM(V354:W354)</f>
        <v>0</v>
      </c>
      <c r="V354" s="77"/>
      <c r="W354" s="94"/>
    </row>
    <row r="355" spans="1:23" s="78" customFormat="1" ht="27" customHeight="1">
      <c r="A355" s="95" t="s">
        <v>13</v>
      </c>
      <c r="B355" s="721" t="s">
        <v>33</v>
      </c>
      <c r="C355" s="977"/>
      <c r="D355" s="220"/>
      <c r="E355" s="93"/>
      <c r="F355" s="93"/>
      <c r="G355" s="93"/>
      <c r="H355" s="96">
        <v>200</v>
      </c>
      <c r="I355" s="97"/>
      <c r="J355" s="97"/>
      <c r="K355" s="220"/>
      <c r="L355" s="77">
        <f t="shared" ref="L355:O355" si="100">SUM(L356:L363)</f>
        <v>1588.4999999999998</v>
      </c>
      <c r="M355" s="77">
        <f t="shared" si="100"/>
        <v>1640.5000000000002</v>
      </c>
      <c r="N355" s="77">
        <f t="shared" si="100"/>
        <v>736.1</v>
      </c>
      <c r="O355" s="77">
        <f t="shared" si="100"/>
        <v>1941.5</v>
      </c>
      <c r="P355" s="77">
        <f>SUM(P356:P363)</f>
        <v>1616.5</v>
      </c>
      <c r="Q355" s="77">
        <f t="shared" ref="Q355:W355" si="101">SUM(Q356:Q363)</f>
        <v>325</v>
      </c>
      <c r="R355" s="77">
        <f t="shared" si="101"/>
        <v>1657.6</v>
      </c>
      <c r="S355" s="77">
        <f t="shared" si="101"/>
        <v>1657.6</v>
      </c>
      <c r="T355" s="77">
        <f t="shared" si="101"/>
        <v>0</v>
      </c>
      <c r="U355" s="77">
        <f t="shared" si="101"/>
        <v>1657.6</v>
      </c>
      <c r="V355" s="77">
        <f t="shared" si="101"/>
        <v>1657.6</v>
      </c>
      <c r="W355" s="77">
        <f t="shared" si="101"/>
        <v>0</v>
      </c>
    </row>
    <row r="356" spans="1:23" s="78" customFormat="1" ht="72" customHeight="1">
      <c r="A356" s="95" t="s">
        <v>50</v>
      </c>
      <c r="B356" s="1088" t="s">
        <v>1572</v>
      </c>
      <c r="C356" s="979" t="s">
        <v>1527</v>
      </c>
      <c r="D356" s="220"/>
      <c r="E356" s="201" t="s">
        <v>104</v>
      </c>
      <c r="F356" s="201" t="s">
        <v>89</v>
      </c>
      <c r="G356" s="201" t="s">
        <v>105</v>
      </c>
      <c r="H356" s="96">
        <v>200</v>
      </c>
      <c r="I356" s="1419" t="s">
        <v>1528</v>
      </c>
      <c r="J356" s="1421" t="s">
        <v>1529</v>
      </c>
      <c r="K356" s="1421" t="s">
        <v>1530</v>
      </c>
      <c r="L356" s="77">
        <v>819</v>
      </c>
      <c r="M356" s="77">
        <v>861</v>
      </c>
      <c r="N356" s="77">
        <v>409.5</v>
      </c>
      <c r="O356" s="77">
        <f>SUM(P356:Q356)</f>
        <v>860.6</v>
      </c>
      <c r="P356" s="77">
        <v>860.6</v>
      </c>
      <c r="Q356" s="77"/>
      <c r="R356" s="77">
        <f>SUM(S356:T356)</f>
        <v>882.5</v>
      </c>
      <c r="S356" s="77">
        <v>882.5</v>
      </c>
      <c r="T356" s="77"/>
      <c r="U356" s="77">
        <f>SUM(V356:W356)</f>
        <v>882.5</v>
      </c>
      <c r="V356" s="77">
        <v>882.5</v>
      </c>
      <c r="W356" s="94"/>
    </row>
    <row r="357" spans="1:23" s="78" customFormat="1" ht="54" customHeight="1">
      <c r="A357" s="95"/>
      <c r="B357" s="1089"/>
      <c r="C357" s="979" t="s">
        <v>1531</v>
      </c>
      <c r="D357" s="235"/>
      <c r="E357" s="201" t="s">
        <v>104</v>
      </c>
      <c r="F357" s="201" t="s">
        <v>89</v>
      </c>
      <c r="G357" s="201" t="s">
        <v>630</v>
      </c>
      <c r="H357" s="96">
        <v>200</v>
      </c>
      <c r="I357" s="1420"/>
      <c r="J357" s="1422"/>
      <c r="K357" s="1422"/>
      <c r="L357" s="77">
        <v>5.0999999999999996</v>
      </c>
      <c r="M357" s="77">
        <v>5.3</v>
      </c>
      <c r="N357" s="77">
        <v>5</v>
      </c>
      <c r="O357" s="77">
        <f>SUM(P357:Q357)</f>
        <v>330.3</v>
      </c>
      <c r="P357" s="77">
        <v>5.3</v>
      </c>
      <c r="Q357" s="77">
        <v>325</v>
      </c>
      <c r="R357" s="77">
        <f>SUM(S357:T357)</f>
        <v>5.4</v>
      </c>
      <c r="S357" s="77">
        <v>5.4</v>
      </c>
      <c r="T357" s="77"/>
      <c r="U357" s="77">
        <f>SUM(V357:W357)</f>
        <v>5.4</v>
      </c>
      <c r="V357" s="77">
        <v>5.4</v>
      </c>
      <c r="W357" s="94"/>
    </row>
    <row r="358" spans="1:23" s="78" customFormat="1" ht="120.75" customHeight="1">
      <c r="A358" s="95"/>
      <c r="B358" s="1089"/>
      <c r="C358" s="979" t="s">
        <v>106</v>
      </c>
      <c r="D358" s="235"/>
      <c r="E358" s="201" t="s">
        <v>102</v>
      </c>
      <c r="F358" s="201" t="s">
        <v>107</v>
      </c>
      <c r="G358" s="201" t="s">
        <v>431</v>
      </c>
      <c r="H358" s="96">
        <v>200</v>
      </c>
      <c r="I358" s="280" t="s">
        <v>718</v>
      </c>
      <c r="J358" s="235" t="s">
        <v>719</v>
      </c>
      <c r="K358" s="235" t="s">
        <v>1532</v>
      </c>
      <c r="L358" s="77">
        <v>32.299999999999997</v>
      </c>
      <c r="M358" s="77">
        <v>33.1</v>
      </c>
      <c r="N358" s="77">
        <v>0</v>
      </c>
      <c r="O358" s="77">
        <f>SUM(P358:Q358)</f>
        <v>32.700000000000003</v>
      </c>
      <c r="P358" s="77">
        <v>32.700000000000003</v>
      </c>
      <c r="Q358" s="77"/>
      <c r="R358" s="77">
        <f>SUM(S358:T358)</f>
        <v>33.5</v>
      </c>
      <c r="S358" s="77">
        <v>33.5</v>
      </c>
      <c r="T358" s="77"/>
      <c r="U358" s="77">
        <f>SUM(V358:W358)</f>
        <v>33.5</v>
      </c>
      <c r="V358" s="77">
        <v>33.5</v>
      </c>
      <c r="W358" s="94"/>
    </row>
    <row r="359" spans="1:23" s="78" customFormat="1" ht="103.5" customHeight="1">
      <c r="A359" s="95"/>
      <c r="B359" s="1089"/>
      <c r="C359" s="979" t="s">
        <v>1533</v>
      </c>
      <c r="D359" s="235"/>
      <c r="E359" s="201" t="s">
        <v>110</v>
      </c>
      <c r="F359" s="201" t="s">
        <v>104</v>
      </c>
      <c r="G359" s="201" t="s">
        <v>164</v>
      </c>
      <c r="H359" s="96">
        <v>200</v>
      </c>
      <c r="I359" s="280" t="s">
        <v>1534</v>
      </c>
      <c r="J359" s="235"/>
      <c r="K359" s="235"/>
      <c r="L359" s="77">
        <v>409.2</v>
      </c>
      <c r="M359" s="77">
        <v>449.8</v>
      </c>
      <c r="N359" s="77">
        <v>262.89999999999998</v>
      </c>
      <c r="O359" s="77">
        <f t="shared" ref="O359:O363" si="102">SUM(P359:Q359)</f>
        <v>320.89999999999998</v>
      </c>
      <c r="P359" s="77">
        <v>320.89999999999998</v>
      </c>
      <c r="Q359" s="77"/>
      <c r="R359" s="77">
        <f t="shared" ref="R359:R363" si="103">SUM(S359:T359)</f>
        <v>339.2</v>
      </c>
      <c r="S359" s="77">
        <v>339.2</v>
      </c>
      <c r="T359" s="77"/>
      <c r="U359" s="77">
        <f t="shared" ref="U359:U363" si="104">SUM(V359:W359)</f>
        <v>339.2</v>
      </c>
      <c r="V359" s="77">
        <v>339.2</v>
      </c>
      <c r="W359" s="94"/>
    </row>
    <row r="360" spans="1:23" s="78" customFormat="1" ht="139.5" customHeight="1">
      <c r="A360" s="95"/>
      <c r="B360" s="1089"/>
      <c r="C360" s="979" t="s">
        <v>1535</v>
      </c>
      <c r="D360" s="235"/>
      <c r="E360" s="201" t="s">
        <v>110</v>
      </c>
      <c r="F360" s="201" t="s">
        <v>104</v>
      </c>
      <c r="G360" s="201" t="s">
        <v>612</v>
      </c>
      <c r="H360" s="96">
        <v>200</v>
      </c>
      <c r="I360" s="280" t="s">
        <v>1536</v>
      </c>
      <c r="J360" s="235"/>
      <c r="K360" s="235"/>
      <c r="L360" s="77">
        <v>291.60000000000002</v>
      </c>
      <c r="M360" s="77">
        <v>278.60000000000002</v>
      </c>
      <c r="N360" s="77">
        <v>46</v>
      </c>
      <c r="O360" s="77">
        <f t="shared" si="102"/>
        <v>199</v>
      </c>
      <c r="P360" s="77">
        <v>199</v>
      </c>
      <c r="Q360" s="77"/>
      <c r="R360" s="77">
        <f t="shared" si="103"/>
        <v>199</v>
      </c>
      <c r="S360" s="77">
        <v>199</v>
      </c>
      <c r="T360" s="77"/>
      <c r="U360" s="77">
        <f t="shared" si="104"/>
        <v>199</v>
      </c>
      <c r="V360" s="77">
        <v>199</v>
      </c>
      <c r="W360" s="94"/>
    </row>
    <row r="361" spans="1:23" s="78" customFormat="1" ht="44.25" customHeight="1">
      <c r="A361" s="95"/>
      <c r="B361" s="1089"/>
      <c r="C361" s="979" t="s">
        <v>194</v>
      </c>
      <c r="D361" s="235"/>
      <c r="E361" s="201" t="s">
        <v>110</v>
      </c>
      <c r="F361" s="201" t="s">
        <v>104</v>
      </c>
      <c r="G361" s="201" t="s">
        <v>671</v>
      </c>
      <c r="H361" s="96">
        <v>200</v>
      </c>
      <c r="I361" s="234"/>
      <c r="J361" s="235"/>
      <c r="K361" s="235"/>
      <c r="L361" s="77">
        <v>31.3</v>
      </c>
      <c r="M361" s="77"/>
      <c r="N361" s="77"/>
      <c r="O361" s="77">
        <f t="shared" si="102"/>
        <v>0</v>
      </c>
      <c r="P361" s="77"/>
      <c r="Q361" s="77"/>
      <c r="R361" s="77">
        <f t="shared" si="103"/>
        <v>0</v>
      </c>
      <c r="S361" s="77"/>
      <c r="T361" s="77"/>
      <c r="U361" s="77">
        <f t="shared" si="104"/>
        <v>0</v>
      </c>
      <c r="V361" s="77"/>
      <c r="W361" s="94"/>
    </row>
    <row r="362" spans="1:23" s="78" customFormat="1" ht="36" customHeight="1">
      <c r="A362" s="95"/>
      <c r="B362" s="1089"/>
      <c r="C362" s="979" t="s">
        <v>1537</v>
      </c>
      <c r="D362" s="235"/>
      <c r="E362" s="201" t="s">
        <v>104</v>
      </c>
      <c r="F362" s="201" t="s">
        <v>89</v>
      </c>
      <c r="G362" s="201" t="s">
        <v>157</v>
      </c>
      <c r="H362" s="96">
        <v>200</v>
      </c>
      <c r="I362" s="234"/>
      <c r="J362" s="235"/>
      <c r="K362" s="235"/>
      <c r="L362" s="77"/>
      <c r="M362" s="77">
        <v>12.7</v>
      </c>
      <c r="N362" s="77">
        <v>12.7</v>
      </c>
      <c r="O362" s="77">
        <f t="shared" si="102"/>
        <v>0</v>
      </c>
      <c r="P362" s="77"/>
      <c r="Q362" s="77"/>
      <c r="R362" s="77">
        <f t="shared" si="103"/>
        <v>0</v>
      </c>
      <c r="S362" s="77"/>
      <c r="T362" s="77"/>
      <c r="U362" s="77">
        <f t="shared" si="104"/>
        <v>0</v>
      </c>
      <c r="V362" s="77"/>
      <c r="W362" s="94"/>
    </row>
    <row r="363" spans="1:23" s="78" customFormat="1" ht="57.75" customHeight="1">
      <c r="A363" s="95"/>
      <c r="B363" s="1090"/>
      <c r="C363" s="979" t="s">
        <v>1538</v>
      </c>
      <c r="D363" s="235"/>
      <c r="E363" s="201" t="s">
        <v>110</v>
      </c>
      <c r="F363" s="201" t="s">
        <v>104</v>
      </c>
      <c r="G363" s="201" t="s">
        <v>1086</v>
      </c>
      <c r="H363" s="96">
        <v>200</v>
      </c>
      <c r="I363" s="234"/>
      <c r="J363" s="235"/>
      <c r="K363" s="235"/>
      <c r="L363" s="77"/>
      <c r="M363" s="77"/>
      <c r="N363" s="77"/>
      <c r="O363" s="77">
        <f t="shared" si="102"/>
        <v>198</v>
      </c>
      <c r="P363" s="77">
        <v>198</v>
      </c>
      <c r="Q363" s="77"/>
      <c r="R363" s="77">
        <f t="shared" si="103"/>
        <v>198</v>
      </c>
      <c r="S363" s="77">
        <v>198</v>
      </c>
      <c r="T363" s="77"/>
      <c r="U363" s="77">
        <f t="shared" si="104"/>
        <v>198</v>
      </c>
      <c r="V363" s="77">
        <v>198</v>
      </c>
      <c r="W363" s="94"/>
    </row>
    <row r="364" spans="1:23" s="78" customFormat="1" ht="21" customHeight="1">
      <c r="A364" s="95" t="s">
        <v>51</v>
      </c>
      <c r="B364" s="721" t="s">
        <v>32</v>
      </c>
      <c r="C364" s="977"/>
      <c r="D364" s="220"/>
      <c r="E364" s="201"/>
      <c r="F364" s="201"/>
      <c r="G364" s="201"/>
      <c r="H364" s="96">
        <v>800</v>
      </c>
      <c r="I364" s="97"/>
      <c r="J364" s="97"/>
      <c r="K364" s="220"/>
      <c r="L364" s="77">
        <f>SUM(L365:L367)</f>
        <v>1.7</v>
      </c>
      <c r="M364" s="77">
        <f t="shared" ref="M364:W364" si="105">SUM(M365:M367)</f>
        <v>2.8</v>
      </c>
      <c r="N364" s="77">
        <f t="shared" si="105"/>
        <v>2.8</v>
      </c>
      <c r="O364" s="77">
        <f t="shared" si="105"/>
        <v>2.7</v>
      </c>
      <c r="P364" s="77">
        <f t="shared" si="105"/>
        <v>2.7</v>
      </c>
      <c r="Q364" s="77">
        <f t="shared" si="105"/>
        <v>0</v>
      </c>
      <c r="R364" s="77">
        <f t="shared" si="105"/>
        <v>2.8</v>
      </c>
      <c r="S364" s="77">
        <f t="shared" si="105"/>
        <v>2.8</v>
      </c>
      <c r="T364" s="77">
        <f t="shared" si="105"/>
        <v>0</v>
      </c>
      <c r="U364" s="77">
        <f t="shared" si="105"/>
        <v>2.8</v>
      </c>
      <c r="V364" s="77">
        <f t="shared" si="105"/>
        <v>2.8</v>
      </c>
      <c r="W364" s="94">
        <f t="shared" si="105"/>
        <v>0</v>
      </c>
    </row>
    <row r="365" spans="1:23" s="78" customFormat="1" ht="74.25" customHeight="1">
      <c r="A365" s="95" t="s">
        <v>52</v>
      </c>
      <c r="B365" s="721" t="s">
        <v>1523</v>
      </c>
      <c r="C365" s="977"/>
      <c r="D365" s="220"/>
      <c r="E365" s="201" t="s">
        <v>104</v>
      </c>
      <c r="F365" s="201" t="s">
        <v>89</v>
      </c>
      <c r="G365" s="201" t="s">
        <v>105</v>
      </c>
      <c r="H365" s="96">
        <v>800</v>
      </c>
      <c r="I365" s="735" t="s">
        <v>196</v>
      </c>
      <c r="J365" s="735" t="s">
        <v>1539</v>
      </c>
      <c r="K365" s="220"/>
      <c r="L365" s="77">
        <v>1.7</v>
      </c>
      <c r="M365" s="77">
        <v>2.8</v>
      </c>
      <c r="N365" s="77">
        <v>2.8</v>
      </c>
      <c r="O365" s="77">
        <f>SUM(P365:Q365)</f>
        <v>2.7</v>
      </c>
      <c r="P365" s="77">
        <v>2.7</v>
      </c>
      <c r="Q365" s="77"/>
      <c r="R365" s="77">
        <f>SUM(S365:T365)</f>
        <v>2.8</v>
      </c>
      <c r="S365" s="77">
        <v>2.8</v>
      </c>
      <c r="T365" s="77"/>
      <c r="U365" s="77">
        <f>SUM(V365:W365)</f>
        <v>2.8</v>
      </c>
      <c r="V365" s="77">
        <v>2.8</v>
      </c>
      <c r="W365" s="94"/>
    </row>
    <row r="366" spans="1:23" s="78" customFormat="1" ht="21.75" customHeight="1">
      <c r="A366" s="95" t="s">
        <v>76</v>
      </c>
      <c r="B366" s="721" t="s">
        <v>1189</v>
      </c>
      <c r="C366" s="96"/>
      <c r="D366" s="235"/>
      <c r="E366" s="201"/>
      <c r="F366" s="201"/>
      <c r="G366" s="201"/>
      <c r="H366" s="96">
        <v>800</v>
      </c>
      <c r="I366" s="234"/>
      <c r="J366" s="235"/>
      <c r="K366" s="235"/>
      <c r="L366" s="77"/>
      <c r="M366" s="77"/>
      <c r="N366" s="77"/>
      <c r="O366" s="77">
        <f>SUM(P366:Q366)</f>
        <v>0</v>
      </c>
      <c r="P366" s="77"/>
      <c r="Q366" s="77"/>
      <c r="R366" s="77">
        <f>SUM(S366:T366)</f>
        <v>0</v>
      </c>
      <c r="S366" s="77"/>
      <c r="T366" s="77"/>
      <c r="U366" s="77">
        <f>SUM(V366:W366)</f>
        <v>0</v>
      </c>
      <c r="V366" s="77"/>
      <c r="W366" s="94"/>
    </row>
    <row r="367" spans="1:23" s="78" customFormat="1" ht="21.75" customHeight="1">
      <c r="A367" s="95" t="s">
        <v>494</v>
      </c>
      <c r="B367" s="721" t="s">
        <v>857</v>
      </c>
      <c r="C367" s="96"/>
      <c r="D367" s="235"/>
      <c r="E367" s="201"/>
      <c r="F367" s="201"/>
      <c r="G367" s="201"/>
      <c r="H367" s="96">
        <v>800</v>
      </c>
      <c r="I367" s="234"/>
      <c r="J367" s="235"/>
      <c r="K367" s="235"/>
      <c r="L367" s="77"/>
      <c r="M367" s="77"/>
      <c r="N367" s="77"/>
      <c r="O367" s="77">
        <f>SUM(P367:Q367)</f>
        <v>0</v>
      </c>
      <c r="P367" s="77"/>
      <c r="Q367" s="77"/>
      <c r="R367" s="77">
        <f>SUM(S367:T367)</f>
        <v>0</v>
      </c>
      <c r="S367" s="77"/>
      <c r="T367" s="77"/>
      <c r="U367" s="77">
        <f>SUM(V367:W367)</f>
        <v>0</v>
      </c>
      <c r="V367" s="77"/>
      <c r="W367" s="94"/>
    </row>
    <row r="368" spans="1:23" s="78" customFormat="1" ht="39.75" customHeight="1">
      <c r="A368" s="1048" t="s">
        <v>77</v>
      </c>
      <c r="B368" s="1049"/>
      <c r="C368" s="1049"/>
      <c r="D368" s="1049"/>
      <c r="E368" s="1049"/>
      <c r="F368" s="1049"/>
      <c r="G368" s="1049"/>
      <c r="H368" s="1049"/>
      <c r="I368" s="1049"/>
      <c r="J368" s="1049"/>
      <c r="K368" s="1049"/>
      <c r="L368" s="199">
        <f>SUM(L369)</f>
        <v>0</v>
      </c>
      <c r="M368" s="199">
        <f t="shared" ref="M368:W368" si="106">SUM(M369)</f>
        <v>0</v>
      </c>
      <c r="N368" s="199">
        <f t="shared" si="106"/>
        <v>0</v>
      </c>
      <c r="O368" s="199">
        <f t="shared" si="106"/>
        <v>0</v>
      </c>
      <c r="P368" s="199">
        <f t="shared" si="106"/>
        <v>0</v>
      </c>
      <c r="Q368" s="199">
        <f t="shared" si="106"/>
        <v>0</v>
      </c>
      <c r="R368" s="199">
        <f t="shared" si="106"/>
        <v>0</v>
      </c>
      <c r="S368" s="199">
        <f t="shared" si="106"/>
        <v>0</v>
      </c>
      <c r="T368" s="199">
        <f t="shared" si="106"/>
        <v>0</v>
      </c>
      <c r="U368" s="199">
        <f t="shared" si="106"/>
        <v>0</v>
      </c>
      <c r="V368" s="199">
        <f t="shared" si="106"/>
        <v>0</v>
      </c>
      <c r="W368" s="287">
        <f t="shared" si="106"/>
        <v>0</v>
      </c>
    </row>
    <row r="369" spans="1:23" s="78" customFormat="1" ht="39.75" customHeight="1">
      <c r="A369" s="95" t="s">
        <v>22</v>
      </c>
      <c r="B369" s="721" t="s">
        <v>98</v>
      </c>
      <c r="C369" s="977"/>
      <c r="D369" s="220"/>
      <c r="E369" s="93"/>
      <c r="F369" s="93"/>
      <c r="G369" s="93"/>
      <c r="H369" s="96">
        <v>200</v>
      </c>
      <c r="I369" s="97"/>
      <c r="J369" s="97"/>
      <c r="K369" s="220"/>
      <c r="L369" s="77">
        <f>SUM(L370:L372)</f>
        <v>0</v>
      </c>
      <c r="M369" s="77">
        <f t="shared" ref="M369:W369" si="107">SUM(M370:M372)</f>
        <v>0</v>
      </c>
      <c r="N369" s="77">
        <f t="shared" si="107"/>
        <v>0</v>
      </c>
      <c r="O369" s="77">
        <f t="shared" si="107"/>
        <v>0</v>
      </c>
      <c r="P369" s="77">
        <f t="shared" si="107"/>
        <v>0</v>
      </c>
      <c r="Q369" s="77">
        <f t="shared" si="107"/>
        <v>0</v>
      </c>
      <c r="R369" s="77">
        <f t="shared" si="107"/>
        <v>0</v>
      </c>
      <c r="S369" s="77">
        <f t="shared" si="107"/>
        <v>0</v>
      </c>
      <c r="T369" s="77">
        <f t="shared" si="107"/>
        <v>0</v>
      </c>
      <c r="U369" s="77">
        <f t="shared" si="107"/>
        <v>0</v>
      </c>
      <c r="V369" s="77">
        <f t="shared" si="107"/>
        <v>0</v>
      </c>
      <c r="W369" s="94">
        <f t="shared" si="107"/>
        <v>0</v>
      </c>
    </row>
    <row r="370" spans="1:23" s="78" customFormat="1" ht="18.75" customHeight="1">
      <c r="A370" s="95" t="s">
        <v>43</v>
      </c>
      <c r="B370" s="721" t="s">
        <v>1386</v>
      </c>
      <c r="C370" s="977"/>
      <c r="D370" s="220"/>
      <c r="E370" s="93"/>
      <c r="F370" s="93"/>
      <c r="G370" s="93"/>
      <c r="H370" s="96">
        <v>200</v>
      </c>
      <c r="I370" s="97"/>
      <c r="J370" s="97"/>
      <c r="K370" s="220"/>
      <c r="L370" s="77"/>
      <c r="M370" s="77"/>
      <c r="N370" s="77"/>
      <c r="O370" s="77">
        <f>SUM(P370:Q370)</f>
        <v>0</v>
      </c>
      <c r="P370" s="77"/>
      <c r="Q370" s="77"/>
      <c r="R370" s="77">
        <f>SUM(S370:T370)</f>
        <v>0</v>
      </c>
      <c r="S370" s="77"/>
      <c r="T370" s="77"/>
      <c r="U370" s="77">
        <f>SUM(V370:W370)</f>
        <v>0</v>
      </c>
      <c r="V370" s="77"/>
      <c r="W370" s="94"/>
    </row>
    <row r="371" spans="1:23" s="78" customFormat="1" ht="18.75" customHeight="1">
      <c r="A371" s="95" t="s">
        <v>78</v>
      </c>
      <c r="B371" s="721" t="s">
        <v>1386</v>
      </c>
      <c r="C371" s="977"/>
      <c r="D371" s="220"/>
      <c r="E371" s="93"/>
      <c r="F371" s="93"/>
      <c r="G371" s="93"/>
      <c r="H371" s="96">
        <v>200</v>
      </c>
      <c r="I371" s="97"/>
      <c r="J371" s="97"/>
      <c r="K371" s="220"/>
      <c r="L371" s="77"/>
      <c r="M371" s="77"/>
      <c r="N371" s="77"/>
      <c r="O371" s="77">
        <f>SUM(P371:Q371)</f>
        <v>0</v>
      </c>
      <c r="P371" s="77"/>
      <c r="Q371" s="77"/>
      <c r="R371" s="77">
        <f>SUM(S371:T371)</f>
        <v>0</v>
      </c>
      <c r="S371" s="77"/>
      <c r="T371" s="77"/>
      <c r="U371" s="77">
        <f>SUM(V371:W371)</f>
        <v>0</v>
      </c>
      <c r="V371" s="77"/>
      <c r="W371" s="94"/>
    </row>
    <row r="372" spans="1:23" s="78" customFormat="1" ht="18.75" customHeight="1">
      <c r="A372" s="95" t="s">
        <v>81</v>
      </c>
      <c r="B372" s="721" t="s">
        <v>857</v>
      </c>
      <c r="C372" s="977"/>
      <c r="D372" s="220"/>
      <c r="E372" s="93"/>
      <c r="F372" s="93"/>
      <c r="G372" s="93"/>
      <c r="H372" s="96">
        <v>200</v>
      </c>
      <c r="I372" s="97"/>
      <c r="J372" s="97"/>
      <c r="K372" s="220"/>
      <c r="L372" s="77"/>
      <c r="M372" s="77"/>
      <c r="N372" s="77"/>
      <c r="O372" s="77">
        <f>SUM(P372:Q372)</f>
        <v>0</v>
      </c>
      <c r="P372" s="77"/>
      <c r="Q372" s="77"/>
      <c r="R372" s="77">
        <f>SUM(S372:T372)</f>
        <v>0</v>
      </c>
      <c r="S372" s="77"/>
      <c r="T372" s="77"/>
      <c r="U372" s="77">
        <f>SUM(V372:W372)</f>
        <v>0</v>
      </c>
      <c r="V372" s="77"/>
      <c r="W372" s="94"/>
    </row>
    <row r="373" spans="1:23" s="85" customFormat="1" ht="56.45" customHeight="1">
      <c r="A373" s="569" t="s">
        <v>24</v>
      </c>
      <c r="B373" s="1271" t="s">
        <v>88</v>
      </c>
      <c r="C373" s="1272"/>
      <c r="D373" s="1272"/>
      <c r="E373" s="1272"/>
      <c r="F373" s="1272"/>
      <c r="G373" s="1272"/>
      <c r="H373" s="1272"/>
      <c r="I373" s="1272"/>
      <c r="J373" s="1272"/>
      <c r="K373" s="1273"/>
      <c r="L373" s="861">
        <f>L374</f>
        <v>0</v>
      </c>
      <c r="M373" s="861">
        <f t="shared" ref="M373:W373" si="108">M374</f>
        <v>0</v>
      </c>
      <c r="N373" s="861">
        <f t="shared" si="108"/>
        <v>0</v>
      </c>
      <c r="O373" s="861">
        <f t="shared" si="108"/>
        <v>0</v>
      </c>
      <c r="P373" s="861">
        <f t="shared" si="108"/>
        <v>0</v>
      </c>
      <c r="Q373" s="861">
        <f t="shared" si="108"/>
        <v>0</v>
      </c>
      <c r="R373" s="861">
        <f t="shared" si="108"/>
        <v>0</v>
      </c>
      <c r="S373" s="861">
        <f t="shared" si="108"/>
        <v>0</v>
      </c>
      <c r="T373" s="861">
        <f t="shared" si="108"/>
        <v>0</v>
      </c>
      <c r="U373" s="861">
        <f t="shared" si="108"/>
        <v>0</v>
      </c>
      <c r="V373" s="861">
        <f t="shared" si="108"/>
        <v>0</v>
      </c>
      <c r="W373" s="862">
        <f t="shared" si="108"/>
        <v>0</v>
      </c>
    </row>
    <row r="374" spans="1:23" s="103" customFormat="1" ht="21" customHeight="1">
      <c r="A374" s="300"/>
      <c r="B374" s="212"/>
      <c r="C374" s="301"/>
      <c r="D374" s="301"/>
      <c r="E374" s="301"/>
      <c r="F374" s="301"/>
      <c r="G374" s="301"/>
      <c r="H374" s="301">
        <v>830</v>
      </c>
      <c r="I374" s="301"/>
      <c r="J374" s="301"/>
      <c r="K374" s="301"/>
      <c r="L374" s="199"/>
      <c r="M374" s="199"/>
      <c r="N374" s="199"/>
      <c r="O374" s="77">
        <f>SUM(P374:Q374)</f>
        <v>0</v>
      </c>
      <c r="P374" s="77"/>
      <c r="Q374" s="77"/>
      <c r="R374" s="77">
        <f>SUM(S374:T374)</f>
        <v>0</v>
      </c>
      <c r="S374" s="77"/>
      <c r="T374" s="77"/>
      <c r="U374" s="77">
        <f>SUM(V374:W374)</f>
        <v>0</v>
      </c>
      <c r="V374" s="77"/>
      <c r="W374" s="94"/>
    </row>
    <row r="375" spans="1:23" s="85" customFormat="1" ht="21" customHeight="1">
      <c r="A375" s="569" t="s">
        <v>57</v>
      </c>
      <c r="B375" s="1270" t="s">
        <v>32</v>
      </c>
      <c r="C375" s="1270"/>
      <c r="D375" s="1270"/>
      <c r="E375" s="1270"/>
      <c r="F375" s="1270"/>
      <c r="G375" s="1270"/>
      <c r="H375" s="1270"/>
      <c r="I375" s="1270"/>
      <c r="J375" s="1270"/>
      <c r="K375" s="1270"/>
      <c r="L375" s="861">
        <f>L376</f>
        <v>0</v>
      </c>
      <c r="M375" s="861">
        <f t="shared" ref="M375:W375" si="109">M376</f>
        <v>0</v>
      </c>
      <c r="N375" s="861">
        <f t="shared" si="109"/>
        <v>0</v>
      </c>
      <c r="O375" s="861">
        <f t="shared" si="109"/>
        <v>0</v>
      </c>
      <c r="P375" s="861">
        <f t="shared" si="109"/>
        <v>0</v>
      </c>
      <c r="Q375" s="861">
        <f t="shared" si="109"/>
        <v>0</v>
      </c>
      <c r="R375" s="861">
        <f t="shared" si="109"/>
        <v>0</v>
      </c>
      <c r="S375" s="861">
        <f t="shared" si="109"/>
        <v>0</v>
      </c>
      <c r="T375" s="861">
        <f t="shared" si="109"/>
        <v>0</v>
      </c>
      <c r="U375" s="861">
        <f t="shared" si="109"/>
        <v>0</v>
      </c>
      <c r="V375" s="861">
        <f t="shared" si="109"/>
        <v>0</v>
      </c>
      <c r="W375" s="862">
        <f t="shared" si="109"/>
        <v>0</v>
      </c>
    </row>
    <row r="376" spans="1:23" s="105" customFormat="1" ht="19.5" thickBot="1">
      <c r="A376" s="303"/>
      <c r="B376" s="899"/>
      <c r="C376" s="982"/>
      <c r="D376" s="305"/>
      <c r="E376" s="304"/>
      <c r="F376" s="304"/>
      <c r="G376" s="304"/>
      <c r="H376" s="307"/>
      <c r="I376" s="308"/>
      <c r="J376" s="305"/>
      <c r="K376" s="305"/>
      <c r="L376" s="309"/>
      <c r="M376" s="309"/>
      <c r="N376" s="309"/>
      <c r="O376" s="309">
        <f>SUM(P376:Q376)</f>
        <v>0</v>
      </c>
      <c r="P376" s="309"/>
      <c r="Q376" s="309"/>
      <c r="R376" s="309">
        <f>SUM(S376:T376)</f>
        <v>0</v>
      </c>
      <c r="S376" s="309"/>
      <c r="T376" s="309"/>
      <c r="U376" s="309">
        <f>SUM(V376:W376)</f>
        <v>0</v>
      </c>
      <c r="V376" s="309"/>
      <c r="W376" s="310"/>
    </row>
    <row r="377" spans="1:23" s="83" customFormat="1" ht="56.25">
      <c r="A377" s="109" t="s">
        <v>195</v>
      </c>
      <c r="B377" s="774" t="s">
        <v>1485</v>
      </c>
      <c r="C377" s="110"/>
      <c r="D377" s="111"/>
      <c r="E377" s="111"/>
      <c r="F377" s="111"/>
      <c r="G377" s="111"/>
      <c r="H377" s="111"/>
      <c r="I377" s="111"/>
      <c r="J377" s="111"/>
      <c r="K377" s="111" t="s">
        <v>66</v>
      </c>
      <c r="L377" s="858">
        <f>SUM(L378,)</f>
        <v>8988.2000000000007</v>
      </c>
      <c r="M377" s="858">
        <f t="shared" ref="M377:W377" si="110">SUM(M378,)</f>
        <v>9486.2000000000007</v>
      </c>
      <c r="N377" s="858">
        <f t="shared" si="110"/>
        <v>5916.3</v>
      </c>
      <c r="O377" s="858">
        <f t="shared" si="110"/>
        <v>9393.0999999999985</v>
      </c>
      <c r="P377" s="858">
        <f t="shared" si="110"/>
        <v>9246.7999999999993</v>
      </c>
      <c r="Q377" s="858">
        <f t="shared" si="110"/>
        <v>146.30000000000001</v>
      </c>
      <c r="R377" s="858">
        <f t="shared" si="110"/>
        <v>9485.5</v>
      </c>
      <c r="S377" s="858">
        <f t="shared" si="110"/>
        <v>9485.5</v>
      </c>
      <c r="T377" s="858">
        <f t="shared" si="110"/>
        <v>0</v>
      </c>
      <c r="U377" s="858">
        <f t="shared" si="110"/>
        <v>7377.3</v>
      </c>
      <c r="V377" s="858">
        <f t="shared" si="110"/>
        <v>7377.3</v>
      </c>
      <c r="W377" s="858">
        <f t="shared" si="110"/>
        <v>0</v>
      </c>
    </row>
    <row r="378" spans="1:23" s="83" customFormat="1" ht="18.75" customHeight="1">
      <c r="A378" s="197" t="s">
        <v>9</v>
      </c>
      <c r="B378" s="1104" t="s">
        <v>71</v>
      </c>
      <c r="C378" s="1104"/>
      <c r="D378" s="1104"/>
      <c r="E378" s="1104"/>
      <c r="F378" s="1104"/>
      <c r="G378" s="1104"/>
      <c r="H378" s="1104"/>
      <c r="I378" s="1104"/>
      <c r="J378" s="1104"/>
      <c r="K378" s="1104"/>
      <c r="L378" s="860">
        <f>SUM(L379,L383,L408,L405)</f>
        <v>8988.2000000000007</v>
      </c>
      <c r="M378" s="860">
        <f t="shared" ref="M378:W378" si="111">SUM(M379,M383,M408,M405)</f>
        <v>9486.2000000000007</v>
      </c>
      <c r="N378" s="860">
        <f t="shared" si="111"/>
        <v>5916.3</v>
      </c>
      <c r="O378" s="860">
        <f t="shared" si="111"/>
        <v>9393.0999999999985</v>
      </c>
      <c r="P378" s="860">
        <f t="shared" si="111"/>
        <v>9246.7999999999993</v>
      </c>
      <c r="Q378" s="860">
        <f t="shared" si="111"/>
        <v>146.30000000000001</v>
      </c>
      <c r="R378" s="860">
        <f t="shared" si="111"/>
        <v>9485.5</v>
      </c>
      <c r="S378" s="860">
        <f t="shared" si="111"/>
        <v>9485.5</v>
      </c>
      <c r="T378" s="860">
        <f t="shared" si="111"/>
        <v>0</v>
      </c>
      <c r="U378" s="860">
        <f t="shared" si="111"/>
        <v>7377.3</v>
      </c>
      <c r="V378" s="860">
        <f t="shared" si="111"/>
        <v>7377.3</v>
      </c>
      <c r="W378" s="860">
        <f t="shared" si="111"/>
        <v>0</v>
      </c>
    </row>
    <row r="379" spans="1:23" s="78" customFormat="1">
      <c r="A379" s="115" t="s">
        <v>58</v>
      </c>
      <c r="B379" s="721"/>
      <c r="C379" s="977"/>
      <c r="D379" s="101"/>
      <c r="E379" s="93"/>
      <c r="F379" s="93"/>
      <c r="G379" s="93"/>
      <c r="H379" s="93"/>
      <c r="I379" s="97"/>
      <c r="J379" s="100"/>
      <c r="K379" s="101"/>
      <c r="L379" s="200">
        <f>SUM(L380:L382)</f>
        <v>2545.4</v>
      </c>
      <c r="M379" s="200">
        <f t="shared" ref="M379:W379" si="112">SUM(M380:M382)</f>
        <v>2641.8</v>
      </c>
      <c r="N379" s="200">
        <f t="shared" si="112"/>
        <v>1912.8</v>
      </c>
      <c r="O379" s="200">
        <f t="shared" si="112"/>
        <v>2506.8000000000002</v>
      </c>
      <c r="P379" s="200">
        <f t="shared" si="112"/>
        <v>2506.8000000000002</v>
      </c>
      <c r="Q379" s="200">
        <f t="shared" si="112"/>
        <v>0</v>
      </c>
      <c r="R379" s="200">
        <f t="shared" si="112"/>
        <v>2574.4000000000005</v>
      </c>
      <c r="S379" s="200">
        <f t="shared" si="112"/>
        <v>2574.4000000000005</v>
      </c>
      <c r="T379" s="200">
        <f t="shared" si="112"/>
        <v>0</v>
      </c>
      <c r="U379" s="200">
        <f t="shared" si="112"/>
        <v>527</v>
      </c>
      <c r="V379" s="200">
        <f t="shared" si="112"/>
        <v>527</v>
      </c>
      <c r="W379" s="208">
        <f t="shared" si="112"/>
        <v>0</v>
      </c>
    </row>
    <row r="380" spans="1:23" s="78" customFormat="1" ht="37.5" customHeight="1">
      <c r="A380" s="95" t="s">
        <v>10</v>
      </c>
      <c r="B380" s="721" t="s">
        <v>72</v>
      </c>
      <c r="C380" s="96"/>
      <c r="D380" s="235"/>
      <c r="E380" s="201" t="s">
        <v>101</v>
      </c>
      <c r="F380" s="201" t="s">
        <v>102</v>
      </c>
      <c r="G380" s="201" t="s">
        <v>133</v>
      </c>
      <c r="H380" s="96">
        <v>100</v>
      </c>
      <c r="I380" s="1376" t="s">
        <v>689</v>
      </c>
      <c r="J380" s="1281" t="s">
        <v>690</v>
      </c>
      <c r="K380" s="235"/>
      <c r="L380" s="77">
        <v>2151.1</v>
      </c>
      <c r="M380" s="77">
        <v>2101</v>
      </c>
      <c r="N380" s="77">
        <v>1554.1</v>
      </c>
      <c r="O380" s="77">
        <f>P380+Q380</f>
        <v>1997.3000000000002</v>
      </c>
      <c r="P380" s="77">
        <f>2153.9-156.6</f>
        <v>1997.3000000000002</v>
      </c>
      <c r="Q380" s="77"/>
      <c r="R380" s="77">
        <f>SUM(S380:T380)</f>
        <v>2016.2000000000003</v>
      </c>
      <c r="S380" s="77">
        <f>2172.8-156.6</f>
        <v>2016.2000000000003</v>
      </c>
      <c r="T380" s="77"/>
      <c r="U380" s="77">
        <f>SUM(V380:W380)</f>
        <v>415.4</v>
      </c>
      <c r="V380" s="77">
        <f>415.4</f>
        <v>415.4</v>
      </c>
      <c r="W380" s="94"/>
    </row>
    <row r="381" spans="1:23" s="78" customFormat="1" ht="37.5">
      <c r="A381" s="95" t="s">
        <v>11</v>
      </c>
      <c r="B381" s="721" t="s">
        <v>73</v>
      </c>
      <c r="C381" s="977"/>
      <c r="D381" s="220"/>
      <c r="E381" s="201" t="s">
        <v>101</v>
      </c>
      <c r="F381" s="201" t="s">
        <v>102</v>
      </c>
      <c r="G381" s="201" t="s">
        <v>133</v>
      </c>
      <c r="H381" s="96">
        <v>200</v>
      </c>
      <c r="I381" s="1425"/>
      <c r="J381" s="1283"/>
      <c r="K381" s="220"/>
      <c r="L381" s="77">
        <v>391.9</v>
      </c>
      <c r="M381" s="77">
        <v>539.79999999999995</v>
      </c>
      <c r="N381" s="77">
        <v>358.7</v>
      </c>
      <c r="O381" s="77">
        <f>P381+Q381</f>
        <v>509.5</v>
      </c>
      <c r="P381" s="77">
        <v>509.5</v>
      </c>
      <c r="Q381" s="77"/>
      <c r="R381" s="77">
        <f>SUM(S381:T381)</f>
        <v>558.20000000000005</v>
      </c>
      <c r="S381" s="77">
        <v>558.20000000000005</v>
      </c>
      <c r="T381" s="77"/>
      <c r="U381" s="77">
        <f>SUM(V381:W381)</f>
        <v>111.6</v>
      </c>
      <c r="V381" s="77">
        <v>111.6</v>
      </c>
      <c r="W381" s="94"/>
    </row>
    <row r="382" spans="1:23" s="78" customFormat="1" ht="255">
      <c r="A382" s="95" t="s">
        <v>21</v>
      </c>
      <c r="B382" s="721" t="s">
        <v>32</v>
      </c>
      <c r="C382" s="977"/>
      <c r="D382" s="220"/>
      <c r="E382" s="201" t="s">
        <v>101</v>
      </c>
      <c r="F382" s="201" t="s">
        <v>102</v>
      </c>
      <c r="G382" s="201" t="s">
        <v>133</v>
      </c>
      <c r="H382" s="96">
        <v>800</v>
      </c>
      <c r="I382" s="568" t="s">
        <v>691</v>
      </c>
      <c r="J382" s="135" t="s">
        <v>692</v>
      </c>
      <c r="K382" s="220"/>
      <c r="L382" s="77">
        <v>2.4</v>
      </c>
      <c r="M382" s="77">
        <v>1</v>
      </c>
      <c r="N382" s="77">
        <v>0</v>
      </c>
      <c r="O382" s="77">
        <f>SUM(P382:Q382)</f>
        <v>0</v>
      </c>
      <c r="P382" s="77"/>
      <c r="Q382" s="77"/>
      <c r="R382" s="77">
        <f>SUM(S382:T382)</f>
        <v>0</v>
      </c>
      <c r="S382" s="77"/>
      <c r="T382" s="77"/>
      <c r="U382" s="77">
        <f>SUM(V382:W382)</f>
        <v>0</v>
      </c>
      <c r="V382" s="77"/>
      <c r="W382" s="94"/>
    </row>
    <row r="383" spans="1:23" s="78" customFormat="1" ht="18.75" customHeight="1">
      <c r="A383" s="1175" t="s">
        <v>97</v>
      </c>
      <c r="B383" s="1176"/>
      <c r="C383" s="1176"/>
      <c r="D383" s="1176"/>
      <c r="E383" s="1176"/>
      <c r="F383" s="1176"/>
      <c r="G383" s="1176"/>
      <c r="H383" s="1176"/>
      <c r="I383" s="1176"/>
      <c r="J383" s="1176"/>
      <c r="K383" s="1176"/>
      <c r="L383" s="200">
        <f t="shared" ref="L383:W383" si="113">SUM(L384,L390,L401)</f>
        <v>6374.8</v>
      </c>
      <c r="M383" s="200">
        <f t="shared" si="113"/>
        <v>6844.4000000000015</v>
      </c>
      <c r="N383" s="200">
        <f t="shared" si="113"/>
        <v>4003.5000000000005</v>
      </c>
      <c r="O383" s="200">
        <f t="shared" si="113"/>
        <v>6886.2999999999993</v>
      </c>
      <c r="P383" s="200">
        <f t="shared" si="113"/>
        <v>6739.9999999999991</v>
      </c>
      <c r="Q383" s="200">
        <f t="shared" si="113"/>
        <v>146.30000000000001</v>
      </c>
      <c r="R383" s="200">
        <f t="shared" si="113"/>
        <v>6911.0999999999995</v>
      </c>
      <c r="S383" s="200">
        <f t="shared" si="113"/>
        <v>6911.0999999999995</v>
      </c>
      <c r="T383" s="200">
        <f t="shared" si="113"/>
        <v>0</v>
      </c>
      <c r="U383" s="200">
        <f t="shared" si="113"/>
        <v>6850.3</v>
      </c>
      <c r="V383" s="200">
        <f t="shared" si="113"/>
        <v>6850.3</v>
      </c>
      <c r="W383" s="208">
        <f t="shared" si="113"/>
        <v>0</v>
      </c>
    </row>
    <row r="384" spans="1:23" s="78" customFormat="1">
      <c r="A384" s="95" t="s">
        <v>12</v>
      </c>
      <c r="B384" s="721" t="s">
        <v>59</v>
      </c>
      <c r="C384" s="96"/>
      <c r="D384" s="235"/>
      <c r="E384" s="93"/>
      <c r="F384" s="93"/>
      <c r="G384" s="93"/>
      <c r="H384" s="96">
        <v>100</v>
      </c>
      <c r="I384" s="234"/>
      <c r="J384" s="235"/>
      <c r="K384" s="235"/>
      <c r="L384" s="77">
        <f t="shared" ref="L384:W384" si="114">SUM(L385:L388)</f>
        <v>4345.7</v>
      </c>
      <c r="M384" s="77">
        <f>SUM(M385:M389)</f>
        <v>4595.6000000000004</v>
      </c>
      <c r="N384" s="77">
        <f>SUM(N385:N389)</f>
        <v>2899.0000000000005</v>
      </c>
      <c r="O384" s="77">
        <f t="shared" si="114"/>
        <v>4558.2999999999993</v>
      </c>
      <c r="P384" s="77">
        <f t="shared" si="114"/>
        <v>4558.2999999999993</v>
      </c>
      <c r="Q384" s="77">
        <f t="shared" si="114"/>
        <v>0</v>
      </c>
      <c r="R384" s="77">
        <f t="shared" si="114"/>
        <v>4635.3999999999996</v>
      </c>
      <c r="S384" s="77">
        <f>SUM(S385:S388)</f>
        <v>4635.3999999999996</v>
      </c>
      <c r="T384" s="77">
        <f t="shared" si="114"/>
        <v>0</v>
      </c>
      <c r="U384" s="77">
        <f>SUM(U385:U388)</f>
        <v>4574.5999999999995</v>
      </c>
      <c r="V384" s="77">
        <f>SUM(V385:V388)</f>
        <v>4574.5999999999995</v>
      </c>
      <c r="W384" s="94">
        <f t="shared" si="114"/>
        <v>0</v>
      </c>
    </row>
    <row r="385" spans="1:23" s="78" customFormat="1" ht="37.5">
      <c r="A385" s="95" t="s">
        <v>49</v>
      </c>
      <c r="B385" s="721" t="s">
        <v>678</v>
      </c>
      <c r="C385" s="96"/>
      <c r="D385" s="235"/>
      <c r="E385" s="93"/>
      <c r="F385" s="93"/>
      <c r="G385" s="93"/>
      <c r="H385" s="96">
        <v>100</v>
      </c>
      <c r="I385" s="234"/>
      <c r="J385" s="235"/>
      <c r="K385" s="235"/>
      <c r="L385" s="77"/>
      <c r="M385" s="77"/>
      <c r="N385" s="77"/>
      <c r="O385" s="77">
        <f>SUM(P385:Q385)</f>
        <v>0</v>
      </c>
      <c r="P385" s="77"/>
      <c r="Q385" s="77"/>
      <c r="R385" s="77">
        <f>SUM(S385:T385)</f>
        <v>0</v>
      </c>
      <c r="S385" s="77"/>
      <c r="T385" s="77"/>
      <c r="U385" s="77">
        <f>SUM(V385:W385)</f>
        <v>0</v>
      </c>
      <c r="V385" s="77"/>
      <c r="W385" s="94"/>
    </row>
    <row r="386" spans="1:23" s="78" customFormat="1" ht="18.75" customHeight="1">
      <c r="A386" s="1423" t="s">
        <v>1486</v>
      </c>
      <c r="B386" s="1088" t="s">
        <v>1487</v>
      </c>
      <c r="C386" s="1293" t="s">
        <v>120</v>
      </c>
      <c r="D386" s="235"/>
      <c r="E386" s="201" t="s">
        <v>104</v>
      </c>
      <c r="F386" s="93">
        <v>10</v>
      </c>
      <c r="G386" s="93" t="s">
        <v>1488</v>
      </c>
      <c r="H386" s="96">
        <v>100</v>
      </c>
      <c r="I386" s="1376" t="s">
        <v>693</v>
      </c>
      <c r="J386" s="1281" t="s">
        <v>694</v>
      </c>
      <c r="K386" s="235"/>
      <c r="L386" s="77"/>
      <c r="M386" s="77">
        <v>185.3</v>
      </c>
      <c r="N386" s="77">
        <v>48.5</v>
      </c>
      <c r="O386" s="77">
        <f>P386+Q386</f>
        <v>0</v>
      </c>
      <c r="P386" s="77"/>
      <c r="Q386" s="77"/>
      <c r="R386" s="77"/>
      <c r="S386" s="77"/>
      <c r="T386" s="77"/>
      <c r="U386" s="77"/>
      <c r="V386" s="77"/>
      <c r="W386" s="94"/>
    </row>
    <row r="387" spans="1:23" s="78" customFormat="1">
      <c r="A387" s="1424"/>
      <c r="B387" s="1090"/>
      <c r="C387" s="1295"/>
      <c r="D387" s="235"/>
      <c r="E387" s="201" t="s">
        <v>104</v>
      </c>
      <c r="F387" s="201" t="s">
        <v>89</v>
      </c>
      <c r="G387" s="201" t="s">
        <v>105</v>
      </c>
      <c r="H387" s="96">
        <v>100</v>
      </c>
      <c r="I387" s="1378"/>
      <c r="J387" s="1283"/>
      <c r="K387" s="235"/>
      <c r="L387" s="77">
        <v>4305.3999999999996</v>
      </c>
      <c r="M387" s="77">
        <v>4339.6000000000004</v>
      </c>
      <c r="N387" s="77">
        <v>2818.8</v>
      </c>
      <c r="O387" s="77">
        <f>P387+Q387</f>
        <v>4477.8999999999996</v>
      </c>
      <c r="P387" s="77">
        <v>4477.8999999999996</v>
      </c>
      <c r="Q387" s="77"/>
      <c r="R387" s="77">
        <f>S387+T387</f>
        <v>4553</v>
      </c>
      <c r="S387" s="77">
        <v>4553</v>
      </c>
      <c r="T387" s="77"/>
      <c r="U387" s="77">
        <f>V387+W387</f>
        <v>4492.2</v>
      </c>
      <c r="V387" s="77">
        <v>4492.2</v>
      </c>
      <c r="W387" s="94"/>
    </row>
    <row r="388" spans="1:23" s="78" customFormat="1" ht="18.75" customHeight="1">
      <c r="A388" s="1423" t="s">
        <v>1489</v>
      </c>
      <c r="B388" s="1088" t="s">
        <v>1557</v>
      </c>
      <c r="C388" s="1293" t="s">
        <v>131</v>
      </c>
      <c r="D388" s="235"/>
      <c r="E388" s="201" t="s">
        <v>110</v>
      </c>
      <c r="F388" s="201" t="s">
        <v>110</v>
      </c>
      <c r="G388" s="201" t="s">
        <v>113</v>
      </c>
      <c r="H388" s="96">
        <v>100</v>
      </c>
      <c r="I388" s="1376" t="s">
        <v>695</v>
      </c>
      <c r="J388" s="1281" t="s">
        <v>696</v>
      </c>
      <c r="K388" s="235"/>
      <c r="L388" s="77">
        <v>40.299999999999997</v>
      </c>
      <c r="M388" s="77">
        <v>62</v>
      </c>
      <c r="N388" s="77">
        <v>29.9</v>
      </c>
      <c r="O388" s="77">
        <f>P388+Q388</f>
        <v>80.400000000000006</v>
      </c>
      <c r="P388" s="77">
        <v>80.400000000000006</v>
      </c>
      <c r="Q388" s="77"/>
      <c r="R388" s="77">
        <f t="shared" ref="R388:R412" si="115">S388+T388</f>
        <v>82.4</v>
      </c>
      <c r="S388" s="77">
        <v>82.4</v>
      </c>
      <c r="T388" s="77"/>
      <c r="U388" s="77">
        <f t="shared" ref="U388:U412" si="116">V388+W388</f>
        <v>82.4</v>
      </c>
      <c r="V388" s="77">
        <v>82.4</v>
      </c>
      <c r="W388" s="94"/>
    </row>
    <row r="389" spans="1:23" s="78" customFormat="1">
      <c r="A389" s="1424"/>
      <c r="B389" s="1090"/>
      <c r="C389" s="1295"/>
      <c r="D389" s="235"/>
      <c r="E389" s="201" t="s">
        <v>110</v>
      </c>
      <c r="F389" s="201" t="s">
        <v>110</v>
      </c>
      <c r="G389" s="201" t="s">
        <v>1089</v>
      </c>
      <c r="H389" s="96">
        <v>100</v>
      </c>
      <c r="I389" s="1378"/>
      <c r="J389" s="1283"/>
      <c r="K389" s="235"/>
      <c r="L389" s="77"/>
      <c r="M389" s="77">
        <v>8.6999999999999993</v>
      </c>
      <c r="N389" s="77">
        <v>1.8</v>
      </c>
      <c r="O389" s="77">
        <f>P389+Q389</f>
        <v>0</v>
      </c>
      <c r="P389" s="77"/>
      <c r="Q389" s="77"/>
      <c r="R389" s="77">
        <f t="shared" si="115"/>
        <v>0</v>
      </c>
      <c r="S389" s="77"/>
      <c r="T389" s="77"/>
      <c r="U389" s="77">
        <f t="shared" si="116"/>
        <v>0</v>
      </c>
      <c r="V389" s="77"/>
      <c r="W389" s="94"/>
    </row>
    <row r="390" spans="1:23" s="78" customFormat="1" ht="37.5">
      <c r="A390" s="95" t="s">
        <v>13</v>
      </c>
      <c r="B390" s="721" t="s">
        <v>33</v>
      </c>
      <c r="C390" s="977"/>
      <c r="D390" s="220"/>
      <c r="E390" s="93"/>
      <c r="F390" s="93"/>
      <c r="G390" s="93"/>
      <c r="H390" s="96">
        <v>200</v>
      </c>
      <c r="I390" s="97"/>
      <c r="J390" s="97"/>
      <c r="K390" s="220"/>
      <c r="L390" s="77">
        <f t="shared" ref="L390:Q390" si="117">SUM(L391:L400)</f>
        <v>2018.9</v>
      </c>
      <c r="M390" s="77">
        <f t="shared" si="117"/>
        <v>2234.2000000000003</v>
      </c>
      <c r="N390" s="77">
        <f t="shared" si="117"/>
        <v>1099.9000000000003</v>
      </c>
      <c r="O390" s="77">
        <f t="shared" si="117"/>
        <v>2313.6</v>
      </c>
      <c r="P390" s="77">
        <f t="shared" si="117"/>
        <v>2167.3000000000002</v>
      </c>
      <c r="Q390" s="77">
        <f t="shared" si="117"/>
        <v>146.30000000000001</v>
      </c>
      <c r="R390" s="77">
        <f>S390+T390</f>
        <v>2260.9</v>
      </c>
      <c r="S390" s="77">
        <f>S391</f>
        <v>2260.9</v>
      </c>
      <c r="T390" s="77">
        <f>SUM(T391:T400)</f>
        <v>0</v>
      </c>
      <c r="U390" s="77">
        <f>V390+W390</f>
        <v>2260.9</v>
      </c>
      <c r="V390" s="77">
        <f>V391</f>
        <v>2260.9</v>
      </c>
      <c r="W390" s="94">
        <f>SUM(W391:W400)</f>
        <v>0</v>
      </c>
    </row>
    <row r="391" spans="1:23" s="78" customFormat="1" ht="37.5">
      <c r="A391" s="95" t="s">
        <v>50</v>
      </c>
      <c r="B391" s="721" t="s">
        <v>1491</v>
      </c>
      <c r="C391" s="977"/>
      <c r="D391" s="220"/>
      <c r="E391" s="93"/>
      <c r="F391" s="93"/>
      <c r="G391" s="93"/>
      <c r="H391" s="96">
        <v>200</v>
      </c>
      <c r="I391" s="97"/>
      <c r="J391" s="97"/>
      <c r="K391" s="220"/>
      <c r="L391" s="77"/>
      <c r="M391" s="77"/>
      <c r="N391" s="77"/>
      <c r="O391" s="77">
        <f>SUM(P391:Q391)</f>
        <v>0</v>
      </c>
      <c r="P391" s="77"/>
      <c r="Q391" s="77"/>
      <c r="R391" s="77">
        <f>S391+T391</f>
        <v>2260.9</v>
      </c>
      <c r="S391" s="77">
        <f>S392+S393+S394+S395+S396+S397+S398+S399+S400</f>
        <v>2260.9</v>
      </c>
      <c r="T391" s="77"/>
      <c r="U391" s="77">
        <f>V391+W391</f>
        <v>2260.9</v>
      </c>
      <c r="V391" s="77">
        <f>V392+V393+V394+V395+V396+V397+V398+V399+V400</f>
        <v>2260.9</v>
      </c>
      <c r="W391" s="94"/>
    </row>
    <row r="392" spans="1:23" s="78" customFormat="1" ht="93.75" customHeight="1">
      <c r="A392" s="95" t="s">
        <v>1492</v>
      </c>
      <c r="B392" s="721" t="s">
        <v>1487</v>
      </c>
      <c r="C392" s="96" t="s">
        <v>120</v>
      </c>
      <c r="D392" s="220"/>
      <c r="E392" s="201" t="s">
        <v>104</v>
      </c>
      <c r="F392" s="201" t="s">
        <v>89</v>
      </c>
      <c r="G392" s="201" t="s">
        <v>105</v>
      </c>
      <c r="H392" s="96">
        <v>200</v>
      </c>
      <c r="I392" s="1376" t="s">
        <v>1493</v>
      </c>
      <c r="J392" s="1392" t="s">
        <v>1494</v>
      </c>
      <c r="K392" s="220"/>
      <c r="L392" s="77">
        <v>882.4</v>
      </c>
      <c r="M392" s="77">
        <v>883.4</v>
      </c>
      <c r="N392" s="77">
        <v>587.70000000000005</v>
      </c>
      <c r="O392" s="77">
        <f t="shared" ref="O392:O400" si="118">P392+Q392</f>
        <v>1048.3</v>
      </c>
      <c r="P392" s="77">
        <v>1048.3</v>
      </c>
      <c r="Q392" s="77"/>
      <c r="R392" s="77">
        <f t="shared" si="115"/>
        <v>908.4</v>
      </c>
      <c r="S392" s="77">
        <v>908.4</v>
      </c>
      <c r="T392" s="77"/>
      <c r="U392" s="77">
        <f t="shared" si="116"/>
        <v>908.4</v>
      </c>
      <c r="V392" s="77">
        <v>908.4</v>
      </c>
      <c r="W392" s="94"/>
    </row>
    <row r="393" spans="1:23" s="78" customFormat="1" ht="112.5">
      <c r="A393" s="95" t="s">
        <v>1495</v>
      </c>
      <c r="B393" s="721" t="s">
        <v>1496</v>
      </c>
      <c r="C393" s="96" t="s">
        <v>120</v>
      </c>
      <c r="D393" s="220"/>
      <c r="E393" s="201" t="s">
        <v>104</v>
      </c>
      <c r="F393" s="201" t="s">
        <v>89</v>
      </c>
      <c r="G393" s="201" t="s">
        <v>630</v>
      </c>
      <c r="H393" s="96">
        <v>200</v>
      </c>
      <c r="I393" s="1425"/>
      <c r="J393" s="1426"/>
      <c r="K393" s="220"/>
      <c r="L393" s="77">
        <v>6.5</v>
      </c>
      <c r="M393" s="77">
        <v>3</v>
      </c>
      <c r="N393" s="77">
        <v>3</v>
      </c>
      <c r="O393" s="77">
        <f t="shared" si="118"/>
        <v>149.20000000000002</v>
      </c>
      <c r="P393" s="77">
        <v>2.9</v>
      </c>
      <c r="Q393" s="77">
        <v>146.30000000000001</v>
      </c>
      <c r="R393" s="77">
        <f t="shared" si="115"/>
        <v>3</v>
      </c>
      <c r="S393" s="77">
        <v>3</v>
      </c>
      <c r="T393" s="77"/>
      <c r="U393" s="77">
        <f t="shared" si="116"/>
        <v>3</v>
      </c>
      <c r="V393" s="77">
        <v>3</v>
      </c>
      <c r="W393" s="94"/>
    </row>
    <row r="394" spans="1:23" s="78" customFormat="1" ht="112.5">
      <c r="A394" s="95" t="s">
        <v>1497</v>
      </c>
      <c r="B394" s="721" t="s">
        <v>1496</v>
      </c>
      <c r="C394" s="96" t="s">
        <v>120</v>
      </c>
      <c r="D394" s="220"/>
      <c r="E394" s="201" t="s">
        <v>104</v>
      </c>
      <c r="F394" s="201" t="s">
        <v>89</v>
      </c>
      <c r="G394" s="201" t="s">
        <v>157</v>
      </c>
      <c r="H394" s="96">
        <v>200</v>
      </c>
      <c r="I394" s="729" t="s">
        <v>1498</v>
      </c>
      <c r="J394" s="730">
        <v>43146</v>
      </c>
      <c r="K394" s="220"/>
      <c r="L394" s="77">
        <v>78.7</v>
      </c>
      <c r="M394" s="77">
        <v>12.7</v>
      </c>
      <c r="N394" s="77">
        <v>12.7</v>
      </c>
      <c r="O394" s="77">
        <f t="shared" si="118"/>
        <v>0</v>
      </c>
      <c r="P394" s="77"/>
      <c r="Q394" s="77"/>
      <c r="R394" s="77">
        <f t="shared" si="115"/>
        <v>0</v>
      </c>
      <c r="S394" s="77"/>
      <c r="T394" s="77"/>
      <c r="U394" s="77">
        <f t="shared" si="116"/>
        <v>0</v>
      </c>
      <c r="V394" s="77"/>
      <c r="W394" s="94"/>
    </row>
    <row r="395" spans="1:23" s="78" customFormat="1" ht="178.5">
      <c r="A395" s="95" t="s">
        <v>1499</v>
      </c>
      <c r="B395" s="721" t="s">
        <v>1500</v>
      </c>
      <c r="C395" s="96" t="s">
        <v>122</v>
      </c>
      <c r="D395" s="235"/>
      <c r="E395" s="201" t="s">
        <v>102</v>
      </c>
      <c r="F395" s="201" t="s">
        <v>107</v>
      </c>
      <c r="G395" s="201" t="s">
        <v>431</v>
      </c>
      <c r="H395" s="96">
        <v>200</v>
      </c>
      <c r="I395" s="731" t="s">
        <v>613</v>
      </c>
      <c r="J395" s="716" t="s">
        <v>1501</v>
      </c>
      <c r="K395" s="220"/>
      <c r="L395" s="77"/>
      <c r="M395" s="77">
        <v>32.700000000000003</v>
      </c>
      <c r="N395" s="77"/>
      <c r="O395" s="77">
        <f t="shared" si="118"/>
        <v>32.299999999999997</v>
      </c>
      <c r="P395" s="77">
        <v>32.299999999999997</v>
      </c>
      <c r="Q395" s="77"/>
      <c r="R395" s="77">
        <f t="shared" si="115"/>
        <v>33.1</v>
      </c>
      <c r="S395" s="77">
        <v>33.1</v>
      </c>
      <c r="T395" s="77"/>
      <c r="U395" s="77">
        <f t="shared" si="116"/>
        <v>33.1</v>
      </c>
      <c r="V395" s="77">
        <v>33.1</v>
      </c>
      <c r="W395" s="94"/>
    </row>
    <row r="396" spans="1:23" s="78" customFormat="1" ht="150" customHeight="1">
      <c r="A396" s="95" t="s">
        <v>1502</v>
      </c>
      <c r="B396" s="721" t="s">
        <v>1503</v>
      </c>
      <c r="C396" s="96" t="s">
        <v>1504</v>
      </c>
      <c r="D396" s="235"/>
      <c r="E396" s="201" t="s">
        <v>110</v>
      </c>
      <c r="F396" s="201" t="s">
        <v>104</v>
      </c>
      <c r="G396" s="201" t="s">
        <v>1086</v>
      </c>
      <c r="H396" s="96">
        <v>200</v>
      </c>
      <c r="I396" s="1389" t="s">
        <v>697</v>
      </c>
      <c r="J396" s="1392" t="s">
        <v>698</v>
      </c>
      <c r="K396" s="220"/>
      <c r="L396" s="77"/>
      <c r="M396" s="77"/>
      <c r="N396" s="77"/>
      <c r="O396" s="77">
        <f t="shared" si="118"/>
        <v>312</v>
      </c>
      <c r="P396" s="77">
        <v>312</v>
      </c>
      <c r="Q396" s="77"/>
      <c r="R396" s="77">
        <f t="shared" si="115"/>
        <v>312</v>
      </c>
      <c r="S396" s="77">
        <v>312</v>
      </c>
      <c r="T396" s="77"/>
      <c r="U396" s="77">
        <f t="shared" si="116"/>
        <v>312</v>
      </c>
      <c r="V396" s="77">
        <v>312</v>
      </c>
      <c r="W396" s="94"/>
    </row>
    <row r="397" spans="1:23" s="78" customFormat="1" ht="75">
      <c r="A397" s="95" t="s">
        <v>1505</v>
      </c>
      <c r="B397" s="721" t="s">
        <v>1506</v>
      </c>
      <c r="C397" s="96" t="s">
        <v>127</v>
      </c>
      <c r="D397" s="235"/>
      <c r="E397" s="201" t="s">
        <v>110</v>
      </c>
      <c r="F397" s="201" t="s">
        <v>104</v>
      </c>
      <c r="G397" s="201" t="s">
        <v>164</v>
      </c>
      <c r="H397" s="96">
        <v>200</v>
      </c>
      <c r="I397" s="1390"/>
      <c r="J397" s="1393"/>
      <c r="K397" s="220"/>
      <c r="L397" s="77">
        <v>827.3</v>
      </c>
      <c r="M397" s="77">
        <v>916.4</v>
      </c>
      <c r="N397" s="77">
        <v>384.2</v>
      </c>
      <c r="O397" s="77">
        <f t="shared" si="118"/>
        <v>352</v>
      </c>
      <c r="P397" s="77">
        <v>352</v>
      </c>
      <c r="Q397" s="77"/>
      <c r="R397" s="77">
        <f t="shared" si="115"/>
        <v>352</v>
      </c>
      <c r="S397" s="77">
        <v>352</v>
      </c>
      <c r="T397" s="77"/>
      <c r="U397" s="77">
        <f t="shared" si="116"/>
        <v>352</v>
      </c>
      <c r="V397" s="77">
        <v>352</v>
      </c>
      <c r="W397" s="94"/>
    </row>
    <row r="398" spans="1:23" s="78" customFormat="1" ht="150">
      <c r="A398" s="95" t="s">
        <v>1507</v>
      </c>
      <c r="B398" s="721" t="s">
        <v>1508</v>
      </c>
      <c r="C398" s="96" t="s">
        <v>1509</v>
      </c>
      <c r="D398" s="235"/>
      <c r="E398" s="201" t="s">
        <v>110</v>
      </c>
      <c r="F398" s="201" t="s">
        <v>104</v>
      </c>
      <c r="G398" s="201" t="s">
        <v>1087</v>
      </c>
      <c r="H398" s="96">
        <v>200</v>
      </c>
      <c r="I398" s="1390"/>
      <c r="J398" s="1393"/>
      <c r="K398" s="220"/>
      <c r="L398" s="77"/>
      <c r="M398" s="77"/>
      <c r="N398" s="77"/>
      <c r="O398" s="77">
        <f t="shared" si="118"/>
        <v>109.8</v>
      </c>
      <c r="P398" s="77">
        <v>109.8</v>
      </c>
      <c r="Q398" s="77"/>
      <c r="R398" s="77">
        <f t="shared" si="115"/>
        <v>109.8</v>
      </c>
      <c r="S398" s="77">
        <v>109.8</v>
      </c>
      <c r="T398" s="77"/>
      <c r="U398" s="77">
        <f t="shared" si="116"/>
        <v>109.8</v>
      </c>
      <c r="V398" s="77">
        <v>109.8</v>
      </c>
      <c r="W398" s="94"/>
    </row>
    <row r="399" spans="1:23" s="78" customFormat="1" ht="75">
      <c r="A399" s="95" t="s">
        <v>1510</v>
      </c>
      <c r="B399" s="721" t="s">
        <v>1511</v>
      </c>
      <c r="C399" s="96" t="s">
        <v>130</v>
      </c>
      <c r="D399" s="235"/>
      <c r="E399" s="201" t="s">
        <v>110</v>
      </c>
      <c r="F399" s="201" t="s">
        <v>104</v>
      </c>
      <c r="G399" s="201" t="s">
        <v>612</v>
      </c>
      <c r="H399" s="96">
        <v>200</v>
      </c>
      <c r="I399" s="1390"/>
      <c r="J399" s="1393"/>
      <c r="K399" s="220"/>
      <c r="L399" s="77">
        <v>224</v>
      </c>
      <c r="M399" s="77">
        <v>275.10000000000002</v>
      </c>
      <c r="N399" s="77">
        <v>73.900000000000006</v>
      </c>
      <c r="O399" s="77">
        <f t="shared" si="118"/>
        <v>310</v>
      </c>
      <c r="P399" s="77">
        <v>310</v>
      </c>
      <c r="Q399" s="77"/>
      <c r="R399" s="77">
        <f t="shared" si="115"/>
        <v>542.6</v>
      </c>
      <c r="S399" s="77">
        <v>542.6</v>
      </c>
      <c r="T399" s="77"/>
      <c r="U399" s="77">
        <f t="shared" si="116"/>
        <v>542.6</v>
      </c>
      <c r="V399" s="77">
        <v>542.6</v>
      </c>
      <c r="W399" s="94"/>
    </row>
    <row r="400" spans="1:23" s="78" customFormat="1" ht="75">
      <c r="A400" s="95" t="s">
        <v>1512</v>
      </c>
      <c r="B400" s="721" t="s">
        <v>1513</v>
      </c>
      <c r="C400" s="96" t="s">
        <v>130</v>
      </c>
      <c r="D400" s="235"/>
      <c r="E400" s="201" t="s">
        <v>110</v>
      </c>
      <c r="F400" s="201" t="s">
        <v>104</v>
      </c>
      <c r="G400" s="201" t="s">
        <v>1514</v>
      </c>
      <c r="H400" s="96">
        <v>200</v>
      </c>
      <c r="I400" s="1391"/>
      <c r="J400" s="1394"/>
      <c r="K400" s="220"/>
      <c r="L400" s="77"/>
      <c r="M400" s="77">
        <v>110.9</v>
      </c>
      <c r="N400" s="77">
        <v>38.4</v>
      </c>
      <c r="O400" s="77">
        <f t="shared" si="118"/>
        <v>0</v>
      </c>
      <c r="P400" s="77"/>
      <c r="Q400" s="77"/>
      <c r="R400" s="77">
        <f t="shared" si="115"/>
        <v>0</v>
      </c>
      <c r="S400" s="77"/>
      <c r="T400" s="77"/>
      <c r="U400" s="77">
        <f t="shared" si="116"/>
        <v>0</v>
      </c>
      <c r="V400" s="77"/>
      <c r="W400" s="94"/>
    </row>
    <row r="401" spans="1:23" s="78" customFormat="1">
      <c r="A401" s="95" t="s">
        <v>51</v>
      </c>
      <c r="B401" s="721" t="s">
        <v>32</v>
      </c>
      <c r="C401" s="977"/>
      <c r="D401" s="220"/>
      <c r="E401" s="93"/>
      <c r="F401" s="93"/>
      <c r="G401" s="93"/>
      <c r="H401" s="96">
        <v>800</v>
      </c>
      <c r="I401" s="97"/>
      <c r="J401" s="97"/>
      <c r="K401" s="220"/>
      <c r="L401" s="77">
        <f>SUM(L402:L403)</f>
        <v>10.199999999999999</v>
      </c>
      <c r="M401" s="77">
        <f>SUM(M402:M407)</f>
        <v>14.6</v>
      </c>
      <c r="N401" s="77">
        <f>SUM(N402:N407)</f>
        <v>4.5999999999999996</v>
      </c>
      <c r="O401" s="77">
        <f>SUM(O402:O407)</f>
        <v>14.4</v>
      </c>
      <c r="P401" s="77">
        <f>SUM(P402:P407)</f>
        <v>14.4</v>
      </c>
      <c r="Q401" s="77">
        <f>SUM(Q402:Q407)</f>
        <v>0</v>
      </c>
      <c r="R401" s="77">
        <f t="shared" si="115"/>
        <v>14.8</v>
      </c>
      <c r="S401" s="77">
        <f>SUM(S402:S407)</f>
        <v>14.8</v>
      </c>
      <c r="T401" s="77">
        <f>SUM(T402:T407)</f>
        <v>0</v>
      </c>
      <c r="U401" s="77">
        <f t="shared" si="116"/>
        <v>14.8</v>
      </c>
      <c r="V401" s="77">
        <f>SUM(V402:V407)</f>
        <v>14.8</v>
      </c>
      <c r="W401" s="94">
        <f>SUM(W402:W407)</f>
        <v>0</v>
      </c>
    </row>
    <row r="402" spans="1:23" s="78" customFormat="1" ht="37.5">
      <c r="A402" s="95" t="s">
        <v>52</v>
      </c>
      <c r="B402" s="721" t="s">
        <v>1515</v>
      </c>
      <c r="C402" s="977"/>
      <c r="D402" s="220"/>
      <c r="E402" s="93"/>
      <c r="F402" s="93"/>
      <c r="G402" s="93"/>
      <c r="H402" s="96">
        <v>800</v>
      </c>
      <c r="I402" s="97"/>
      <c r="J402" s="97"/>
      <c r="K402" s="220"/>
      <c r="L402" s="77"/>
      <c r="M402" s="77"/>
      <c r="N402" s="77"/>
      <c r="O402" s="77">
        <f>SUM(P402:Q402)</f>
        <v>0</v>
      </c>
      <c r="P402" s="77"/>
      <c r="Q402" s="77"/>
      <c r="R402" s="77">
        <f t="shared" si="115"/>
        <v>0</v>
      </c>
      <c r="S402" s="77"/>
      <c r="T402" s="77"/>
      <c r="U402" s="77">
        <f t="shared" si="116"/>
        <v>0</v>
      </c>
      <c r="V402" s="77"/>
      <c r="W402" s="94"/>
    </row>
    <row r="403" spans="1:23" s="78" customFormat="1" ht="108">
      <c r="A403" s="95" t="s">
        <v>670</v>
      </c>
      <c r="B403" s="721" t="s">
        <v>1516</v>
      </c>
      <c r="C403" s="96" t="s">
        <v>120</v>
      </c>
      <c r="D403" s="220"/>
      <c r="E403" s="201" t="s">
        <v>104</v>
      </c>
      <c r="F403" s="201" t="s">
        <v>89</v>
      </c>
      <c r="G403" s="201" t="s">
        <v>105</v>
      </c>
      <c r="H403" s="96">
        <v>800</v>
      </c>
      <c r="I403" s="284" t="s">
        <v>701</v>
      </c>
      <c r="J403" s="135" t="s">
        <v>121</v>
      </c>
      <c r="K403" s="235"/>
      <c r="L403" s="77">
        <v>10.199999999999999</v>
      </c>
      <c r="M403" s="77">
        <v>14.6</v>
      </c>
      <c r="N403" s="77">
        <v>4.5999999999999996</v>
      </c>
      <c r="O403" s="77">
        <f>SUM(P403:Q403)</f>
        <v>14.4</v>
      </c>
      <c r="P403" s="77">
        <v>14.4</v>
      </c>
      <c r="Q403" s="77"/>
      <c r="R403" s="77">
        <f>S403+T403</f>
        <v>14.8</v>
      </c>
      <c r="S403" s="77">
        <v>14.8</v>
      </c>
      <c r="T403" s="77"/>
      <c r="U403" s="77">
        <f>V403+W403</f>
        <v>14.8</v>
      </c>
      <c r="V403" s="77">
        <v>14.8</v>
      </c>
      <c r="W403" s="94"/>
    </row>
    <row r="404" spans="1:23" s="78" customFormat="1" ht="18.75" customHeight="1">
      <c r="A404" s="1395" t="s">
        <v>1517</v>
      </c>
      <c r="B404" s="1396"/>
      <c r="C404" s="1396"/>
      <c r="D404" s="1396"/>
      <c r="E404" s="1396"/>
      <c r="F404" s="1396"/>
      <c r="G404" s="1396"/>
      <c r="H404" s="1396"/>
      <c r="I404" s="1396"/>
      <c r="J404" s="1396"/>
      <c r="K404" s="1397"/>
      <c r="L404" s="77"/>
      <c r="M404" s="77"/>
      <c r="N404" s="77"/>
      <c r="O404" s="77"/>
      <c r="P404" s="77"/>
      <c r="Q404" s="77"/>
      <c r="R404" s="77"/>
      <c r="S404" s="77"/>
      <c r="T404" s="77"/>
      <c r="U404" s="77"/>
      <c r="V404" s="77"/>
      <c r="W404" s="94"/>
    </row>
    <row r="405" spans="1:23" s="78" customFormat="1" ht="18.75" customHeight="1">
      <c r="A405" s="1398" t="s">
        <v>1518</v>
      </c>
      <c r="B405" s="1399"/>
      <c r="C405" s="1399"/>
      <c r="D405" s="1399"/>
      <c r="E405" s="1399"/>
      <c r="F405" s="1399"/>
      <c r="G405" s="1399"/>
      <c r="H405" s="1399"/>
      <c r="I405" s="1399"/>
      <c r="J405" s="1399"/>
      <c r="K405" s="1400"/>
      <c r="L405" s="77">
        <f>L406</f>
        <v>68</v>
      </c>
      <c r="M405" s="77"/>
      <c r="N405" s="77"/>
      <c r="O405" s="77"/>
      <c r="P405" s="77"/>
      <c r="Q405" s="77"/>
      <c r="R405" s="77"/>
      <c r="S405" s="77"/>
      <c r="T405" s="77"/>
      <c r="U405" s="77"/>
      <c r="V405" s="77"/>
      <c r="W405" s="94"/>
    </row>
    <row r="406" spans="1:23" s="78" customFormat="1" ht="93.75">
      <c r="A406" s="201" t="s">
        <v>726</v>
      </c>
      <c r="B406" s="721" t="s">
        <v>1519</v>
      </c>
      <c r="C406" s="93"/>
      <c r="D406" s="93"/>
      <c r="E406" s="93"/>
      <c r="F406" s="93"/>
      <c r="G406" s="93"/>
      <c r="H406" s="96">
        <v>600</v>
      </c>
      <c r="I406" s="93"/>
      <c r="J406" s="93"/>
      <c r="K406" s="93"/>
      <c r="L406" s="77">
        <f>L407</f>
        <v>68</v>
      </c>
      <c r="M406" s="77"/>
      <c r="N406" s="77"/>
      <c r="O406" s="77"/>
      <c r="P406" s="77"/>
      <c r="Q406" s="77"/>
      <c r="R406" s="77"/>
      <c r="S406" s="77"/>
      <c r="T406" s="77"/>
      <c r="U406" s="77"/>
      <c r="V406" s="77"/>
      <c r="W406" s="94"/>
    </row>
    <row r="407" spans="1:23" s="78" customFormat="1" ht="262.5">
      <c r="A407" s="93" t="s">
        <v>1520</v>
      </c>
      <c r="B407" s="721" t="s">
        <v>1740</v>
      </c>
      <c r="C407" s="93" t="s">
        <v>120</v>
      </c>
      <c r="D407" s="93"/>
      <c r="E407" s="201" t="s">
        <v>104</v>
      </c>
      <c r="F407" s="201">
        <v>10</v>
      </c>
      <c r="G407" s="201" t="s">
        <v>105</v>
      </c>
      <c r="H407" s="93">
        <v>611</v>
      </c>
      <c r="I407" s="93" t="s">
        <v>701</v>
      </c>
      <c r="J407" s="93" t="s">
        <v>121</v>
      </c>
      <c r="K407" s="93"/>
      <c r="L407" s="77">
        <v>68</v>
      </c>
      <c r="M407" s="77"/>
      <c r="N407" s="77"/>
      <c r="O407" s="77"/>
      <c r="P407" s="77"/>
      <c r="Q407" s="77"/>
      <c r="R407" s="77"/>
      <c r="S407" s="77"/>
      <c r="T407" s="77"/>
      <c r="U407" s="77"/>
      <c r="V407" s="77"/>
      <c r="W407" s="94"/>
    </row>
    <row r="408" spans="1:23" s="78" customFormat="1" ht="18.75" customHeight="1">
      <c r="A408" s="1048" t="s">
        <v>77</v>
      </c>
      <c r="B408" s="1049"/>
      <c r="C408" s="1049"/>
      <c r="D408" s="1049"/>
      <c r="E408" s="1049"/>
      <c r="F408" s="1049"/>
      <c r="G408" s="1049"/>
      <c r="H408" s="1049"/>
      <c r="I408" s="1049"/>
      <c r="J408" s="1049"/>
      <c r="K408" s="1049"/>
      <c r="L408" s="199">
        <f>SUM(L409)</f>
        <v>0</v>
      </c>
      <c r="M408" s="199">
        <f t="shared" ref="M408:W408" si="119">SUM(M409)</f>
        <v>0</v>
      </c>
      <c r="N408" s="199">
        <f>SUM(N409)</f>
        <v>0</v>
      </c>
      <c r="O408" s="199">
        <f t="shared" si="119"/>
        <v>0</v>
      </c>
      <c r="P408" s="199">
        <f t="shared" si="119"/>
        <v>0</v>
      </c>
      <c r="Q408" s="199">
        <f t="shared" si="119"/>
        <v>0</v>
      </c>
      <c r="R408" s="77">
        <f t="shared" si="115"/>
        <v>0</v>
      </c>
      <c r="S408" s="199">
        <f t="shared" si="119"/>
        <v>0</v>
      </c>
      <c r="T408" s="199">
        <f t="shared" si="119"/>
        <v>0</v>
      </c>
      <c r="U408" s="77">
        <f t="shared" si="116"/>
        <v>0</v>
      </c>
      <c r="V408" s="199">
        <f t="shared" si="119"/>
        <v>0</v>
      </c>
      <c r="W408" s="287">
        <f t="shared" si="119"/>
        <v>0</v>
      </c>
    </row>
    <row r="409" spans="1:23" s="78" customFormat="1" ht="37.5">
      <c r="A409" s="95" t="s">
        <v>22</v>
      </c>
      <c r="B409" s="721" t="s">
        <v>98</v>
      </c>
      <c r="C409" s="977"/>
      <c r="D409" s="220"/>
      <c r="E409" s="93"/>
      <c r="F409" s="93"/>
      <c r="G409" s="93"/>
      <c r="H409" s="96">
        <v>200</v>
      </c>
      <c r="I409" s="97"/>
      <c r="J409" s="97"/>
      <c r="K409" s="220"/>
      <c r="L409" s="77">
        <f>SUM(L410:L412)</f>
        <v>0</v>
      </c>
      <c r="M409" s="77">
        <f t="shared" ref="M409:W409" si="120">SUM(M410:M412)</f>
        <v>0</v>
      </c>
      <c r="N409" s="77">
        <f t="shared" si="120"/>
        <v>0</v>
      </c>
      <c r="O409" s="77">
        <f t="shared" si="120"/>
        <v>0</v>
      </c>
      <c r="P409" s="77">
        <f t="shared" si="120"/>
        <v>0</v>
      </c>
      <c r="Q409" s="77">
        <f t="shared" si="120"/>
        <v>0</v>
      </c>
      <c r="R409" s="77">
        <f t="shared" si="115"/>
        <v>0</v>
      </c>
      <c r="S409" s="77">
        <f t="shared" si="120"/>
        <v>0</v>
      </c>
      <c r="T409" s="77">
        <f t="shared" si="120"/>
        <v>0</v>
      </c>
      <c r="U409" s="77">
        <f t="shared" si="116"/>
        <v>0</v>
      </c>
      <c r="V409" s="77">
        <f t="shared" si="120"/>
        <v>0</v>
      </c>
      <c r="W409" s="94">
        <f t="shared" si="120"/>
        <v>0</v>
      </c>
    </row>
    <row r="410" spans="1:23" s="78" customFormat="1">
      <c r="A410" s="95" t="s">
        <v>43</v>
      </c>
      <c r="B410" s="721" t="s">
        <v>1386</v>
      </c>
      <c r="C410" s="977"/>
      <c r="D410" s="220"/>
      <c r="E410" s="93"/>
      <c r="F410" s="93"/>
      <c r="G410" s="93"/>
      <c r="H410" s="96">
        <v>200</v>
      </c>
      <c r="I410" s="97"/>
      <c r="J410" s="97"/>
      <c r="K410" s="220"/>
      <c r="L410" s="77"/>
      <c r="M410" s="77"/>
      <c r="N410" s="77"/>
      <c r="O410" s="77">
        <f>SUM(P410:Q410)</f>
        <v>0</v>
      </c>
      <c r="P410" s="77"/>
      <c r="Q410" s="77"/>
      <c r="R410" s="77">
        <f t="shared" si="115"/>
        <v>0</v>
      </c>
      <c r="S410" s="77"/>
      <c r="T410" s="77"/>
      <c r="U410" s="77">
        <f t="shared" si="116"/>
        <v>0</v>
      </c>
      <c r="V410" s="77"/>
      <c r="W410" s="94"/>
    </row>
    <row r="411" spans="1:23" s="78" customFormat="1">
      <c r="A411" s="95" t="s">
        <v>78</v>
      </c>
      <c r="B411" s="721" t="s">
        <v>1386</v>
      </c>
      <c r="C411" s="977"/>
      <c r="D411" s="220"/>
      <c r="E411" s="93"/>
      <c r="F411" s="93"/>
      <c r="G411" s="93"/>
      <c r="H411" s="96">
        <v>200</v>
      </c>
      <c r="I411" s="97"/>
      <c r="J411" s="97"/>
      <c r="K411" s="220"/>
      <c r="L411" s="77"/>
      <c r="M411" s="77"/>
      <c r="N411" s="77"/>
      <c r="O411" s="77">
        <f>SUM(P411:Q411)</f>
        <v>0</v>
      </c>
      <c r="P411" s="77"/>
      <c r="Q411" s="77"/>
      <c r="R411" s="77">
        <f t="shared" si="115"/>
        <v>0</v>
      </c>
      <c r="S411" s="77"/>
      <c r="T411" s="77"/>
      <c r="U411" s="77">
        <f t="shared" si="116"/>
        <v>0</v>
      </c>
      <c r="V411" s="77"/>
      <c r="W411" s="94"/>
    </row>
    <row r="412" spans="1:23" s="78" customFormat="1">
      <c r="A412" s="95" t="s">
        <v>81</v>
      </c>
      <c r="B412" s="721" t="s">
        <v>857</v>
      </c>
      <c r="C412" s="977"/>
      <c r="D412" s="220"/>
      <c r="E412" s="93"/>
      <c r="F412" s="93"/>
      <c r="G412" s="93"/>
      <c r="H412" s="96">
        <v>200</v>
      </c>
      <c r="I412" s="97"/>
      <c r="J412" s="97"/>
      <c r="K412" s="220"/>
      <c r="L412" s="77"/>
      <c r="M412" s="77"/>
      <c r="N412" s="77"/>
      <c r="O412" s="77">
        <f>SUM(P412:Q412)</f>
        <v>0</v>
      </c>
      <c r="P412" s="77"/>
      <c r="Q412" s="77"/>
      <c r="R412" s="77">
        <f t="shared" si="115"/>
        <v>0</v>
      </c>
      <c r="S412" s="77"/>
      <c r="T412" s="77"/>
      <c r="U412" s="77">
        <f t="shared" si="116"/>
        <v>0</v>
      </c>
      <c r="V412" s="77"/>
      <c r="W412" s="94"/>
    </row>
    <row r="413" spans="1:23" s="83" customFormat="1" ht="56.25">
      <c r="A413" s="563" t="s">
        <v>198</v>
      </c>
      <c r="B413" s="774" t="s">
        <v>1482</v>
      </c>
      <c r="C413" s="216"/>
      <c r="D413" s="564"/>
      <c r="E413" s="564"/>
      <c r="F413" s="564"/>
      <c r="G413" s="564"/>
      <c r="H413" s="564"/>
      <c r="I413" s="564"/>
      <c r="J413" s="564"/>
      <c r="K413" s="564" t="s">
        <v>66</v>
      </c>
      <c r="L413" s="857">
        <f>SUM(L414,L419)</f>
        <v>9011.9000000000015</v>
      </c>
      <c r="M413" s="857">
        <f t="shared" ref="M413:W413" si="121">SUM(M414,M419)</f>
        <v>7857.5</v>
      </c>
      <c r="N413" s="857">
        <f t="shared" si="121"/>
        <v>6083.3</v>
      </c>
      <c r="O413" s="857">
        <f t="shared" si="121"/>
        <v>7822.5</v>
      </c>
      <c r="P413" s="857">
        <f t="shared" si="121"/>
        <v>7822.5</v>
      </c>
      <c r="Q413" s="857">
        <f t="shared" si="121"/>
        <v>0</v>
      </c>
      <c r="R413" s="857">
        <f t="shared" si="121"/>
        <v>8021.2000000000007</v>
      </c>
      <c r="S413" s="857">
        <f t="shared" si="121"/>
        <v>8021.2000000000007</v>
      </c>
      <c r="T413" s="857">
        <f t="shared" si="121"/>
        <v>0</v>
      </c>
      <c r="U413" s="857">
        <f t="shared" si="121"/>
        <v>8021.2000000000007</v>
      </c>
      <c r="V413" s="857">
        <f t="shared" si="121"/>
        <v>8021.2000000000007</v>
      </c>
      <c r="W413" s="857">
        <f t="shared" si="121"/>
        <v>0</v>
      </c>
    </row>
    <row r="414" spans="1:23" s="83" customFormat="1" ht="38.450000000000003" customHeight="1">
      <c r="A414" s="566" t="s">
        <v>9</v>
      </c>
      <c r="B414" s="1269" t="s">
        <v>71</v>
      </c>
      <c r="C414" s="1269"/>
      <c r="D414" s="1269"/>
      <c r="E414" s="1269"/>
      <c r="F414" s="1269"/>
      <c r="G414" s="1269"/>
      <c r="H414" s="1269"/>
      <c r="I414" s="1269"/>
      <c r="J414" s="1269"/>
      <c r="K414" s="1269"/>
      <c r="L414" s="703">
        <f>SUM(L415,)</f>
        <v>7820.7000000000007</v>
      </c>
      <c r="M414" s="703">
        <f t="shared" ref="M414:W414" si="122">SUM(M415,)</f>
        <v>6707.5</v>
      </c>
      <c r="N414" s="703">
        <f t="shared" si="122"/>
        <v>5388.8</v>
      </c>
      <c r="O414" s="703">
        <f t="shared" si="122"/>
        <v>6768.8</v>
      </c>
      <c r="P414" s="703">
        <f t="shared" si="122"/>
        <v>6768.8</v>
      </c>
      <c r="Q414" s="703">
        <f t="shared" si="122"/>
        <v>0</v>
      </c>
      <c r="R414" s="703">
        <f t="shared" si="122"/>
        <v>6940.7000000000007</v>
      </c>
      <c r="S414" s="703">
        <f t="shared" si="122"/>
        <v>6940.7000000000007</v>
      </c>
      <c r="T414" s="703">
        <f t="shared" si="122"/>
        <v>0</v>
      </c>
      <c r="U414" s="703">
        <f t="shared" si="122"/>
        <v>6940.7000000000007</v>
      </c>
      <c r="V414" s="703">
        <f t="shared" si="122"/>
        <v>6940.7000000000007</v>
      </c>
      <c r="W414" s="703">
        <f t="shared" si="122"/>
        <v>0</v>
      </c>
    </row>
    <row r="415" spans="1:23" s="78" customFormat="1" ht="19.899999999999999" customHeight="1">
      <c r="A415" s="115" t="s">
        <v>58</v>
      </c>
      <c r="B415" s="721"/>
      <c r="C415" s="977"/>
      <c r="D415" s="101"/>
      <c r="E415" s="93"/>
      <c r="F415" s="93"/>
      <c r="G415" s="93"/>
      <c r="H415" s="93"/>
      <c r="I415" s="97"/>
      <c r="J415" s="100"/>
      <c r="K415" s="101"/>
      <c r="L415" s="200">
        <f>SUM(L416:L418)</f>
        <v>7820.7000000000007</v>
      </c>
      <c r="M415" s="200">
        <f t="shared" ref="M415:W415" si="123">SUM(M416:M418)</f>
        <v>6707.5</v>
      </c>
      <c r="N415" s="200">
        <f t="shared" si="123"/>
        <v>5388.8</v>
      </c>
      <c r="O415" s="200">
        <f t="shared" si="123"/>
        <v>6768.8</v>
      </c>
      <c r="P415" s="200">
        <f t="shared" si="123"/>
        <v>6768.8</v>
      </c>
      <c r="Q415" s="200">
        <f t="shared" si="123"/>
        <v>0</v>
      </c>
      <c r="R415" s="200">
        <f t="shared" si="123"/>
        <v>6940.7000000000007</v>
      </c>
      <c r="S415" s="200">
        <f t="shared" si="123"/>
        <v>6940.7000000000007</v>
      </c>
      <c r="T415" s="200">
        <f t="shared" si="123"/>
        <v>0</v>
      </c>
      <c r="U415" s="200">
        <f t="shared" si="123"/>
        <v>6940.7000000000007</v>
      </c>
      <c r="V415" s="200">
        <f t="shared" si="123"/>
        <v>6940.7000000000007</v>
      </c>
      <c r="W415" s="208">
        <f t="shared" si="123"/>
        <v>0</v>
      </c>
    </row>
    <row r="416" spans="1:23" s="78" customFormat="1" ht="321" customHeight="1">
      <c r="A416" s="95" t="s">
        <v>10</v>
      </c>
      <c r="B416" s="721" t="s">
        <v>72</v>
      </c>
      <c r="C416" s="96"/>
      <c r="D416" s="235"/>
      <c r="E416" s="201" t="s">
        <v>101</v>
      </c>
      <c r="F416" s="201" t="s">
        <v>102</v>
      </c>
      <c r="G416" s="93" t="s">
        <v>1483</v>
      </c>
      <c r="H416" s="96">
        <v>100</v>
      </c>
      <c r="I416" s="1389" t="s">
        <v>720</v>
      </c>
      <c r="J416" s="1281" t="s">
        <v>199</v>
      </c>
      <c r="K416" s="235"/>
      <c r="L416" s="77">
        <v>7349.5</v>
      </c>
      <c r="M416" s="77">
        <v>6175.2</v>
      </c>
      <c r="N416" s="77">
        <v>5086.7</v>
      </c>
      <c r="O416" s="77">
        <v>6282.5</v>
      </c>
      <c r="P416" s="77">
        <v>6282.5</v>
      </c>
      <c r="Q416" s="77">
        <v>0</v>
      </c>
      <c r="R416" s="77">
        <v>6442.1</v>
      </c>
      <c r="S416" s="77">
        <v>6442.1</v>
      </c>
      <c r="T416" s="77">
        <v>0</v>
      </c>
      <c r="U416" s="77">
        <v>6442.1</v>
      </c>
      <c r="V416" s="77">
        <v>6442.1</v>
      </c>
      <c r="W416" s="94">
        <v>0</v>
      </c>
    </row>
    <row r="417" spans="1:23" s="78" customFormat="1" ht="43.9" customHeight="1">
      <c r="A417" s="95" t="s">
        <v>11</v>
      </c>
      <c r="B417" s="721" t="s">
        <v>73</v>
      </c>
      <c r="C417" s="977"/>
      <c r="D417" s="220"/>
      <c r="E417" s="201" t="s">
        <v>101</v>
      </c>
      <c r="F417" s="201" t="s">
        <v>102</v>
      </c>
      <c r="G417" s="93">
        <v>7770100190</v>
      </c>
      <c r="H417" s="96">
        <v>200</v>
      </c>
      <c r="I417" s="1391"/>
      <c r="J417" s="1283"/>
      <c r="K417" s="220"/>
      <c r="L417" s="77">
        <v>469.6</v>
      </c>
      <c r="M417" s="77">
        <v>531.29999999999995</v>
      </c>
      <c r="N417" s="77">
        <v>302.10000000000002</v>
      </c>
      <c r="O417" s="77">
        <v>486.3</v>
      </c>
      <c r="P417" s="77">
        <v>486.3</v>
      </c>
      <c r="Q417" s="77">
        <v>0</v>
      </c>
      <c r="R417" s="77">
        <v>498.6</v>
      </c>
      <c r="S417" s="77">
        <v>498.6</v>
      </c>
      <c r="T417" s="77">
        <v>0</v>
      </c>
      <c r="U417" s="77">
        <v>498.6</v>
      </c>
      <c r="V417" s="77">
        <v>498.6</v>
      </c>
      <c r="W417" s="94">
        <v>0</v>
      </c>
    </row>
    <row r="418" spans="1:23" s="78" customFormat="1" ht="21" customHeight="1">
      <c r="A418" s="95" t="s">
        <v>21</v>
      </c>
      <c r="B418" s="721" t="s">
        <v>32</v>
      </c>
      <c r="C418" s="977"/>
      <c r="D418" s="220"/>
      <c r="E418" s="201" t="s">
        <v>101</v>
      </c>
      <c r="F418" s="201" t="s">
        <v>102</v>
      </c>
      <c r="G418" s="93">
        <v>7770100190</v>
      </c>
      <c r="H418" s="96">
        <v>800</v>
      </c>
      <c r="I418" s="724" t="s">
        <v>1484</v>
      </c>
      <c r="J418" s="97" t="s">
        <v>721</v>
      </c>
      <c r="K418" s="220"/>
      <c r="L418" s="77">
        <v>1.6</v>
      </c>
      <c r="M418" s="77">
        <v>1</v>
      </c>
      <c r="N418" s="77">
        <v>0</v>
      </c>
      <c r="O418" s="77">
        <f>SUM(P418:Q418)</f>
        <v>0</v>
      </c>
      <c r="P418" s="77">
        <v>0</v>
      </c>
      <c r="Q418" s="77"/>
      <c r="R418" s="77">
        <f>SUM(S418:T418)</f>
        <v>0</v>
      </c>
      <c r="S418" s="77">
        <v>0</v>
      </c>
      <c r="T418" s="77"/>
      <c r="U418" s="77">
        <f>SUM(V418:W418)</f>
        <v>0</v>
      </c>
      <c r="V418" s="77"/>
      <c r="W418" s="94"/>
    </row>
    <row r="419" spans="1:23" s="85" customFormat="1" ht="21" customHeight="1">
      <c r="A419" s="569" t="s">
        <v>57</v>
      </c>
      <c r="B419" s="1270" t="s">
        <v>32</v>
      </c>
      <c r="C419" s="1270"/>
      <c r="D419" s="1270"/>
      <c r="E419" s="1270"/>
      <c r="F419" s="1270"/>
      <c r="G419" s="1270"/>
      <c r="H419" s="1270"/>
      <c r="I419" s="1270"/>
      <c r="J419" s="1270"/>
      <c r="K419" s="1270"/>
      <c r="L419" s="861">
        <f>L420</f>
        <v>1191.2</v>
      </c>
      <c r="M419" s="861">
        <f t="shared" ref="M419:W419" si="124">M420</f>
        <v>1150</v>
      </c>
      <c r="N419" s="861">
        <f t="shared" si="124"/>
        <v>694.5</v>
      </c>
      <c r="O419" s="861">
        <f t="shared" si="124"/>
        <v>1053.7</v>
      </c>
      <c r="P419" s="861">
        <f t="shared" si="124"/>
        <v>1053.7</v>
      </c>
      <c r="Q419" s="861">
        <f t="shared" si="124"/>
        <v>0</v>
      </c>
      <c r="R419" s="861">
        <f t="shared" si="124"/>
        <v>1080.5</v>
      </c>
      <c r="S419" s="861">
        <f t="shared" si="124"/>
        <v>1080.5</v>
      </c>
      <c r="T419" s="861">
        <f t="shared" si="124"/>
        <v>0</v>
      </c>
      <c r="U419" s="861">
        <f t="shared" si="124"/>
        <v>1080.5</v>
      </c>
      <c r="V419" s="861">
        <f t="shared" si="124"/>
        <v>1080.5</v>
      </c>
      <c r="W419" s="862">
        <f t="shared" si="124"/>
        <v>0</v>
      </c>
    </row>
    <row r="420" spans="1:23" s="105" customFormat="1" ht="102.75" thickBot="1">
      <c r="A420" s="303"/>
      <c r="B420" s="899"/>
      <c r="C420" s="982"/>
      <c r="D420" s="305"/>
      <c r="E420" s="725" t="s">
        <v>101</v>
      </c>
      <c r="F420" s="725" t="s">
        <v>92</v>
      </c>
      <c r="G420" s="726">
        <v>7770226000</v>
      </c>
      <c r="H420" s="726">
        <v>200</v>
      </c>
      <c r="I420" s="727" t="s">
        <v>615</v>
      </c>
      <c r="J420" s="728" t="s">
        <v>200</v>
      </c>
      <c r="K420" s="305"/>
      <c r="L420" s="309">
        <v>1191.2</v>
      </c>
      <c r="M420" s="309">
        <v>1150</v>
      </c>
      <c r="N420" s="309">
        <v>694.5</v>
      </c>
      <c r="O420" s="309">
        <v>1053.7</v>
      </c>
      <c r="P420" s="309">
        <v>1053.7</v>
      </c>
      <c r="Q420" s="309"/>
      <c r="R420" s="309">
        <v>1080.5</v>
      </c>
      <c r="S420" s="309">
        <v>1080.5</v>
      </c>
      <c r="T420" s="309"/>
      <c r="U420" s="309">
        <v>1080.5</v>
      </c>
      <c r="V420" s="309">
        <v>1080.5</v>
      </c>
      <c r="W420" s="310"/>
    </row>
    <row r="421" spans="1:23" s="83" customFormat="1" ht="56.25">
      <c r="A421" s="109" t="s">
        <v>201</v>
      </c>
      <c r="B421" s="774" t="s">
        <v>202</v>
      </c>
      <c r="C421" s="110"/>
      <c r="D421" s="111"/>
      <c r="E421" s="111"/>
      <c r="F421" s="111"/>
      <c r="G421" s="111"/>
      <c r="H421" s="218"/>
      <c r="I421" s="111"/>
      <c r="J421" s="111"/>
      <c r="K421" s="111" t="s">
        <v>66</v>
      </c>
      <c r="L421" s="858">
        <f>L422+L487+L524</f>
        <v>218117.7</v>
      </c>
      <c r="M421" s="858">
        <f>M422+M487+M524</f>
        <v>275583</v>
      </c>
      <c r="N421" s="858">
        <f>N422+N487+N524</f>
        <v>145744.29999999999</v>
      </c>
      <c r="O421" s="858">
        <f>P421+Q421</f>
        <v>228614.69999999998</v>
      </c>
      <c r="P421" s="858">
        <f>P422+P487+P524</f>
        <v>220206.4</v>
      </c>
      <c r="Q421" s="858">
        <f>Q422+Q487+Q524</f>
        <v>8408.2999999999993</v>
      </c>
      <c r="R421" s="858">
        <f t="shared" ref="R421:R426" si="125">S421+T421</f>
        <v>225797.69999999998</v>
      </c>
      <c r="S421" s="858">
        <f>S422+S487+S524</f>
        <v>225797.69999999998</v>
      </c>
      <c r="T421" s="858">
        <f>T422+T487+T524</f>
        <v>0</v>
      </c>
      <c r="U421" s="858">
        <f t="shared" ref="U421:U426" si="126">V421+W421</f>
        <v>225797.59999999998</v>
      </c>
      <c r="V421" s="858">
        <f>V422+V487+V524</f>
        <v>225797.59999999998</v>
      </c>
      <c r="W421" s="858">
        <f>W422+W487+W524</f>
        <v>0</v>
      </c>
    </row>
    <row r="422" spans="1:23" s="78" customFormat="1">
      <c r="A422" s="219" t="s">
        <v>9</v>
      </c>
      <c r="B422" s="1104" t="s">
        <v>71</v>
      </c>
      <c r="C422" s="1104"/>
      <c r="D422" s="1104"/>
      <c r="E422" s="1104"/>
      <c r="F422" s="1104"/>
      <c r="G422" s="1104"/>
      <c r="H422" s="1104"/>
      <c r="I422" s="1104"/>
      <c r="J422" s="1104"/>
      <c r="K422" s="1104"/>
      <c r="L422" s="860">
        <f>L423+L444+L432</f>
        <v>167327.6</v>
      </c>
      <c r="M422" s="860">
        <f>M423+M444+M432</f>
        <v>224314.7</v>
      </c>
      <c r="N422" s="860">
        <f>N423+N444+N432</f>
        <v>114470.39999999999</v>
      </c>
      <c r="O422" s="860">
        <f>P422+Q422</f>
        <v>177985.69999999998</v>
      </c>
      <c r="P422" s="860">
        <f>P423+P444+P432</f>
        <v>171379.4</v>
      </c>
      <c r="Q422" s="860">
        <f>Q423+Q444+Q432</f>
        <v>6606.3</v>
      </c>
      <c r="R422" s="860">
        <f t="shared" si="125"/>
        <v>175730.9</v>
      </c>
      <c r="S422" s="860">
        <f>S423+S444+S432</f>
        <v>175730.9</v>
      </c>
      <c r="T422" s="860">
        <f>T423+T444+T432</f>
        <v>0</v>
      </c>
      <c r="U422" s="860">
        <f t="shared" si="126"/>
        <v>175730.9</v>
      </c>
      <c r="V422" s="860">
        <f>V423+V444+V432</f>
        <v>175730.9</v>
      </c>
      <c r="W422" s="860">
        <f>W423+W444+W432</f>
        <v>0</v>
      </c>
    </row>
    <row r="423" spans="1:23" s="78" customFormat="1">
      <c r="A423" s="239" t="s">
        <v>17</v>
      </c>
      <c r="B423" s="259" t="s">
        <v>1076</v>
      </c>
      <c r="C423" s="277"/>
      <c r="D423" s="240"/>
      <c r="E423" s="240"/>
      <c r="F423" s="240"/>
      <c r="G423" s="240"/>
      <c r="H423" s="241"/>
      <c r="I423" s="240"/>
      <c r="J423" s="240"/>
      <c r="K423" s="240"/>
      <c r="L423" s="242">
        <f>L424+L427+L430</f>
        <v>11497.6</v>
      </c>
      <c r="M423" s="242">
        <f>M424+M427+M430</f>
        <v>11394.399999999998</v>
      </c>
      <c r="N423" s="242">
        <f>N424+N427+N430</f>
        <v>7719.2000000000007</v>
      </c>
      <c r="O423" s="242">
        <f>P423+Q423</f>
        <v>11648.1</v>
      </c>
      <c r="P423" s="242">
        <f>P424+P427+P430</f>
        <v>11648.1</v>
      </c>
      <c r="Q423" s="242">
        <f>Q424+Q427+Q430</f>
        <v>0</v>
      </c>
      <c r="R423" s="242">
        <f t="shared" si="125"/>
        <v>11943.9</v>
      </c>
      <c r="S423" s="242">
        <f>S424+S427+S430</f>
        <v>11943.9</v>
      </c>
      <c r="T423" s="242">
        <f>T424+T427+T430</f>
        <v>0</v>
      </c>
      <c r="U423" s="242">
        <f t="shared" si="126"/>
        <v>11943.9</v>
      </c>
      <c r="V423" s="242">
        <f>V424+V427+V430</f>
        <v>11943.9</v>
      </c>
      <c r="W423" s="242">
        <f>W424+W427+W430</f>
        <v>0</v>
      </c>
    </row>
    <row r="424" spans="1:23" s="78" customFormat="1" ht="37.5">
      <c r="A424" s="243" t="s">
        <v>203</v>
      </c>
      <c r="B424" s="903" t="s">
        <v>72</v>
      </c>
      <c r="C424" s="277"/>
      <c r="D424" s="240"/>
      <c r="E424" s="240"/>
      <c r="F424" s="240"/>
      <c r="G424" s="240"/>
      <c r="H424" s="241">
        <v>100</v>
      </c>
      <c r="I424" s="240"/>
      <c r="J424" s="240"/>
      <c r="K424" s="240"/>
      <c r="L424" s="242">
        <f>L425+L426</f>
        <v>10682.7</v>
      </c>
      <c r="M424" s="242">
        <f>M425+M426</f>
        <v>10580.3</v>
      </c>
      <c r="N424" s="242">
        <f>N425+N426</f>
        <v>7273.6</v>
      </c>
      <c r="O424" s="242">
        <f>P424+Q424</f>
        <v>10847.1</v>
      </c>
      <c r="P424" s="242">
        <f>P425+P426</f>
        <v>10847.1</v>
      </c>
      <c r="Q424" s="242">
        <f>Q425+Q426</f>
        <v>0</v>
      </c>
      <c r="R424" s="242">
        <f t="shared" si="125"/>
        <v>11122.6</v>
      </c>
      <c r="S424" s="242">
        <f>S425+S426</f>
        <v>11122.6</v>
      </c>
      <c r="T424" s="242">
        <f>T425+T426</f>
        <v>0</v>
      </c>
      <c r="U424" s="242">
        <f t="shared" si="126"/>
        <v>11122.6</v>
      </c>
      <c r="V424" s="242">
        <f>V425+V426</f>
        <v>11122.6</v>
      </c>
      <c r="W424" s="242">
        <f>W425+W426</f>
        <v>0</v>
      </c>
    </row>
    <row r="425" spans="1:23" s="78" customFormat="1" ht="37.5">
      <c r="A425" s="1093" t="s">
        <v>204</v>
      </c>
      <c r="B425" s="1105" t="s">
        <v>205</v>
      </c>
      <c r="C425" s="1107" t="s">
        <v>206</v>
      </c>
      <c r="D425" s="1109"/>
      <c r="E425" s="244" t="s">
        <v>110</v>
      </c>
      <c r="F425" s="244" t="s">
        <v>110</v>
      </c>
      <c r="G425" s="244" t="s">
        <v>722</v>
      </c>
      <c r="H425" s="245">
        <v>120</v>
      </c>
      <c r="I425" s="1111" t="s">
        <v>1077</v>
      </c>
      <c r="J425" s="1113" t="s">
        <v>1078</v>
      </c>
      <c r="K425" s="1109"/>
      <c r="L425" s="246">
        <v>9990.6</v>
      </c>
      <c r="M425" s="246">
        <v>9594.5</v>
      </c>
      <c r="N425" s="246">
        <v>6779.8</v>
      </c>
      <c r="O425" s="246">
        <f>P425+Q425</f>
        <v>9852</v>
      </c>
      <c r="P425" s="246">
        <v>9852</v>
      </c>
      <c r="Q425" s="246">
        <v>0</v>
      </c>
      <c r="R425" s="246">
        <f t="shared" si="125"/>
        <v>10102.200000000001</v>
      </c>
      <c r="S425" s="246">
        <v>10102.200000000001</v>
      </c>
      <c r="T425" s="246">
        <v>0</v>
      </c>
      <c r="U425" s="247">
        <f t="shared" si="126"/>
        <v>10102.200000000001</v>
      </c>
      <c r="V425" s="246">
        <v>10102.200000000001</v>
      </c>
      <c r="W425" s="248">
        <v>0</v>
      </c>
    </row>
    <row r="426" spans="1:23" s="78" customFormat="1" ht="37.5">
      <c r="A426" s="1095"/>
      <c r="B426" s="1106"/>
      <c r="C426" s="1108"/>
      <c r="D426" s="1110"/>
      <c r="E426" s="244" t="s">
        <v>110</v>
      </c>
      <c r="F426" s="244" t="s">
        <v>110</v>
      </c>
      <c r="G426" s="244" t="s">
        <v>723</v>
      </c>
      <c r="H426" s="245">
        <v>120</v>
      </c>
      <c r="I426" s="1112"/>
      <c r="J426" s="1114"/>
      <c r="K426" s="1110"/>
      <c r="L426" s="246">
        <v>692.1</v>
      </c>
      <c r="M426" s="246">
        <v>985.8</v>
      </c>
      <c r="N426" s="246">
        <v>493.8</v>
      </c>
      <c r="O426" s="246">
        <v>985.9</v>
      </c>
      <c r="P426" s="246">
        <v>995.1</v>
      </c>
      <c r="Q426" s="246">
        <v>0</v>
      </c>
      <c r="R426" s="246">
        <f t="shared" si="125"/>
        <v>1020.4</v>
      </c>
      <c r="S426" s="246">
        <v>1020.4</v>
      </c>
      <c r="T426" s="246">
        <v>0</v>
      </c>
      <c r="U426" s="246">
        <f t="shared" si="126"/>
        <v>1020.4</v>
      </c>
      <c r="V426" s="246">
        <v>1020.4</v>
      </c>
      <c r="W426" s="248">
        <v>0</v>
      </c>
    </row>
    <row r="427" spans="1:23" s="78" customFormat="1" ht="37.5">
      <c r="A427" s="243" t="s">
        <v>11</v>
      </c>
      <c r="B427" s="903" t="s">
        <v>73</v>
      </c>
      <c r="C427" s="983"/>
      <c r="D427" s="250"/>
      <c r="E427" s="251"/>
      <c r="F427" s="251"/>
      <c r="G427" s="251"/>
      <c r="H427" s="241">
        <v>200</v>
      </c>
      <c r="I427" s="249"/>
      <c r="J427" s="249"/>
      <c r="K427" s="250"/>
      <c r="L427" s="242">
        <f>SUM(L428:L429)</f>
        <v>812.5</v>
      </c>
      <c r="M427" s="242">
        <f>SUM(M428:M429)</f>
        <v>761.3</v>
      </c>
      <c r="N427" s="242">
        <f>SUM(N428:N429)</f>
        <v>395.59999999999997</v>
      </c>
      <c r="O427" s="242">
        <f>SUM(O428:O428)</f>
        <v>603.4</v>
      </c>
      <c r="P427" s="242">
        <f>SUM(P428:P429)</f>
        <v>751</v>
      </c>
      <c r="Q427" s="242">
        <f>SUM(Q428:Q429)</f>
        <v>0</v>
      </c>
      <c r="R427" s="242">
        <f>SUM(R428:R429)</f>
        <v>768</v>
      </c>
      <c r="S427" s="242">
        <f>SUM(S428:S429)</f>
        <v>768</v>
      </c>
      <c r="T427" s="242">
        <f>SUM(T428:T428)</f>
        <v>0</v>
      </c>
      <c r="U427" s="242">
        <f>SUM(U428:U429)</f>
        <v>768</v>
      </c>
      <c r="V427" s="242">
        <f>SUM(V428:V429)</f>
        <v>768</v>
      </c>
      <c r="W427" s="252">
        <f>SUM(W428:W428)</f>
        <v>0</v>
      </c>
    </row>
    <row r="428" spans="1:23" s="78" customFormat="1" ht="90">
      <c r="A428" s="243" t="s">
        <v>207</v>
      </c>
      <c r="B428" s="903" t="s">
        <v>208</v>
      </c>
      <c r="C428" s="984" t="s">
        <v>206</v>
      </c>
      <c r="D428" s="250"/>
      <c r="E428" s="244" t="s">
        <v>110</v>
      </c>
      <c r="F428" s="244" t="s">
        <v>110</v>
      </c>
      <c r="G428" s="244" t="s">
        <v>722</v>
      </c>
      <c r="H428" s="253" t="s">
        <v>1079</v>
      </c>
      <c r="I428" s="1050" t="s">
        <v>210</v>
      </c>
      <c r="J428" s="1065" t="s">
        <v>211</v>
      </c>
      <c r="K428" s="254"/>
      <c r="L428" s="246">
        <v>594.4</v>
      </c>
      <c r="M428" s="246">
        <v>611.6</v>
      </c>
      <c r="N428" s="246">
        <v>332.2</v>
      </c>
      <c r="O428" s="246">
        <f>P428+Q428</f>
        <v>603.4</v>
      </c>
      <c r="P428" s="246">
        <v>603.4</v>
      </c>
      <c r="Q428" s="246">
        <v>0</v>
      </c>
      <c r="R428" s="246">
        <f>S428+T428</f>
        <v>616.70000000000005</v>
      </c>
      <c r="S428" s="246">
        <v>616.70000000000005</v>
      </c>
      <c r="T428" s="246">
        <v>0</v>
      </c>
      <c r="U428" s="246">
        <f>V428+W428</f>
        <v>616.70000000000005</v>
      </c>
      <c r="V428" s="246">
        <v>616.70000000000005</v>
      </c>
      <c r="W428" s="248">
        <v>0</v>
      </c>
    </row>
    <row r="429" spans="1:23" s="78" customFormat="1" ht="56.25">
      <c r="A429" s="243" t="s">
        <v>724</v>
      </c>
      <c r="B429" s="903" t="s">
        <v>1080</v>
      </c>
      <c r="C429" s="984"/>
      <c r="D429" s="250"/>
      <c r="E429" s="244" t="s">
        <v>110</v>
      </c>
      <c r="F429" s="244" t="s">
        <v>110</v>
      </c>
      <c r="G429" s="244" t="s">
        <v>723</v>
      </c>
      <c r="H429" s="253" t="s">
        <v>1079</v>
      </c>
      <c r="I429" s="1051"/>
      <c r="J429" s="1115"/>
      <c r="K429" s="254"/>
      <c r="L429" s="246">
        <v>218.1</v>
      </c>
      <c r="M429" s="246">
        <v>149.69999999999999</v>
      </c>
      <c r="N429" s="246">
        <v>63.4</v>
      </c>
      <c r="O429" s="246">
        <f>P429+Q429</f>
        <v>147.6</v>
      </c>
      <c r="P429" s="246">
        <v>147.6</v>
      </c>
      <c r="Q429" s="246">
        <v>0</v>
      </c>
      <c r="R429" s="246">
        <v>151.30000000000001</v>
      </c>
      <c r="S429" s="246">
        <v>151.30000000000001</v>
      </c>
      <c r="T429" s="246">
        <v>0</v>
      </c>
      <c r="U429" s="246">
        <v>151.30000000000001</v>
      </c>
      <c r="V429" s="246">
        <v>151.30000000000001</v>
      </c>
      <c r="W429" s="248">
        <v>0</v>
      </c>
    </row>
    <row r="430" spans="1:23" s="78" customFormat="1">
      <c r="A430" s="243" t="s">
        <v>21</v>
      </c>
      <c r="B430" s="903" t="s">
        <v>32</v>
      </c>
      <c r="C430" s="983"/>
      <c r="D430" s="250"/>
      <c r="E430" s="244" t="s">
        <v>110</v>
      </c>
      <c r="F430" s="244" t="s">
        <v>110</v>
      </c>
      <c r="G430" s="244" t="s">
        <v>636</v>
      </c>
      <c r="H430" s="241">
        <v>800</v>
      </c>
      <c r="I430" s="255"/>
      <c r="J430" s="256"/>
      <c r="K430" s="250"/>
      <c r="L430" s="242">
        <f t="shared" ref="L430:W430" si="127">SUM(L431:L431)</f>
        <v>2.4</v>
      </c>
      <c r="M430" s="242">
        <f t="shared" si="127"/>
        <v>52.8</v>
      </c>
      <c r="N430" s="242">
        <f t="shared" si="127"/>
        <v>50</v>
      </c>
      <c r="O430" s="242">
        <f t="shared" si="127"/>
        <v>50</v>
      </c>
      <c r="P430" s="242">
        <f t="shared" si="127"/>
        <v>50</v>
      </c>
      <c r="Q430" s="242">
        <f t="shared" si="127"/>
        <v>0</v>
      </c>
      <c r="R430" s="242">
        <f t="shared" si="127"/>
        <v>53.3</v>
      </c>
      <c r="S430" s="242">
        <f t="shared" si="127"/>
        <v>53.3</v>
      </c>
      <c r="T430" s="242">
        <f t="shared" si="127"/>
        <v>0</v>
      </c>
      <c r="U430" s="242">
        <f t="shared" si="127"/>
        <v>53.3</v>
      </c>
      <c r="V430" s="242">
        <f t="shared" si="127"/>
        <v>53.3</v>
      </c>
      <c r="W430" s="252">
        <f t="shared" si="127"/>
        <v>0</v>
      </c>
    </row>
    <row r="431" spans="1:23" s="78" customFormat="1" ht="114.75">
      <c r="A431" s="243" t="s">
        <v>214</v>
      </c>
      <c r="B431" s="903" t="s">
        <v>215</v>
      </c>
      <c r="C431" s="983"/>
      <c r="D431" s="250"/>
      <c r="E431" s="244" t="s">
        <v>110</v>
      </c>
      <c r="F431" s="244" t="s">
        <v>110</v>
      </c>
      <c r="G431" s="244" t="s">
        <v>722</v>
      </c>
      <c r="H431" s="245">
        <v>800</v>
      </c>
      <c r="I431" s="257" t="s">
        <v>725</v>
      </c>
      <c r="J431" s="258" t="s">
        <v>211</v>
      </c>
      <c r="K431" s="250"/>
      <c r="L431" s="246">
        <v>2.4</v>
      </c>
      <c r="M431" s="246">
        <v>52.8</v>
      </c>
      <c r="N431" s="246">
        <v>50</v>
      </c>
      <c r="O431" s="246">
        <f>P431+Q431</f>
        <v>50</v>
      </c>
      <c r="P431" s="246">
        <v>50</v>
      </c>
      <c r="Q431" s="246">
        <v>0</v>
      </c>
      <c r="R431" s="246">
        <f>S431+T431</f>
        <v>53.3</v>
      </c>
      <c r="S431" s="246">
        <v>53.3</v>
      </c>
      <c r="T431" s="246">
        <v>0</v>
      </c>
      <c r="U431" s="246">
        <f>V431+W431</f>
        <v>53.3</v>
      </c>
      <c r="V431" s="246">
        <v>53.3</v>
      </c>
      <c r="W431" s="248">
        <v>0</v>
      </c>
    </row>
    <row r="432" spans="1:23" s="78" customFormat="1">
      <c r="A432" s="259" t="s">
        <v>1081</v>
      </c>
      <c r="B432" s="1116" t="s">
        <v>1082</v>
      </c>
      <c r="C432" s="1116"/>
      <c r="D432" s="1116"/>
      <c r="E432" s="1116"/>
      <c r="F432" s="1116"/>
      <c r="G432" s="1116"/>
      <c r="H432" s="1116"/>
      <c r="I432" s="1116"/>
      <c r="J432" s="1116"/>
      <c r="K432" s="1116"/>
      <c r="L432" s="242">
        <f>L433</f>
        <v>3511.4999999999995</v>
      </c>
      <c r="M432" s="242">
        <f>M433</f>
        <v>10558.5</v>
      </c>
      <c r="N432" s="242">
        <f>N433</f>
        <v>1020.9000000000001</v>
      </c>
      <c r="O432" s="242">
        <f>P432+Q432</f>
        <v>10546.4</v>
      </c>
      <c r="P432" s="242">
        <f>P433</f>
        <v>10469.299999999999</v>
      </c>
      <c r="Q432" s="242">
        <f>Q433</f>
        <v>77.099999999999994</v>
      </c>
      <c r="R432" s="242">
        <f>S432+T432</f>
        <v>10735.1</v>
      </c>
      <c r="S432" s="242">
        <f>S433</f>
        <v>10735.1</v>
      </c>
      <c r="T432" s="242">
        <f>T433</f>
        <v>0</v>
      </c>
      <c r="U432" s="242">
        <f>V432+W432</f>
        <v>10735.1</v>
      </c>
      <c r="V432" s="242">
        <f>V433</f>
        <v>10735.1</v>
      </c>
      <c r="W432" s="242">
        <f>W433</f>
        <v>0</v>
      </c>
    </row>
    <row r="433" spans="1:23" s="78" customFormat="1" ht="60">
      <c r="A433" s="1093" t="s">
        <v>22</v>
      </c>
      <c r="B433" s="1105" t="s">
        <v>98</v>
      </c>
      <c r="C433" s="1117"/>
      <c r="D433" s="1119"/>
      <c r="E433" s="1121"/>
      <c r="F433" s="1121"/>
      <c r="G433" s="1121"/>
      <c r="H433" s="1121">
        <v>200</v>
      </c>
      <c r="I433" s="1065" t="s">
        <v>210</v>
      </c>
      <c r="J433" s="258" t="s">
        <v>211</v>
      </c>
      <c r="K433" s="1119"/>
      <c r="L433" s="1091">
        <f>SUM(L435:L443)</f>
        <v>3511.4999999999995</v>
      </c>
      <c r="M433" s="1091">
        <f>SUM(M435:M443)</f>
        <v>10558.5</v>
      </c>
      <c r="N433" s="1091">
        <f t="shared" ref="N433:W433" si="128">SUM(N435:N443)</f>
        <v>1020.9000000000001</v>
      </c>
      <c r="O433" s="1091">
        <f t="shared" si="128"/>
        <v>10546.4</v>
      </c>
      <c r="P433" s="1091">
        <f t="shared" si="128"/>
        <v>10469.299999999999</v>
      </c>
      <c r="Q433" s="1091">
        <f t="shared" si="128"/>
        <v>77.099999999999994</v>
      </c>
      <c r="R433" s="1091">
        <f t="shared" si="128"/>
        <v>10735.1</v>
      </c>
      <c r="S433" s="1091">
        <f t="shared" si="128"/>
        <v>10735.1</v>
      </c>
      <c r="T433" s="1091">
        <f t="shared" si="128"/>
        <v>0</v>
      </c>
      <c r="U433" s="1091">
        <f t="shared" si="128"/>
        <v>10735.1</v>
      </c>
      <c r="V433" s="1091">
        <f t="shared" si="128"/>
        <v>10735.1</v>
      </c>
      <c r="W433" s="1091">
        <f t="shared" si="128"/>
        <v>0</v>
      </c>
    </row>
    <row r="434" spans="1:23" s="78" customFormat="1" ht="90">
      <c r="A434" s="1095"/>
      <c r="B434" s="1106"/>
      <c r="C434" s="1118"/>
      <c r="D434" s="1120"/>
      <c r="E434" s="1122"/>
      <c r="F434" s="1122"/>
      <c r="G434" s="1122"/>
      <c r="H434" s="1122"/>
      <c r="I434" s="1066"/>
      <c r="J434" s="260" t="s">
        <v>728</v>
      </c>
      <c r="K434" s="1120"/>
      <c r="L434" s="1092"/>
      <c r="M434" s="1092"/>
      <c r="N434" s="1092"/>
      <c r="O434" s="1092"/>
      <c r="P434" s="1092"/>
      <c r="Q434" s="1092"/>
      <c r="R434" s="1092"/>
      <c r="S434" s="1092"/>
      <c r="T434" s="1092"/>
      <c r="U434" s="1092"/>
      <c r="V434" s="1092"/>
      <c r="W434" s="1092"/>
    </row>
    <row r="435" spans="1:23" s="78" customFormat="1" ht="37.5">
      <c r="A435" s="1093" t="s">
        <v>729</v>
      </c>
      <c r="B435" s="1096" t="s">
        <v>601</v>
      </c>
      <c r="C435" s="983"/>
      <c r="D435" s="250"/>
      <c r="E435" s="244" t="s">
        <v>110</v>
      </c>
      <c r="F435" s="244" t="s">
        <v>101</v>
      </c>
      <c r="G435" s="244" t="s">
        <v>602</v>
      </c>
      <c r="H435" s="245">
        <v>240</v>
      </c>
      <c r="I435" s="1412"/>
      <c r="J435" s="261"/>
      <c r="K435" s="262"/>
      <c r="L435" s="246">
        <v>512.29999999999995</v>
      </c>
      <c r="M435" s="246">
        <v>1527.2</v>
      </c>
      <c r="N435" s="246">
        <v>658.6</v>
      </c>
      <c r="O435" s="246">
        <f>P435+Q435</f>
        <v>1478.6</v>
      </c>
      <c r="P435" s="246">
        <v>1478.6</v>
      </c>
      <c r="Q435" s="246">
        <v>0</v>
      </c>
      <c r="R435" s="246">
        <f>S435+T435</f>
        <v>1516.1</v>
      </c>
      <c r="S435" s="246">
        <v>1516.1</v>
      </c>
      <c r="T435" s="246">
        <v>0</v>
      </c>
      <c r="U435" s="246">
        <f>V435+W435</f>
        <v>1516.1</v>
      </c>
      <c r="V435" s="246">
        <v>1516.1</v>
      </c>
      <c r="W435" s="248">
        <v>0</v>
      </c>
    </row>
    <row r="436" spans="1:23" s="78" customFormat="1">
      <c r="A436" s="1094"/>
      <c r="B436" s="1097"/>
      <c r="C436" s="983"/>
      <c r="D436" s="250"/>
      <c r="E436" s="244" t="s">
        <v>110</v>
      </c>
      <c r="F436" s="244" t="s">
        <v>101</v>
      </c>
      <c r="G436" s="244" t="s">
        <v>213</v>
      </c>
      <c r="H436" s="245">
        <v>240</v>
      </c>
      <c r="I436" s="1412"/>
      <c r="J436" s="261"/>
      <c r="K436" s="262"/>
      <c r="L436" s="246">
        <v>43.3</v>
      </c>
      <c r="M436" s="246">
        <v>412.8</v>
      </c>
      <c r="N436" s="246">
        <v>0</v>
      </c>
      <c r="O436" s="246">
        <f>P436+Q436</f>
        <v>98.6</v>
      </c>
      <c r="P436" s="246">
        <v>98.6</v>
      </c>
      <c r="Q436" s="246">
        <v>0</v>
      </c>
      <c r="R436" s="246">
        <f>S436+T436</f>
        <v>101.1</v>
      </c>
      <c r="S436" s="246">
        <v>101.1</v>
      </c>
      <c r="T436" s="246">
        <v>0</v>
      </c>
      <c r="U436" s="246">
        <f>V436+W436</f>
        <v>101.1</v>
      </c>
      <c r="V436" s="246">
        <v>101.1</v>
      </c>
      <c r="W436" s="248">
        <v>0</v>
      </c>
    </row>
    <row r="437" spans="1:23" s="78" customFormat="1">
      <c r="A437" s="1094"/>
      <c r="B437" s="1097"/>
      <c r="C437" s="983"/>
      <c r="D437" s="250"/>
      <c r="E437" s="244" t="s">
        <v>110</v>
      </c>
      <c r="F437" s="244" t="s">
        <v>101</v>
      </c>
      <c r="G437" s="244" t="s">
        <v>268</v>
      </c>
      <c r="H437" s="245">
        <v>240</v>
      </c>
      <c r="I437" s="1412"/>
      <c r="J437" s="261"/>
      <c r="K437" s="262"/>
      <c r="L437" s="246">
        <v>2230.5</v>
      </c>
      <c r="M437" s="246">
        <v>7586</v>
      </c>
      <c r="N437" s="246">
        <v>13.1</v>
      </c>
      <c r="O437" s="246">
        <f>P437+Q437</f>
        <v>7894.1</v>
      </c>
      <c r="P437" s="246">
        <v>7894.1</v>
      </c>
      <c r="Q437" s="246">
        <v>0</v>
      </c>
      <c r="R437" s="246">
        <f>S437+T437</f>
        <v>8094.5</v>
      </c>
      <c r="S437" s="246">
        <v>8094.5</v>
      </c>
      <c r="T437" s="246">
        <v>0</v>
      </c>
      <c r="U437" s="246">
        <f>V437+W437</f>
        <v>8094.5</v>
      </c>
      <c r="V437" s="246">
        <v>8094.5</v>
      </c>
      <c r="W437" s="248">
        <v>0</v>
      </c>
    </row>
    <row r="438" spans="1:23" s="78" customFormat="1">
      <c r="A438" s="1094"/>
      <c r="B438" s="1098"/>
      <c r="C438" s="983"/>
      <c r="D438" s="250"/>
      <c r="E438" s="244" t="s">
        <v>110</v>
      </c>
      <c r="F438" s="244" t="s">
        <v>101</v>
      </c>
      <c r="G438" s="244" t="s">
        <v>157</v>
      </c>
      <c r="H438" s="245">
        <v>240</v>
      </c>
      <c r="I438" s="1412"/>
      <c r="J438" s="261"/>
      <c r="K438" s="262"/>
      <c r="L438" s="246">
        <v>58.7</v>
      </c>
      <c r="M438" s="246">
        <v>0</v>
      </c>
      <c r="N438" s="246">
        <v>0</v>
      </c>
      <c r="O438" s="246">
        <f>P438+Q438</f>
        <v>0</v>
      </c>
      <c r="P438" s="246"/>
      <c r="Q438" s="246"/>
      <c r="R438" s="246">
        <f>S438+T438</f>
        <v>0</v>
      </c>
      <c r="S438" s="246"/>
      <c r="T438" s="246"/>
      <c r="U438" s="246">
        <f>V438+W438</f>
        <v>0</v>
      </c>
      <c r="V438" s="246"/>
      <c r="W438" s="248"/>
    </row>
    <row r="439" spans="1:23" s="78" customFormat="1">
      <c r="A439" s="1095"/>
      <c r="B439" s="1099"/>
      <c r="C439" s="983"/>
      <c r="D439" s="250"/>
      <c r="E439" s="244" t="s">
        <v>110</v>
      </c>
      <c r="F439" s="244" t="s">
        <v>101</v>
      </c>
      <c r="G439" s="244" t="s">
        <v>285</v>
      </c>
      <c r="H439" s="245">
        <v>240</v>
      </c>
      <c r="I439" s="1412"/>
      <c r="J439" s="261"/>
      <c r="K439" s="262"/>
      <c r="L439" s="246">
        <v>0</v>
      </c>
      <c r="M439" s="246"/>
      <c r="N439" s="246"/>
      <c r="O439" s="246">
        <f>SUM(P439:Q439)</f>
        <v>0</v>
      </c>
      <c r="P439" s="246"/>
      <c r="Q439" s="246"/>
      <c r="R439" s="246"/>
      <c r="S439" s="246"/>
      <c r="T439" s="246"/>
      <c r="U439" s="246"/>
      <c r="V439" s="246"/>
      <c r="W439" s="248"/>
    </row>
    <row r="440" spans="1:23" s="78" customFormat="1" ht="112.5">
      <c r="A440" s="243" t="s">
        <v>730</v>
      </c>
      <c r="B440" s="427" t="s">
        <v>603</v>
      </c>
      <c r="C440" s="983"/>
      <c r="D440" s="250"/>
      <c r="E440" s="244" t="s">
        <v>110</v>
      </c>
      <c r="F440" s="244" t="s">
        <v>212</v>
      </c>
      <c r="G440" s="244" t="s">
        <v>731</v>
      </c>
      <c r="H440" s="245">
        <v>240</v>
      </c>
      <c r="I440" s="1412"/>
      <c r="J440" s="261"/>
      <c r="K440" s="262"/>
      <c r="L440" s="246">
        <v>516</v>
      </c>
      <c r="M440" s="246">
        <v>830</v>
      </c>
      <c r="N440" s="246">
        <v>246.7</v>
      </c>
      <c r="O440" s="246">
        <f>P440+Q440</f>
        <v>895.2</v>
      </c>
      <c r="P440" s="246">
        <v>818.1</v>
      </c>
      <c r="Q440" s="246">
        <v>77.099999999999994</v>
      </c>
      <c r="R440" s="246">
        <f>S440+T440</f>
        <v>838.9</v>
      </c>
      <c r="S440" s="246">
        <v>838.9</v>
      </c>
      <c r="T440" s="246">
        <v>0</v>
      </c>
      <c r="U440" s="246">
        <f>V440+W440</f>
        <v>838.9</v>
      </c>
      <c r="V440" s="246">
        <v>838.9</v>
      </c>
      <c r="W440" s="248">
        <v>0</v>
      </c>
    </row>
    <row r="441" spans="1:23" s="78" customFormat="1">
      <c r="A441" s="1093" t="s">
        <v>362</v>
      </c>
      <c r="B441" s="1100" t="s">
        <v>732</v>
      </c>
      <c r="C441" s="983"/>
      <c r="D441" s="250"/>
      <c r="E441" s="244" t="s">
        <v>110</v>
      </c>
      <c r="F441" s="244" t="s">
        <v>110</v>
      </c>
      <c r="G441" s="244" t="s">
        <v>157</v>
      </c>
      <c r="H441" s="245">
        <v>240</v>
      </c>
      <c r="I441" s="1412"/>
      <c r="J441" s="261"/>
      <c r="K441" s="262"/>
      <c r="L441" s="246">
        <v>0</v>
      </c>
      <c r="M441" s="246">
        <v>20</v>
      </c>
      <c r="N441" s="246">
        <v>20</v>
      </c>
      <c r="O441" s="246"/>
      <c r="P441" s="246"/>
      <c r="Q441" s="246"/>
      <c r="R441" s="246"/>
      <c r="S441" s="246"/>
      <c r="T441" s="246"/>
      <c r="U441" s="246"/>
      <c r="V441" s="246"/>
      <c r="W441" s="248"/>
    </row>
    <row r="442" spans="1:23" s="78" customFormat="1">
      <c r="A442" s="1094"/>
      <c r="B442" s="1097"/>
      <c r="C442" s="983"/>
      <c r="D442" s="250"/>
      <c r="E442" s="244" t="s">
        <v>110</v>
      </c>
      <c r="F442" s="244" t="s">
        <v>110</v>
      </c>
      <c r="G442" s="244" t="s">
        <v>733</v>
      </c>
      <c r="H442" s="245">
        <v>240</v>
      </c>
      <c r="I442" s="1412"/>
      <c r="J442" s="261"/>
      <c r="K442" s="262"/>
      <c r="L442" s="246">
        <v>150.69999999999999</v>
      </c>
      <c r="M442" s="246">
        <v>182.5</v>
      </c>
      <c r="N442" s="246">
        <v>82.5</v>
      </c>
      <c r="O442" s="246">
        <v>179.9</v>
      </c>
      <c r="P442" s="246">
        <v>179.9</v>
      </c>
      <c r="Q442" s="246">
        <v>0</v>
      </c>
      <c r="R442" s="246">
        <v>184.5</v>
      </c>
      <c r="S442" s="246">
        <v>184.5</v>
      </c>
      <c r="T442" s="246">
        <v>0</v>
      </c>
      <c r="U442" s="246">
        <v>184.5</v>
      </c>
      <c r="V442" s="246">
        <v>184.5</v>
      </c>
      <c r="W442" s="248">
        <v>0</v>
      </c>
    </row>
    <row r="443" spans="1:23" s="78" customFormat="1">
      <c r="A443" s="1095"/>
      <c r="B443" s="1101"/>
      <c r="C443" s="983"/>
      <c r="D443" s="250"/>
      <c r="E443" s="244" t="s">
        <v>110</v>
      </c>
      <c r="F443" s="244" t="s">
        <v>110</v>
      </c>
      <c r="G443" s="244" t="s">
        <v>617</v>
      </c>
      <c r="H443" s="245">
        <v>240</v>
      </c>
      <c r="I443" s="1413"/>
      <c r="J443" s="264"/>
      <c r="K443" s="262"/>
      <c r="L443" s="246">
        <v>0</v>
      </c>
      <c r="M443" s="246"/>
      <c r="N443" s="246"/>
      <c r="O443" s="246"/>
      <c r="P443" s="246"/>
      <c r="Q443" s="246"/>
      <c r="R443" s="246"/>
      <c r="S443" s="246"/>
      <c r="T443" s="246"/>
      <c r="U443" s="246"/>
      <c r="V443" s="246"/>
      <c r="W443" s="248"/>
    </row>
    <row r="444" spans="1:23" s="78" customFormat="1">
      <c r="A444" s="265" t="s">
        <v>1083</v>
      </c>
      <c r="B444" s="1102" t="s">
        <v>1072</v>
      </c>
      <c r="C444" s="1102"/>
      <c r="D444" s="1102"/>
      <c r="E444" s="1102"/>
      <c r="F444" s="1102"/>
      <c r="G444" s="1102"/>
      <c r="H444" s="1102"/>
      <c r="I444" s="1102"/>
      <c r="J444" s="1102"/>
      <c r="K444" s="1103"/>
      <c r="L444" s="266">
        <f t="shared" ref="L444:T444" si="129">L445</f>
        <v>152318.5</v>
      </c>
      <c r="M444" s="266">
        <f t="shared" si="129"/>
        <v>202361.80000000002</v>
      </c>
      <c r="N444" s="266">
        <f t="shared" si="129"/>
        <v>105730.3</v>
      </c>
      <c r="O444" s="266">
        <f t="shared" si="129"/>
        <v>155791.20000000001</v>
      </c>
      <c r="P444" s="266">
        <f t="shared" si="129"/>
        <v>149262</v>
      </c>
      <c r="Q444" s="266">
        <f t="shared" si="129"/>
        <v>6529.2</v>
      </c>
      <c r="R444" s="266">
        <f t="shared" si="129"/>
        <v>153051.9</v>
      </c>
      <c r="S444" s="266">
        <f t="shared" si="129"/>
        <v>153051.9</v>
      </c>
      <c r="T444" s="266">
        <f t="shared" si="129"/>
        <v>0</v>
      </c>
      <c r="U444" s="266">
        <f>V444+W444</f>
        <v>153051.9</v>
      </c>
      <c r="V444" s="266">
        <f>V445</f>
        <v>153051.9</v>
      </c>
      <c r="W444" s="266">
        <f>W445</f>
        <v>0</v>
      </c>
    </row>
    <row r="445" spans="1:23" s="84" customFormat="1">
      <c r="A445" s="259" t="s">
        <v>1084</v>
      </c>
      <c r="B445" s="1402" t="s">
        <v>1074</v>
      </c>
      <c r="C445" s="1402"/>
      <c r="D445" s="1402"/>
      <c r="E445" s="1402"/>
      <c r="F445" s="1402"/>
      <c r="G445" s="1402"/>
      <c r="H445" s="241">
        <v>600</v>
      </c>
      <c r="I445" s="259"/>
      <c r="J445" s="259"/>
      <c r="K445" s="259"/>
      <c r="L445" s="242">
        <f t="shared" ref="L445:W445" si="130">SUM(L446,L460)</f>
        <v>152318.5</v>
      </c>
      <c r="M445" s="242">
        <f t="shared" si="130"/>
        <v>202361.80000000002</v>
      </c>
      <c r="N445" s="242">
        <f t="shared" si="130"/>
        <v>105730.3</v>
      </c>
      <c r="O445" s="242">
        <f t="shared" si="130"/>
        <v>155791.20000000001</v>
      </c>
      <c r="P445" s="242">
        <f t="shared" si="130"/>
        <v>149262</v>
      </c>
      <c r="Q445" s="242">
        <f t="shared" si="130"/>
        <v>6529.2</v>
      </c>
      <c r="R445" s="242">
        <f t="shared" si="130"/>
        <v>153051.9</v>
      </c>
      <c r="S445" s="242">
        <f t="shared" si="130"/>
        <v>153051.9</v>
      </c>
      <c r="T445" s="242">
        <f t="shared" si="130"/>
        <v>0</v>
      </c>
      <c r="U445" s="242">
        <f t="shared" si="130"/>
        <v>153051.9</v>
      </c>
      <c r="V445" s="242">
        <f t="shared" si="130"/>
        <v>153051.9</v>
      </c>
      <c r="W445" s="242">
        <f t="shared" si="130"/>
        <v>0</v>
      </c>
    </row>
    <row r="446" spans="1:23" s="84" customFormat="1" ht="112.5">
      <c r="A446" s="267" t="s">
        <v>34</v>
      </c>
      <c r="B446" s="427" t="s">
        <v>99</v>
      </c>
      <c r="C446" s="983"/>
      <c r="D446" s="269"/>
      <c r="E446" s="251"/>
      <c r="F446" s="251"/>
      <c r="G446" s="251"/>
      <c r="H446" s="241">
        <v>611</v>
      </c>
      <c r="I446" s="249"/>
      <c r="J446" s="268"/>
      <c r="K446" s="269"/>
      <c r="L446" s="242">
        <f>SUM(L447:L458)</f>
        <v>130141</v>
      </c>
      <c r="M446" s="242">
        <f>SUM(M447:M459)</f>
        <v>128501.90000000001</v>
      </c>
      <c r="N446" s="242">
        <f>SUM(N447:N459)</f>
        <v>78933.600000000006</v>
      </c>
      <c r="O446" s="242">
        <f>SUM(O447:O458)</f>
        <v>129974.2</v>
      </c>
      <c r="P446" s="242">
        <f>SUM(P447:P459)</f>
        <v>127443.5</v>
      </c>
      <c r="Q446" s="242">
        <f t="shared" ref="Q446:W446" si="131">SUM(Q447:Q458)</f>
        <v>2530.6999999999998</v>
      </c>
      <c r="R446" s="242">
        <f t="shared" si="131"/>
        <v>131611</v>
      </c>
      <c r="S446" s="242">
        <f t="shared" si="131"/>
        <v>131611</v>
      </c>
      <c r="T446" s="242">
        <f t="shared" si="131"/>
        <v>0</v>
      </c>
      <c r="U446" s="242">
        <f t="shared" si="131"/>
        <v>133629.1</v>
      </c>
      <c r="V446" s="242">
        <f t="shared" si="131"/>
        <v>133629.1</v>
      </c>
      <c r="W446" s="252">
        <f t="shared" si="131"/>
        <v>0</v>
      </c>
    </row>
    <row r="447" spans="1:23" s="84" customFormat="1">
      <c r="A447" s="1059" t="s">
        <v>44</v>
      </c>
      <c r="B447" s="1074" t="s">
        <v>734</v>
      </c>
      <c r="C447" s="1075" t="s">
        <v>604</v>
      </c>
      <c r="D447" s="269"/>
      <c r="E447" s="244" t="s">
        <v>102</v>
      </c>
      <c r="F447" s="244" t="s">
        <v>107</v>
      </c>
      <c r="G447" s="244" t="s">
        <v>631</v>
      </c>
      <c r="H447" s="245">
        <v>611</v>
      </c>
      <c r="I447" s="1065" t="s">
        <v>1085</v>
      </c>
      <c r="J447" s="1407" t="s">
        <v>735</v>
      </c>
      <c r="K447" s="269"/>
      <c r="L447" s="246">
        <v>3448.9</v>
      </c>
      <c r="M447" s="246">
        <v>11858.6</v>
      </c>
      <c r="N447" s="246">
        <v>7400</v>
      </c>
      <c r="O447" s="246">
        <f>P447+Q447</f>
        <v>2277.6999999999998</v>
      </c>
      <c r="P447" s="246">
        <v>2277.6999999999998</v>
      </c>
      <c r="Q447" s="246">
        <v>0</v>
      </c>
      <c r="R447" s="246">
        <f>S447+T447</f>
        <v>2335.5</v>
      </c>
      <c r="S447" s="246">
        <v>2335.5</v>
      </c>
      <c r="T447" s="246">
        <v>0</v>
      </c>
      <c r="U447" s="246">
        <f>V447+W447</f>
        <v>2335.5</v>
      </c>
      <c r="V447" s="246">
        <v>2335.5</v>
      </c>
      <c r="W447" s="248">
        <v>0</v>
      </c>
    </row>
    <row r="448" spans="1:23" s="84" customFormat="1" ht="37.5">
      <c r="A448" s="1094"/>
      <c r="B448" s="1403"/>
      <c r="C448" s="1414"/>
      <c r="D448" s="269"/>
      <c r="E448" s="244" t="s">
        <v>102</v>
      </c>
      <c r="F448" s="244" t="s">
        <v>107</v>
      </c>
      <c r="G448" s="244" t="s">
        <v>736</v>
      </c>
      <c r="H448" s="245">
        <v>611</v>
      </c>
      <c r="I448" s="1405"/>
      <c r="J448" s="1408"/>
      <c r="K448" s="269"/>
      <c r="L448" s="246">
        <v>40021.9</v>
      </c>
      <c r="M448" s="246">
        <v>34610.699999999997</v>
      </c>
      <c r="N448" s="246">
        <v>19719.8</v>
      </c>
      <c r="O448" s="246">
        <f>P448+Q448</f>
        <v>45177.9</v>
      </c>
      <c r="P448" s="246">
        <v>45177.9</v>
      </c>
      <c r="Q448" s="246">
        <v>0</v>
      </c>
      <c r="R448" s="246">
        <f>S448+T448</f>
        <v>47256.6</v>
      </c>
      <c r="S448" s="246">
        <v>47256.6</v>
      </c>
      <c r="T448" s="246">
        <v>0</v>
      </c>
      <c r="U448" s="246">
        <f>V448+W448</f>
        <v>49274.7</v>
      </c>
      <c r="V448" s="246">
        <v>49274.7</v>
      </c>
      <c r="W448" s="248">
        <v>0</v>
      </c>
    </row>
    <row r="449" spans="1:23" s="84" customFormat="1">
      <c r="A449" s="1094"/>
      <c r="B449" s="1403"/>
      <c r="C449" s="1414"/>
      <c r="D449" s="269"/>
      <c r="E449" s="244" t="s">
        <v>102</v>
      </c>
      <c r="F449" s="244" t="s">
        <v>107</v>
      </c>
      <c r="G449" s="244" t="s">
        <v>124</v>
      </c>
      <c r="H449" s="245">
        <v>611</v>
      </c>
      <c r="I449" s="1405"/>
      <c r="J449" s="1408"/>
      <c r="K449" s="269"/>
      <c r="L449" s="246">
        <v>0</v>
      </c>
      <c r="M449" s="246">
        <v>0</v>
      </c>
      <c r="N449" s="246">
        <v>0</v>
      </c>
      <c r="O449" s="246">
        <f>P449+Q449</f>
        <v>0</v>
      </c>
      <c r="P449" s="246">
        <v>0</v>
      </c>
      <c r="Q449" s="246">
        <v>0</v>
      </c>
      <c r="R449" s="246">
        <f>S449+T449</f>
        <v>0</v>
      </c>
      <c r="S449" s="246">
        <v>0</v>
      </c>
      <c r="T449" s="246">
        <v>0</v>
      </c>
      <c r="U449" s="246">
        <v>0</v>
      </c>
      <c r="V449" s="246">
        <v>0</v>
      </c>
      <c r="W449" s="248">
        <v>0</v>
      </c>
    </row>
    <row r="450" spans="1:23" s="84" customFormat="1">
      <c r="A450" s="1094"/>
      <c r="B450" s="1404"/>
      <c r="C450" s="1415"/>
      <c r="D450" s="269"/>
      <c r="E450" s="244" t="s">
        <v>102</v>
      </c>
      <c r="F450" s="244" t="s">
        <v>107</v>
      </c>
      <c r="G450" s="244" t="s">
        <v>216</v>
      </c>
      <c r="H450" s="245">
        <v>611</v>
      </c>
      <c r="I450" s="1405"/>
      <c r="J450" s="1408"/>
      <c r="K450" s="269"/>
      <c r="L450" s="246">
        <v>0</v>
      </c>
      <c r="M450" s="246">
        <v>0</v>
      </c>
      <c r="N450" s="246">
        <v>0</v>
      </c>
      <c r="O450" s="246">
        <v>0</v>
      </c>
      <c r="P450" s="246">
        <v>0</v>
      </c>
      <c r="Q450" s="246">
        <v>0</v>
      </c>
      <c r="R450" s="246">
        <v>0</v>
      </c>
      <c r="S450" s="246">
        <v>0</v>
      </c>
      <c r="T450" s="246">
        <v>0</v>
      </c>
      <c r="U450" s="246">
        <v>0</v>
      </c>
      <c r="V450" s="246">
        <v>0</v>
      </c>
      <c r="W450" s="248">
        <v>0</v>
      </c>
    </row>
    <row r="451" spans="1:23" s="84" customFormat="1" ht="31.5">
      <c r="A451" s="1059" t="s">
        <v>80</v>
      </c>
      <c r="B451" s="1056" t="s">
        <v>732</v>
      </c>
      <c r="C451" s="560" t="s">
        <v>142</v>
      </c>
      <c r="D451" s="269"/>
      <c r="E451" s="244" t="s">
        <v>110</v>
      </c>
      <c r="F451" s="244" t="s">
        <v>104</v>
      </c>
      <c r="G451" s="244" t="s">
        <v>632</v>
      </c>
      <c r="H451" s="245">
        <v>611</v>
      </c>
      <c r="I451" s="1405"/>
      <c r="J451" s="1408"/>
      <c r="K451" s="269"/>
      <c r="L451" s="246">
        <v>35778</v>
      </c>
      <c r="M451" s="246">
        <v>29963.7</v>
      </c>
      <c r="N451" s="246">
        <v>21451.9</v>
      </c>
      <c r="O451" s="246">
        <f>P451+Q451</f>
        <v>28080.6</v>
      </c>
      <c r="P451" s="246">
        <v>28080.6</v>
      </c>
      <c r="Q451" s="246">
        <v>0</v>
      </c>
      <c r="R451" s="246">
        <f>S451+T451</f>
        <v>28809.200000000001</v>
      </c>
      <c r="S451" s="246">
        <v>28809.200000000001</v>
      </c>
      <c r="T451" s="246">
        <v>0</v>
      </c>
      <c r="U451" s="246">
        <f>V451+W451</f>
        <v>28809.200000000001</v>
      </c>
      <c r="V451" s="246">
        <v>28809.200000000001</v>
      </c>
      <c r="W451" s="248">
        <v>0</v>
      </c>
    </row>
    <row r="452" spans="1:23" s="84" customFormat="1">
      <c r="A452" s="1060"/>
      <c r="B452" s="1057"/>
      <c r="C452" s="560"/>
      <c r="D452" s="269"/>
      <c r="E452" s="244" t="s">
        <v>110</v>
      </c>
      <c r="F452" s="244" t="s">
        <v>104</v>
      </c>
      <c r="G452" s="244" t="s">
        <v>1086</v>
      </c>
      <c r="H452" s="245">
        <v>611</v>
      </c>
      <c r="I452" s="1405"/>
      <c r="J452" s="1408"/>
      <c r="K452" s="269"/>
      <c r="L452" s="246">
        <v>0</v>
      </c>
      <c r="M452" s="246">
        <v>0</v>
      </c>
      <c r="N452" s="246">
        <v>0</v>
      </c>
      <c r="O452" s="246">
        <v>8800</v>
      </c>
      <c r="P452" s="246">
        <v>8800</v>
      </c>
      <c r="Q452" s="246">
        <v>0</v>
      </c>
      <c r="R452" s="246">
        <v>9020</v>
      </c>
      <c r="S452" s="246">
        <v>9020</v>
      </c>
      <c r="T452" s="246">
        <v>0</v>
      </c>
      <c r="U452" s="246">
        <v>9020</v>
      </c>
      <c r="V452" s="246">
        <v>9020</v>
      </c>
      <c r="W452" s="248">
        <v>0</v>
      </c>
    </row>
    <row r="453" spans="1:23" s="84" customFormat="1" ht="47.25">
      <c r="A453" s="1060"/>
      <c r="B453" s="1057"/>
      <c r="C453" s="560" t="s">
        <v>605</v>
      </c>
      <c r="D453" s="269"/>
      <c r="E453" s="244" t="s">
        <v>110</v>
      </c>
      <c r="F453" s="244" t="s">
        <v>104</v>
      </c>
      <c r="G453" s="244" t="s">
        <v>164</v>
      </c>
      <c r="H453" s="245">
        <v>611</v>
      </c>
      <c r="I453" s="1405"/>
      <c r="J453" s="1408"/>
      <c r="K453" s="269"/>
      <c r="L453" s="246">
        <v>8297.7999999999993</v>
      </c>
      <c r="M453" s="246">
        <v>9706.7999999999993</v>
      </c>
      <c r="N453" s="246">
        <v>4598</v>
      </c>
      <c r="O453" s="246">
        <f>P453+Q453</f>
        <v>12999.5</v>
      </c>
      <c r="P453" s="246">
        <v>10527.3</v>
      </c>
      <c r="Q453" s="246">
        <v>2472.1999999999998</v>
      </c>
      <c r="R453" s="246">
        <f>S453+T453</f>
        <v>10790.5</v>
      </c>
      <c r="S453" s="246">
        <v>10790.5</v>
      </c>
      <c r="T453" s="246">
        <v>0</v>
      </c>
      <c r="U453" s="246">
        <f>V453+W453</f>
        <v>10790.5</v>
      </c>
      <c r="V453" s="246">
        <v>10790.5</v>
      </c>
      <c r="W453" s="248">
        <v>0</v>
      </c>
    </row>
    <row r="454" spans="1:23" s="84" customFormat="1">
      <c r="A454" s="1060"/>
      <c r="B454" s="1057"/>
      <c r="C454" s="560"/>
      <c r="D454" s="269"/>
      <c r="E454" s="244" t="s">
        <v>110</v>
      </c>
      <c r="F454" s="244" t="s">
        <v>104</v>
      </c>
      <c r="G454" s="244" t="s">
        <v>1087</v>
      </c>
      <c r="H454" s="245">
        <v>611</v>
      </c>
      <c r="I454" s="1405"/>
      <c r="J454" s="1408"/>
      <c r="K454" s="269"/>
      <c r="L454" s="246">
        <v>0</v>
      </c>
      <c r="M454" s="246">
        <v>0</v>
      </c>
      <c r="N454" s="246">
        <v>0</v>
      </c>
      <c r="O454" s="246">
        <v>200</v>
      </c>
      <c r="P454" s="246">
        <v>200</v>
      </c>
      <c r="Q454" s="246">
        <v>0</v>
      </c>
      <c r="R454" s="246">
        <v>205</v>
      </c>
      <c r="S454" s="246">
        <v>205</v>
      </c>
      <c r="T454" s="246">
        <v>0</v>
      </c>
      <c r="U454" s="246">
        <v>205</v>
      </c>
      <c r="V454" s="246">
        <v>205</v>
      </c>
      <c r="W454" s="248">
        <v>0</v>
      </c>
    </row>
    <row r="455" spans="1:23" s="84" customFormat="1" ht="47.25">
      <c r="A455" s="1060"/>
      <c r="B455" s="1057"/>
      <c r="C455" s="560" t="s">
        <v>112</v>
      </c>
      <c r="D455" s="269"/>
      <c r="E455" s="244" t="s">
        <v>110</v>
      </c>
      <c r="F455" s="244" t="s">
        <v>104</v>
      </c>
      <c r="G455" s="244" t="s">
        <v>635</v>
      </c>
      <c r="H455" s="245">
        <v>611</v>
      </c>
      <c r="I455" s="1405"/>
      <c r="J455" s="1408"/>
      <c r="K455" s="269"/>
      <c r="L455" s="246">
        <v>888</v>
      </c>
      <c r="M455" s="246">
        <v>801.1</v>
      </c>
      <c r="N455" s="246">
        <v>200</v>
      </c>
      <c r="O455" s="246">
        <f>P455+Q455</f>
        <v>1349.5</v>
      </c>
      <c r="P455" s="246">
        <v>1291</v>
      </c>
      <c r="Q455" s="246">
        <v>58.5</v>
      </c>
      <c r="R455" s="246">
        <f>S455+T455</f>
        <v>1323.3</v>
      </c>
      <c r="S455" s="246">
        <v>1323.3</v>
      </c>
      <c r="T455" s="246">
        <v>0</v>
      </c>
      <c r="U455" s="246">
        <f>V455+W455</f>
        <v>1323.3</v>
      </c>
      <c r="V455" s="246">
        <v>1323.3</v>
      </c>
      <c r="W455" s="248">
        <v>0</v>
      </c>
    </row>
    <row r="456" spans="1:23" s="84" customFormat="1" ht="47.25">
      <c r="A456" s="1060"/>
      <c r="B456" s="1057"/>
      <c r="C456" s="560" t="s">
        <v>606</v>
      </c>
      <c r="D456" s="269"/>
      <c r="E456" s="244" t="s">
        <v>110</v>
      </c>
      <c r="F456" s="244" t="s">
        <v>104</v>
      </c>
      <c r="G456" s="244" t="s">
        <v>638</v>
      </c>
      <c r="H456" s="245">
        <v>611</v>
      </c>
      <c r="I456" s="1405"/>
      <c r="J456" s="1408"/>
      <c r="K456" s="269"/>
      <c r="L456" s="246">
        <v>30485.7</v>
      </c>
      <c r="M456" s="246">
        <v>30209.3</v>
      </c>
      <c r="N456" s="246">
        <v>18718.900000000001</v>
      </c>
      <c r="O456" s="246">
        <f>P456+Q456</f>
        <v>18634.3</v>
      </c>
      <c r="P456" s="246">
        <v>18634.3</v>
      </c>
      <c r="Q456" s="246">
        <v>0</v>
      </c>
      <c r="R456" s="246">
        <f>S456+T456</f>
        <v>19100</v>
      </c>
      <c r="S456" s="246">
        <v>19100</v>
      </c>
      <c r="T456" s="246">
        <v>0</v>
      </c>
      <c r="U456" s="246">
        <f>V456+W456</f>
        <v>19100</v>
      </c>
      <c r="V456" s="246">
        <v>19100</v>
      </c>
      <c r="W456" s="248">
        <v>0</v>
      </c>
    </row>
    <row r="457" spans="1:23" s="84" customFormat="1">
      <c r="A457" s="1060"/>
      <c r="B457" s="1057"/>
      <c r="C457" s="559"/>
      <c r="D457" s="269"/>
      <c r="E457" s="244" t="s">
        <v>110</v>
      </c>
      <c r="F457" s="244" t="s">
        <v>110</v>
      </c>
      <c r="G457" s="244" t="s">
        <v>1088</v>
      </c>
      <c r="H457" s="245">
        <v>611</v>
      </c>
      <c r="I457" s="1405"/>
      <c r="J457" s="1408"/>
      <c r="K457" s="269"/>
      <c r="L457" s="246">
        <v>0</v>
      </c>
      <c r="M457" s="246">
        <v>0</v>
      </c>
      <c r="N457" s="246">
        <v>0</v>
      </c>
      <c r="O457" s="246">
        <v>250</v>
      </c>
      <c r="P457" s="246">
        <v>250</v>
      </c>
      <c r="Q457" s="246">
        <v>0</v>
      </c>
      <c r="R457" s="246">
        <v>256.3</v>
      </c>
      <c r="S457" s="246">
        <v>256.3</v>
      </c>
      <c r="T457" s="246">
        <v>0</v>
      </c>
      <c r="U457" s="246">
        <v>256.3</v>
      </c>
      <c r="V457" s="246">
        <v>256.3</v>
      </c>
      <c r="W457" s="248">
        <v>0</v>
      </c>
    </row>
    <row r="458" spans="1:23" s="84" customFormat="1" ht="37.5">
      <c r="A458" s="1060"/>
      <c r="B458" s="1058"/>
      <c r="C458" s="1063" t="s">
        <v>607</v>
      </c>
      <c r="D458" s="269"/>
      <c r="E458" s="244" t="s">
        <v>110</v>
      </c>
      <c r="F458" s="244" t="s">
        <v>110</v>
      </c>
      <c r="G458" s="244" t="s">
        <v>737</v>
      </c>
      <c r="H458" s="245">
        <v>611</v>
      </c>
      <c r="I458" s="1406"/>
      <c r="J458" s="1409"/>
      <c r="K458" s="269"/>
      <c r="L458" s="246">
        <v>11220.7</v>
      </c>
      <c r="M458" s="246">
        <v>11321.7</v>
      </c>
      <c r="N458" s="246">
        <v>6815</v>
      </c>
      <c r="O458" s="246">
        <f>P458+Q458</f>
        <v>12204.7</v>
      </c>
      <c r="P458" s="246">
        <v>12204.7</v>
      </c>
      <c r="Q458" s="246">
        <v>0</v>
      </c>
      <c r="R458" s="246">
        <f>S458+T458</f>
        <v>12514.6</v>
      </c>
      <c r="S458" s="246">
        <v>12514.6</v>
      </c>
      <c r="T458" s="246">
        <v>0</v>
      </c>
      <c r="U458" s="246">
        <f>V458+W458</f>
        <v>12514.6</v>
      </c>
      <c r="V458" s="246">
        <v>12514.6</v>
      </c>
      <c r="W458" s="248">
        <v>0</v>
      </c>
    </row>
    <row r="459" spans="1:23" s="84" customFormat="1">
      <c r="A459" s="1061"/>
      <c r="B459" s="1062"/>
      <c r="C459" s="1064"/>
      <c r="D459" s="269"/>
      <c r="E459" s="244" t="s">
        <v>110</v>
      </c>
      <c r="F459" s="244" t="s">
        <v>110</v>
      </c>
      <c r="G459" s="244" t="s">
        <v>1089</v>
      </c>
      <c r="H459" s="245">
        <v>611</v>
      </c>
      <c r="I459" s="271"/>
      <c r="J459" s="272"/>
      <c r="K459" s="269"/>
      <c r="L459" s="246">
        <v>0</v>
      </c>
      <c r="M459" s="246">
        <v>30</v>
      </c>
      <c r="N459" s="246">
        <v>30</v>
      </c>
      <c r="O459" s="246">
        <v>0</v>
      </c>
      <c r="P459" s="246">
        <v>0</v>
      </c>
      <c r="Q459" s="246">
        <v>0</v>
      </c>
      <c r="R459" s="246">
        <v>0</v>
      </c>
      <c r="S459" s="246">
        <v>0</v>
      </c>
      <c r="T459" s="246">
        <v>0</v>
      </c>
      <c r="U459" s="246">
        <v>0</v>
      </c>
      <c r="V459" s="246">
        <v>0</v>
      </c>
      <c r="W459" s="248">
        <v>0</v>
      </c>
    </row>
    <row r="460" spans="1:23" s="84" customFormat="1" ht="37.5">
      <c r="A460" s="267" t="s">
        <v>35</v>
      </c>
      <c r="B460" s="273" t="s">
        <v>36</v>
      </c>
      <c r="C460" s="983"/>
      <c r="D460" s="269"/>
      <c r="E460" s="251"/>
      <c r="F460" s="251"/>
      <c r="G460" s="251"/>
      <c r="H460" s="241">
        <v>612</v>
      </c>
      <c r="I460" s="249"/>
      <c r="J460" s="268"/>
      <c r="K460" s="269"/>
      <c r="L460" s="242">
        <f t="shared" ref="L460:Q460" si="132">SUM(L461:L486)</f>
        <v>22177.5</v>
      </c>
      <c r="M460" s="242">
        <f t="shared" si="132"/>
        <v>73859.900000000009</v>
      </c>
      <c r="N460" s="242">
        <f t="shared" si="132"/>
        <v>26796.699999999997</v>
      </c>
      <c r="O460" s="242">
        <f t="shared" si="132"/>
        <v>25817</v>
      </c>
      <c r="P460" s="242">
        <f t="shared" si="132"/>
        <v>21818.5</v>
      </c>
      <c r="Q460" s="242">
        <f t="shared" si="132"/>
        <v>3998.5</v>
      </c>
      <c r="R460" s="242">
        <f t="shared" ref="R460:W460" si="133">SUM(R462:R486)</f>
        <v>21440.9</v>
      </c>
      <c r="S460" s="242">
        <f>SUM(S462:S486)</f>
        <v>21440.9</v>
      </c>
      <c r="T460" s="242">
        <f t="shared" si="133"/>
        <v>0</v>
      </c>
      <c r="U460" s="242">
        <f t="shared" si="133"/>
        <v>19422.8</v>
      </c>
      <c r="V460" s="242">
        <f>SUM(V462:V486)</f>
        <v>19422.8</v>
      </c>
      <c r="W460" s="252">
        <f t="shared" si="133"/>
        <v>0</v>
      </c>
    </row>
    <row r="461" spans="1:23" s="84" customFormat="1" ht="110.25">
      <c r="A461" s="267" t="s">
        <v>45</v>
      </c>
      <c r="B461" s="87" t="s">
        <v>727</v>
      </c>
      <c r="C461" s="985"/>
      <c r="D461" s="269"/>
      <c r="E461" s="244" t="s">
        <v>101</v>
      </c>
      <c r="F461" s="244" t="s">
        <v>92</v>
      </c>
      <c r="G461" s="244" t="s">
        <v>103</v>
      </c>
      <c r="H461" s="245">
        <v>612</v>
      </c>
      <c r="I461" s="1065" t="s">
        <v>738</v>
      </c>
      <c r="J461" s="1068" t="s">
        <v>739</v>
      </c>
      <c r="K461" s="269"/>
      <c r="L461" s="246">
        <v>450</v>
      </c>
      <c r="M461" s="246">
        <v>0</v>
      </c>
      <c r="N461" s="246">
        <v>0</v>
      </c>
      <c r="O461" s="246">
        <v>0</v>
      </c>
      <c r="P461" s="246">
        <v>0</v>
      </c>
      <c r="Q461" s="246">
        <v>0</v>
      </c>
      <c r="R461" s="246">
        <v>0</v>
      </c>
      <c r="S461" s="246">
        <v>0</v>
      </c>
      <c r="T461" s="246">
        <v>0</v>
      </c>
      <c r="U461" s="246">
        <v>0</v>
      </c>
      <c r="V461" s="246">
        <v>0</v>
      </c>
      <c r="W461" s="248">
        <v>0</v>
      </c>
    </row>
    <row r="462" spans="1:23" s="84" customFormat="1" ht="63.75">
      <c r="A462" s="267" t="s">
        <v>132</v>
      </c>
      <c r="B462" s="905" t="s">
        <v>740</v>
      </c>
      <c r="C462" s="986" t="s">
        <v>426</v>
      </c>
      <c r="D462" s="269"/>
      <c r="E462" s="244" t="s">
        <v>102</v>
      </c>
      <c r="F462" s="244" t="s">
        <v>101</v>
      </c>
      <c r="G462" s="244" t="s">
        <v>236</v>
      </c>
      <c r="H462" s="245">
        <v>612</v>
      </c>
      <c r="I462" s="1066"/>
      <c r="J462" s="1069"/>
      <c r="K462" s="269"/>
      <c r="L462" s="246">
        <v>207</v>
      </c>
      <c r="M462" s="246">
        <v>222</v>
      </c>
      <c r="N462" s="246">
        <v>221.1</v>
      </c>
      <c r="O462" s="246">
        <f>P462+Q462</f>
        <v>216.5</v>
      </c>
      <c r="P462" s="246">
        <v>216.5</v>
      </c>
      <c r="Q462" s="246">
        <v>0</v>
      </c>
      <c r="R462" s="246">
        <f>S462+T462</f>
        <v>222</v>
      </c>
      <c r="S462" s="246">
        <v>222</v>
      </c>
      <c r="T462" s="246">
        <v>0</v>
      </c>
      <c r="U462" s="246">
        <f>V462+W462</f>
        <v>222</v>
      </c>
      <c r="V462" s="246">
        <v>222</v>
      </c>
      <c r="W462" s="248">
        <v>0</v>
      </c>
    </row>
    <row r="463" spans="1:23" s="84" customFormat="1" ht="37.5">
      <c r="A463" s="1071" t="s">
        <v>155</v>
      </c>
      <c r="B463" s="1074" t="s">
        <v>741</v>
      </c>
      <c r="C463" s="1075" t="s">
        <v>604</v>
      </c>
      <c r="D463" s="269"/>
      <c r="E463" s="244" t="s">
        <v>102</v>
      </c>
      <c r="F463" s="244" t="s">
        <v>107</v>
      </c>
      <c r="G463" s="244" t="s">
        <v>736</v>
      </c>
      <c r="H463" s="245">
        <v>612</v>
      </c>
      <c r="I463" s="1066"/>
      <c r="J463" s="1069"/>
      <c r="K463" s="269"/>
      <c r="L463" s="246">
        <v>1413.1</v>
      </c>
      <c r="M463" s="246">
        <v>1800</v>
      </c>
      <c r="N463" s="246">
        <v>1671.1</v>
      </c>
      <c r="O463" s="246">
        <v>0</v>
      </c>
      <c r="P463" s="246">
        <v>0</v>
      </c>
      <c r="Q463" s="246">
        <v>0</v>
      </c>
      <c r="R463" s="246">
        <v>0</v>
      </c>
      <c r="S463" s="246">
        <v>0</v>
      </c>
      <c r="T463" s="246">
        <v>0</v>
      </c>
      <c r="U463" s="246">
        <v>0</v>
      </c>
      <c r="V463" s="246">
        <v>0</v>
      </c>
      <c r="W463" s="248">
        <v>0</v>
      </c>
    </row>
    <row r="464" spans="1:23" s="84" customFormat="1" ht="37.5">
      <c r="A464" s="1072"/>
      <c r="B464" s="1058"/>
      <c r="C464" s="1076"/>
      <c r="D464" s="269"/>
      <c r="E464" s="244" t="s">
        <v>102</v>
      </c>
      <c r="F464" s="244" t="s">
        <v>107</v>
      </c>
      <c r="G464" s="244" t="s">
        <v>637</v>
      </c>
      <c r="H464" s="245">
        <v>612</v>
      </c>
      <c r="I464" s="1066"/>
      <c r="J464" s="1069"/>
      <c r="K464" s="269"/>
      <c r="L464" s="246">
        <v>9961.2000000000007</v>
      </c>
      <c r="M464" s="246">
        <v>10147.1</v>
      </c>
      <c r="N464" s="246">
        <v>8940.7000000000007</v>
      </c>
      <c r="O464" s="246">
        <v>11869.3</v>
      </c>
      <c r="P464" s="246">
        <v>8699.7999999999993</v>
      </c>
      <c r="Q464" s="246">
        <v>3169.5</v>
      </c>
      <c r="R464" s="246">
        <v>7989.2</v>
      </c>
      <c r="S464" s="246">
        <v>7989.2</v>
      </c>
      <c r="T464" s="246">
        <v>0</v>
      </c>
      <c r="U464" s="246">
        <v>5971.1</v>
      </c>
      <c r="V464" s="246">
        <v>5971.1</v>
      </c>
      <c r="W464" s="248">
        <v>0</v>
      </c>
    </row>
    <row r="465" spans="1:23" s="84" customFormat="1" ht="37.5">
      <c r="A465" s="1072"/>
      <c r="B465" s="1058"/>
      <c r="C465" s="1076"/>
      <c r="D465" s="269"/>
      <c r="E465" s="244" t="s">
        <v>102</v>
      </c>
      <c r="F465" s="244" t="s">
        <v>107</v>
      </c>
      <c r="G465" s="244" t="s">
        <v>742</v>
      </c>
      <c r="H465" s="245">
        <v>612</v>
      </c>
      <c r="I465" s="1066"/>
      <c r="J465" s="1069"/>
      <c r="K465" s="269"/>
      <c r="L465" s="246">
        <v>6122.5</v>
      </c>
      <c r="M465" s="246">
        <v>183.4</v>
      </c>
      <c r="N465" s="246">
        <v>183.4</v>
      </c>
      <c r="O465" s="246">
        <v>0</v>
      </c>
      <c r="P465" s="246">
        <v>0</v>
      </c>
      <c r="Q465" s="246">
        <v>0</v>
      </c>
      <c r="R465" s="246">
        <v>0</v>
      </c>
      <c r="S465" s="246">
        <v>0</v>
      </c>
      <c r="T465" s="246">
        <v>0</v>
      </c>
      <c r="U465" s="246">
        <v>0</v>
      </c>
      <c r="V465" s="246">
        <v>0</v>
      </c>
      <c r="W465" s="248">
        <v>0</v>
      </c>
    </row>
    <row r="466" spans="1:23" s="84" customFormat="1" ht="37.5">
      <c r="A466" s="1072"/>
      <c r="B466" s="1058"/>
      <c r="C466" s="1076"/>
      <c r="D466" s="269"/>
      <c r="E466" s="244" t="s">
        <v>102</v>
      </c>
      <c r="F466" s="244" t="s">
        <v>107</v>
      </c>
      <c r="G466" s="244" t="s">
        <v>743</v>
      </c>
      <c r="H466" s="245">
        <v>612</v>
      </c>
      <c r="I466" s="1066"/>
      <c r="J466" s="1069"/>
      <c r="K466" s="269"/>
      <c r="L466" s="246">
        <v>874.3</v>
      </c>
      <c r="M466" s="246">
        <v>1451.3</v>
      </c>
      <c r="N466" s="246">
        <v>374.8</v>
      </c>
      <c r="O466" s="246">
        <v>975.2</v>
      </c>
      <c r="P466" s="246">
        <v>975.2</v>
      </c>
      <c r="Q466" s="246">
        <v>0</v>
      </c>
      <c r="R466" s="246">
        <v>1000</v>
      </c>
      <c r="S466" s="246">
        <v>1000</v>
      </c>
      <c r="T466" s="246">
        <v>0</v>
      </c>
      <c r="U466" s="246">
        <v>1000</v>
      </c>
      <c r="V466" s="246">
        <v>1000</v>
      </c>
      <c r="W466" s="248">
        <v>0</v>
      </c>
    </row>
    <row r="467" spans="1:23" s="84" customFormat="1" ht="37.5">
      <c r="A467" s="1072"/>
      <c r="B467" s="1058"/>
      <c r="C467" s="1076"/>
      <c r="D467" s="269"/>
      <c r="E467" s="244" t="s">
        <v>102</v>
      </c>
      <c r="F467" s="244" t="s">
        <v>107</v>
      </c>
      <c r="G467" s="244" t="s">
        <v>744</v>
      </c>
      <c r="H467" s="245">
        <v>612</v>
      </c>
      <c r="I467" s="1066"/>
      <c r="J467" s="1069"/>
      <c r="K467" s="269"/>
      <c r="L467" s="246">
        <v>364.1</v>
      </c>
      <c r="M467" s="246">
        <v>0</v>
      </c>
      <c r="N467" s="246">
        <v>0</v>
      </c>
      <c r="O467" s="246"/>
      <c r="P467" s="246"/>
      <c r="Q467" s="246"/>
      <c r="R467" s="246"/>
      <c r="S467" s="246"/>
      <c r="T467" s="246"/>
      <c r="U467" s="246"/>
      <c r="V467" s="246"/>
      <c r="W467" s="248"/>
    </row>
    <row r="468" spans="1:23" s="84" customFormat="1">
      <c r="A468" s="1072"/>
      <c r="B468" s="1058"/>
      <c r="C468" s="1076"/>
      <c r="D468" s="269"/>
      <c r="E468" s="244" t="s">
        <v>102</v>
      </c>
      <c r="F468" s="244" t="s">
        <v>107</v>
      </c>
      <c r="G468" s="244" t="s">
        <v>631</v>
      </c>
      <c r="H468" s="245">
        <v>612</v>
      </c>
      <c r="I468" s="1066"/>
      <c r="J468" s="1069"/>
      <c r="K468" s="269"/>
      <c r="L468" s="246">
        <v>0</v>
      </c>
      <c r="M468" s="246">
        <v>2136.4</v>
      </c>
      <c r="N468" s="246">
        <v>0</v>
      </c>
      <c r="O468" s="246"/>
      <c r="P468" s="246"/>
      <c r="Q468" s="246"/>
      <c r="R468" s="246"/>
      <c r="S468" s="246"/>
      <c r="T468" s="246"/>
      <c r="U468" s="246"/>
      <c r="V468" s="246"/>
      <c r="W468" s="248"/>
    </row>
    <row r="469" spans="1:23" s="84" customFormat="1">
      <c r="A469" s="1072"/>
      <c r="B469" s="1058"/>
      <c r="C469" s="1076"/>
      <c r="D469" s="269"/>
      <c r="E469" s="244" t="s">
        <v>102</v>
      </c>
      <c r="F469" s="244" t="s">
        <v>107</v>
      </c>
      <c r="G469" s="244" t="s">
        <v>217</v>
      </c>
      <c r="H469" s="245">
        <v>612</v>
      </c>
      <c r="I469" s="1066"/>
      <c r="J469" s="1069"/>
      <c r="K469" s="269"/>
      <c r="L469" s="246">
        <v>0</v>
      </c>
      <c r="M469" s="246">
        <v>1216.5</v>
      </c>
      <c r="N469" s="246">
        <v>1125.3</v>
      </c>
      <c r="O469" s="246"/>
      <c r="P469" s="246"/>
      <c r="Q469" s="246"/>
      <c r="R469" s="246"/>
      <c r="S469" s="246"/>
      <c r="T469" s="246"/>
      <c r="U469" s="246"/>
      <c r="V469" s="246"/>
      <c r="W469" s="248"/>
    </row>
    <row r="470" spans="1:23" s="84" customFormat="1">
      <c r="A470" s="1072"/>
      <c r="B470" s="1058"/>
      <c r="C470" s="1076"/>
      <c r="D470" s="269"/>
      <c r="E470" s="244" t="s">
        <v>102</v>
      </c>
      <c r="F470" s="244" t="s">
        <v>107</v>
      </c>
      <c r="G470" s="244" t="s">
        <v>1090</v>
      </c>
      <c r="H470" s="245">
        <v>612</v>
      </c>
      <c r="I470" s="1066"/>
      <c r="J470" s="1069"/>
      <c r="K470" s="269"/>
      <c r="L470" s="246">
        <v>0</v>
      </c>
      <c r="M470" s="246">
        <v>3198.1</v>
      </c>
      <c r="N470" s="246">
        <v>3198.1</v>
      </c>
      <c r="O470" s="246">
        <v>3120.8</v>
      </c>
      <c r="P470" s="246">
        <v>3120.8</v>
      </c>
      <c r="Q470" s="246">
        <v>0</v>
      </c>
      <c r="R470" s="246">
        <v>3200</v>
      </c>
      <c r="S470" s="246">
        <v>3200</v>
      </c>
      <c r="T470" s="246">
        <v>0</v>
      </c>
      <c r="U470" s="246">
        <v>3200</v>
      </c>
      <c r="V470" s="246">
        <v>3200</v>
      </c>
      <c r="W470" s="248">
        <v>0</v>
      </c>
    </row>
    <row r="471" spans="1:23" s="84" customFormat="1">
      <c r="A471" s="1072"/>
      <c r="B471" s="1058"/>
      <c r="C471" s="1076"/>
      <c r="D471" s="269"/>
      <c r="E471" s="244" t="s">
        <v>102</v>
      </c>
      <c r="F471" s="244" t="s">
        <v>107</v>
      </c>
      <c r="G471" s="244" t="s">
        <v>1091</v>
      </c>
      <c r="H471" s="245">
        <v>612</v>
      </c>
      <c r="I471" s="1066"/>
      <c r="J471" s="1069"/>
      <c r="K471" s="269"/>
      <c r="L471" s="246">
        <v>0</v>
      </c>
      <c r="M471" s="246">
        <v>3073.9</v>
      </c>
      <c r="N471" s="246">
        <v>706</v>
      </c>
      <c r="O471" s="246">
        <v>3120.8</v>
      </c>
      <c r="P471" s="246">
        <v>3120.8</v>
      </c>
      <c r="Q471" s="246">
        <v>0</v>
      </c>
      <c r="R471" s="246">
        <v>3200</v>
      </c>
      <c r="S471" s="246">
        <v>3200</v>
      </c>
      <c r="T471" s="246">
        <v>0</v>
      </c>
      <c r="U471" s="246">
        <v>3200</v>
      </c>
      <c r="V471" s="246">
        <v>3200</v>
      </c>
      <c r="W471" s="248">
        <v>0</v>
      </c>
    </row>
    <row r="472" spans="1:23" s="84" customFormat="1">
      <c r="A472" s="1072"/>
      <c r="B472" s="1058"/>
      <c r="C472" s="1076"/>
      <c r="D472" s="269"/>
      <c r="E472" s="244" t="s">
        <v>102</v>
      </c>
      <c r="F472" s="244" t="s">
        <v>107</v>
      </c>
      <c r="G472" s="244" t="s">
        <v>156</v>
      </c>
      <c r="H472" s="245">
        <v>612</v>
      </c>
      <c r="I472" s="1066"/>
      <c r="J472" s="1069"/>
      <c r="K472" s="269"/>
      <c r="L472" s="246">
        <v>0</v>
      </c>
      <c r="M472" s="246">
        <v>0</v>
      </c>
      <c r="N472" s="246">
        <v>0</v>
      </c>
      <c r="O472" s="246">
        <f>P472+Q472</f>
        <v>1950.5</v>
      </c>
      <c r="P472" s="246">
        <v>1950.5</v>
      </c>
      <c r="Q472" s="246">
        <v>0</v>
      </c>
      <c r="R472" s="246">
        <f>S472+T472</f>
        <v>2000</v>
      </c>
      <c r="S472" s="246">
        <v>2000</v>
      </c>
      <c r="T472" s="246">
        <v>0</v>
      </c>
      <c r="U472" s="246">
        <f>V472+W472</f>
        <v>2000</v>
      </c>
      <c r="V472" s="246">
        <v>2000</v>
      </c>
      <c r="W472" s="246">
        <v>0</v>
      </c>
    </row>
    <row r="473" spans="1:23" s="84" customFormat="1">
      <c r="A473" s="1072"/>
      <c r="B473" s="1058"/>
      <c r="C473" s="1076"/>
      <c r="D473" s="269"/>
      <c r="E473" s="244" t="s">
        <v>102</v>
      </c>
      <c r="F473" s="244" t="s">
        <v>107</v>
      </c>
      <c r="G473" s="244" t="s">
        <v>671</v>
      </c>
      <c r="H473" s="245">
        <v>612</v>
      </c>
      <c r="I473" s="1066"/>
      <c r="J473" s="1069"/>
      <c r="K473" s="269"/>
      <c r="L473" s="246">
        <v>0</v>
      </c>
      <c r="M473" s="246">
        <v>239.7</v>
      </c>
      <c r="N473" s="246">
        <v>239.7</v>
      </c>
      <c r="O473" s="246"/>
      <c r="P473" s="246"/>
      <c r="Q473" s="246"/>
      <c r="R473" s="246"/>
      <c r="S473" s="246"/>
      <c r="T473" s="246"/>
      <c r="U473" s="246"/>
      <c r="V473" s="246"/>
      <c r="W473" s="275"/>
    </row>
    <row r="474" spans="1:23" s="84" customFormat="1">
      <c r="A474" s="1073"/>
      <c r="B474" s="1062"/>
      <c r="C474" s="1077"/>
      <c r="D474" s="269"/>
      <c r="E474" s="244" t="s">
        <v>102</v>
      </c>
      <c r="F474" s="244" t="s">
        <v>107</v>
      </c>
      <c r="G474" s="244" t="s">
        <v>103</v>
      </c>
      <c r="H474" s="245">
        <v>612</v>
      </c>
      <c r="I474" s="1066"/>
      <c r="J474" s="1069"/>
      <c r="K474" s="269"/>
      <c r="L474" s="246">
        <v>0</v>
      </c>
      <c r="M474" s="246">
        <v>200</v>
      </c>
      <c r="N474" s="246">
        <v>0</v>
      </c>
      <c r="O474" s="246"/>
      <c r="P474" s="246"/>
      <c r="Q474" s="246"/>
      <c r="R474" s="246"/>
      <c r="S474" s="246"/>
      <c r="T474" s="246"/>
      <c r="U474" s="246"/>
      <c r="V474" s="246"/>
      <c r="W474" s="275"/>
    </row>
    <row r="475" spans="1:23" s="84" customFormat="1" ht="30">
      <c r="A475" s="1078" t="s">
        <v>115</v>
      </c>
      <c r="B475" s="906" t="s">
        <v>745</v>
      </c>
      <c r="C475" s="674"/>
      <c r="D475" s="269"/>
      <c r="E475" s="244" t="s">
        <v>110</v>
      </c>
      <c r="F475" s="244" t="s">
        <v>101</v>
      </c>
      <c r="G475" s="244" t="s">
        <v>746</v>
      </c>
      <c r="H475" s="245">
        <v>612</v>
      </c>
      <c r="I475" s="1066"/>
      <c r="J475" s="1069"/>
      <c r="K475" s="269"/>
      <c r="L475" s="246">
        <v>0</v>
      </c>
      <c r="M475" s="246">
        <v>21252.9</v>
      </c>
      <c r="N475" s="246">
        <v>7798.8</v>
      </c>
      <c r="O475" s="246">
        <v>3734.9</v>
      </c>
      <c r="P475" s="246">
        <v>3734.9</v>
      </c>
      <c r="Q475" s="246">
        <v>0</v>
      </c>
      <c r="R475" s="246">
        <v>3829.7</v>
      </c>
      <c r="S475" s="246">
        <v>3829.7</v>
      </c>
      <c r="T475" s="246">
        <v>0</v>
      </c>
      <c r="U475" s="246">
        <v>3829.7</v>
      </c>
      <c r="V475" s="246">
        <v>3829.7</v>
      </c>
      <c r="W475" s="248">
        <v>0</v>
      </c>
    </row>
    <row r="476" spans="1:23" s="84" customFormat="1" ht="30">
      <c r="A476" s="1079"/>
      <c r="B476" s="906" t="s">
        <v>1092</v>
      </c>
      <c r="C476" s="674"/>
      <c r="D476" s="269"/>
      <c r="E476" s="244" t="s">
        <v>110</v>
      </c>
      <c r="F476" s="244" t="s">
        <v>101</v>
      </c>
      <c r="G476" s="244" t="s">
        <v>1093</v>
      </c>
      <c r="H476" s="245">
        <v>612</v>
      </c>
      <c r="I476" s="1066"/>
      <c r="J476" s="1069"/>
      <c r="K476" s="269"/>
      <c r="L476" s="246">
        <v>0</v>
      </c>
      <c r="M476" s="246">
        <v>7810.7</v>
      </c>
      <c r="N476" s="246">
        <v>0</v>
      </c>
      <c r="O476" s="246"/>
      <c r="P476" s="246"/>
      <c r="Q476" s="246"/>
      <c r="R476" s="246"/>
      <c r="S476" s="246"/>
      <c r="T476" s="246"/>
      <c r="U476" s="246"/>
      <c r="V476" s="246"/>
      <c r="W476" s="248"/>
    </row>
    <row r="477" spans="1:23" s="84" customFormat="1">
      <c r="A477" s="1080"/>
      <c r="B477" s="907"/>
      <c r="C477" s="674"/>
      <c r="D477" s="269"/>
      <c r="E477" s="244" t="s">
        <v>110</v>
      </c>
      <c r="F477" s="244" t="s">
        <v>101</v>
      </c>
      <c r="G477" s="244" t="s">
        <v>157</v>
      </c>
      <c r="H477" s="245">
        <v>612</v>
      </c>
      <c r="I477" s="1066"/>
      <c r="J477" s="1069"/>
      <c r="K477" s="269"/>
      <c r="L477" s="246">
        <v>0</v>
      </c>
      <c r="M477" s="246">
        <v>14.8</v>
      </c>
      <c r="N477" s="246">
        <v>14.8</v>
      </c>
      <c r="O477" s="246"/>
      <c r="P477" s="246"/>
      <c r="Q477" s="246"/>
      <c r="R477" s="246"/>
      <c r="S477" s="246"/>
      <c r="T477" s="246"/>
      <c r="U477" s="246"/>
      <c r="V477" s="246"/>
      <c r="W477" s="248"/>
    </row>
    <row r="478" spans="1:23" s="84" customFormat="1">
      <c r="A478" s="276"/>
      <c r="B478" s="908"/>
      <c r="C478" s="674"/>
      <c r="D478" s="269"/>
      <c r="E478" s="244" t="s">
        <v>110</v>
      </c>
      <c r="F478" s="244" t="s">
        <v>101</v>
      </c>
      <c r="G478" s="244" t="s">
        <v>1094</v>
      </c>
      <c r="H478" s="245">
        <v>612</v>
      </c>
      <c r="I478" s="1066"/>
      <c r="J478" s="1069"/>
      <c r="K478" s="269"/>
      <c r="L478" s="246">
        <v>0</v>
      </c>
      <c r="M478" s="246">
        <v>0</v>
      </c>
      <c r="N478" s="246">
        <v>0</v>
      </c>
      <c r="O478" s="246">
        <v>829</v>
      </c>
      <c r="P478" s="246">
        <v>0</v>
      </c>
      <c r="Q478" s="246">
        <v>829</v>
      </c>
      <c r="R478" s="246">
        <v>0</v>
      </c>
      <c r="S478" s="246">
        <v>0</v>
      </c>
      <c r="T478" s="246">
        <v>0</v>
      </c>
      <c r="U478" s="246">
        <v>0</v>
      </c>
      <c r="V478" s="246">
        <v>0</v>
      </c>
      <c r="W478" s="248">
        <v>0</v>
      </c>
    </row>
    <row r="479" spans="1:23" s="84" customFormat="1" ht="37.5">
      <c r="A479" s="1059" t="s">
        <v>181</v>
      </c>
      <c r="B479" s="1056" t="s">
        <v>732</v>
      </c>
      <c r="C479" s="560" t="s">
        <v>142</v>
      </c>
      <c r="D479" s="269"/>
      <c r="E479" s="244" t="s">
        <v>110</v>
      </c>
      <c r="F479" s="244" t="s">
        <v>104</v>
      </c>
      <c r="G479" s="244" t="s">
        <v>629</v>
      </c>
      <c r="H479" s="245">
        <v>612</v>
      </c>
      <c r="I479" s="1066"/>
      <c r="J479" s="1069"/>
      <c r="K479" s="269"/>
      <c r="L479" s="246">
        <v>324.89999999999998</v>
      </c>
      <c r="M479" s="246">
        <v>227.8</v>
      </c>
      <c r="N479" s="246">
        <v>227.8</v>
      </c>
      <c r="O479" s="246"/>
      <c r="P479" s="246"/>
      <c r="Q479" s="246"/>
      <c r="R479" s="246"/>
      <c r="S479" s="246"/>
      <c r="T479" s="246"/>
      <c r="U479" s="246"/>
      <c r="V479" s="246"/>
      <c r="W479" s="248"/>
    </row>
    <row r="480" spans="1:23" s="84" customFormat="1" ht="47.25">
      <c r="A480" s="1060"/>
      <c r="B480" s="1057"/>
      <c r="C480" s="560" t="s">
        <v>605</v>
      </c>
      <c r="D480" s="269"/>
      <c r="E480" s="244" t="s">
        <v>110</v>
      </c>
      <c r="F480" s="244" t="s">
        <v>104</v>
      </c>
      <c r="G480" s="244" t="s">
        <v>747</v>
      </c>
      <c r="H480" s="245">
        <v>612</v>
      </c>
      <c r="I480" s="1066"/>
      <c r="J480" s="1069"/>
      <c r="K480" s="269"/>
      <c r="L480" s="246">
        <v>89.3</v>
      </c>
      <c r="M480" s="246">
        <v>92</v>
      </c>
      <c r="N480" s="246">
        <v>81.3</v>
      </c>
      <c r="O480" s="246"/>
      <c r="P480" s="246"/>
      <c r="Q480" s="246"/>
      <c r="R480" s="246"/>
      <c r="S480" s="246"/>
      <c r="T480" s="246"/>
      <c r="U480" s="246"/>
      <c r="V480" s="246"/>
      <c r="W480" s="248"/>
    </row>
    <row r="481" spans="1:23" s="84" customFormat="1" ht="47.25">
      <c r="A481" s="1060"/>
      <c r="B481" s="1057"/>
      <c r="C481" s="560" t="s">
        <v>606</v>
      </c>
      <c r="D481" s="269"/>
      <c r="E481" s="244" t="s">
        <v>110</v>
      </c>
      <c r="F481" s="244" t="s">
        <v>104</v>
      </c>
      <c r="G481" s="244" t="s">
        <v>638</v>
      </c>
      <c r="H481" s="245">
        <v>612</v>
      </c>
      <c r="I481" s="1066"/>
      <c r="J481" s="1069"/>
      <c r="K481" s="269"/>
      <c r="L481" s="246">
        <v>1216.8</v>
      </c>
      <c r="M481" s="246">
        <v>4643.3</v>
      </c>
      <c r="N481" s="246">
        <v>2013.8</v>
      </c>
      <c r="O481" s="246"/>
      <c r="P481" s="246"/>
      <c r="Q481" s="246"/>
      <c r="R481" s="246"/>
      <c r="S481" s="246"/>
      <c r="T481" s="246"/>
      <c r="U481" s="246"/>
      <c r="V481" s="246"/>
      <c r="W481" s="248"/>
    </row>
    <row r="482" spans="1:23" s="84" customFormat="1">
      <c r="A482" s="1094"/>
      <c r="B482" s="1410"/>
      <c r="C482" s="987"/>
      <c r="D482" s="269"/>
      <c r="E482" s="244" t="s">
        <v>110</v>
      </c>
      <c r="F482" s="244" t="s">
        <v>104</v>
      </c>
      <c r="G482" s="244" t="s">
        <v>157</v>
      </c>
      <c r="H482" s="245">
        <v>612</v>
      </c>
      <c r="I482" s="1066"/>
      <c r="J482" s="1069"/>
      <c r="K482" s="269"/>
      <c r="L482" s="246">
        <v>698.8</v>
      </c>
      <c r="M482" s="246">
        <v>0</v>
      </c>
      <c r="N482" s="246">
        <v>0</v>
      </c>
      <c r="O482" s="246"/>
      <c r="P482" s="246"/>
      <c r="Q482" s="246"/>
      <c r="R482" s="246"/>
      <c r="S482" s="246"/>
      <c r="T482" s="246"/>
      <c r="U482" s="246"/>
      <c r="V482" s="246"/>
      <c r="W482" s="248"/>
    </row>
    <row r="483" spans="1:23" s="84" customFormat="1">
      <c r="A483" s="1094"/>
      <c r="B483" s="1410"/>
      <c r="C483" s="987"/>
      <c r="D483" s="269"/>
      <c r="E483" s="244" t="s">
        <v>110</v>
      </c>
      <c r="F483" s="244" t="s">
        <v>104</v>
      </c>
      <c r="G483" s="244" t="s">
        <v>671</v>
      </c>
      <c r="H483" s="245">
        <v>612</v>
      </c>
      <c r="I483" s="1066"/>
      <c r="J483" s="1069"/>
      <c r="K483" s="269"/>
      <c r="L483" s="246">
        <v>310.60000000000002</v>
      </c>
      <c r="M483" s="246">
        <v>0</v>
      </c>
      <c r="N483" s="246">
        <v>0</v>
      </c>
      <c r="O483" s="246"/>
      <c r="P483" s="246"/>
      <c r="Q483" s="246"/>
      <c r="R483" s="246"/>
      <c r="S483" s="246"/>
      <c r="T483" s="246"/>
      <c r="U483" s="246"/>
      <c r="V483" s="246"/>
      <c r="W483" s="248"/>
    </row>
    <row r="484" spans="1:23" s="84" customFormat="1">
      <c r="A484" s="1094"/>
      <c r="B484" s="1410"/>
      <c r="C484" s="987"/>
      <c r="D484" s="269"/>
      <c r="E484" s="244" t="s">
        <v>110</v>
      </c>
      <c r="F484" s="244" t="s">
        <v>104</v>
      </c>
      <c r="G484" s="244" t="s">
        <v>103</v>
      </c>
      <c r="H484" s="245">
        <v>612</v>
      </c>
      <c r="I484" s="1066"/>
      <c r="J484" s="1069"/>
      <c r="K484" s="269"/>
      <c r="L484" s="246">
        <v>0</v>
      </c>
      <c r="M484" s="246">
        <v>150</v>
      </c>
      <c r="N484" s="246">
        <v>0</v>
      </c>
      <c r="O484" s="246"/>
      <c r="P484" s="246"/>
      <c r="Q484" s="246"/>
      <c r="R484" s="246"/>
      <c r="S484" s="246"/>
      <c r="T484" s="246"/>
      <c r="U484" s="246"/>
      <c r="V484" s="246"/>
      <c r="W484" s="248"/>
    </row>
    <row r="485" spans="1:23" s="84" customFormat="1">
      <c r="A485" s="1094"/>
      <c r="B485" s="1410"/>
      <c r="C485" s="987"/>
      <c r="D485" s="269"/>
      <c r="E485" s="244" t="s">
        <v>110</v>
      </c>
      <c r="F485" s="244" t="s">
        <v>104</v>
      </c>
      <c r="G485" s="244" t="s">
        <v>1095</v>
      </c>
      <c r="H485" s="245">
        <v>612</v>
      </c>
      <c r="I485" s="1066"/>
      <c r="J485" s="1069"/>
      <c r="K485" s="269"/>
      <c r="L485" s="246">
        <v>0</v>
      </c>
      <c r="M485" s="246">
        <v>15800</v>
      </c>
      <c r="N485" s="246">
        <v>0</v>
      </c>
      <c r="O485" s="246"/>
      <c r="P485" s="246"/>
      <c r="Q485" s="246"/>
      <c r="R485" s="246"/>
      <c r="S485" s="246"/>
      <c r="T485" s="246"/>
      <c r="U485" s="246"/>
      <c r="V485" s="246"/>
      <c r="W485" s="248"/>
    </row>
    <row r="486" spans="1:23" s="84" customFormat="1">
      <c r="A486" s="1095"/>
      <c r="B486" s="1411"/>
      <c r="C486" s="987"/>
      <c r="D486" s="269"/>
      <c r="E486" s="244" t="s">
        <v>110</v>
      </c>
      <c r="F486" s="244" t="s">
        <v>110</v>
      </c>
      <c r="G486" s="244" t="s">
        <v>639</v>
      </c>
      <c r="H486" s="245">
        <v>612</v>
      </c>
      <c r="I486" s="1067"/>
      <c r="J486" s="1070"/>
      <c r="K486" s="269"/>
      <c r="L486" s="246">
        <v>144.9</v>
      </c>
      <c r="M486" s="246"/>
      <c r="N486" s="246"/>
      <c r="O486" s="246"/>
      <c r="P486" s="246"/>
      <c r="Q486" s="246"/>
      <c r="R486" s="246"/>
      <c r="S486" s="246"/>
      <c r="T486" s="246"/>
      <c r="U486" s="246"/>
      <c r="V486" s="246"/>
      <c r="W486" s="248"/>
    </row>
    <row r="487" spans="1:23" s="78" customFormat="1">
      <c r="A487" s="219" t="s">
        <v>20</v>
      </c>
      <c r="B487" s="1104" t="s">
        <v>748</v>
      </c>
      <c r="C487" s="1104"/>
      <c r="D487" s="1104"/>
      <c r="E487" s="1104"/>
      <c r="F487" s="1104"/>
      <c r="G487" s="1104"/>
      <c r="H487" s="1104"/>
      <c r="I487" s="1104"/>
      <c r="J487" s="1104"/>
      <c r="K487" s="1104"/>
      <c r="L487" s="860">
        <f>SUM(L488:L523)</f>
        <v>50790.100000000006</v>
      </c>
      <c r="M487" s="860">
        <f>SUM(M488:M523)</f>
        <v>51268.299999999996</v>
      </c>
      <c r="N487" s="860">
        <f>SUM(N488:N523)</f>
        <v>31273.9</v>
      </c>
      <c r="O487" s="860">
        <f>SUM(O488:O523)</f>
        <v>50629</v>
      </c>
      <c r="P487" s="860">
        <f>SUM(P488:P523)</f>
        <v>48827.000000000007</v>
      </c>
      <c r="Q487" s="860">
        <f>Q488+Q491+Q493+Q495+Q497+Q499+Q504+Q501+Q506+Q508+Q511+Q513+Q515+Q520+Q523+Q514+Q517</f>
        <v>1802</v>
      </c>
      <c r="R487" s="860">
        <f>SUM(R488:R523)</f>
        <v>50066.799999999996</v>
      </c>
      <c r="S487" s="860">
        <f>SUM(S488:S523)</f>
        <v>50066.799999999996</v>
      </c>
      <c r="T487" s="860">
        <f>T488+T491+T493+T495+T497+T499+T504+T501+T506+T508+T511+T513+T515+T523</f>
        <v>0</v>
      </c>
      <c r="U487" s="860">
        <f>SUM(U488:U523)</f>
        <v>50066.7</v>
      </c>
      <c r="V487" s="860">
        <f>SUM(V488:V523)</f>
        <v>50066.7</v>
      </c>
      <c r="W487" s="860">
        <f>SUM(W489:W523)</f>
        <v>0</v>
      </c>
    </row>
    <row r="488" spans="1:23" s="78" customFormat="1" ht="18.75" customHeight="1">
      <c r="A488" s="1162" t="s">
        <v>203</v>
      </c>
      <c r="B488" s="1056" t="s">
        <v>601</v>
      </c>
      <c r="C488" s="236"/>
      <c r="D488" s="233"/>
      <c r="E488" s="201" t="s">
        <v>110</v>
      </c>
      <c r="F488" s="201" t="s">
        <v>101</v>
      </c>
      <c r="G488" s="201" t="s">
        <v>608</v>
      </c>
      <c r="H488" s="96">
        <v>814</v>
      </c>
      <c r="I488" s="1165" t="s">
        <v>749</v>
      </c>
      <c r="J488" s="1165" t="s">
        <v>750</v>
      </c>
      <c r="K488" s="233"/>
      <c r="L488" s="77">
        <v>559.1</v>
      </c>
      <c r="M488" s="77">
        <v>0</v>
      </c>
      <c r="N488" s="77">
        <v>0</v>
      </c>
      <c r="O488" s="77">
        <f>SUM(P488:Q488)</f>
        <v>0</v>
      </c>
      <c r="P488" s="77">
        <v>0</v>
      </c>
      <c r="Q488" s="77">
        <v>0</v>
      </c>
      <c r="R488" s="77">
        <f>SUM(S488:T488)</f>
        <v>0</v>
      </c>
      <c r="S488" s="77">
        <v>0</v>
      </c>
      <c r="T488" s="77">
        <v>0</v>
      </c>
      <c r="U488" s="77">
        <f>SUM(V488:W488)</f>
        <v>0</v>
      </c>
      <c r="V488" s="77">
        <v>0</v>
      </c>
      <c r="W488" s="94">
        <v>0</v>
      </c>
    </row>
    <row r="489" spans="1:23" s="78" customFormat="1">
      <c r="A489" s="1163"/>
      <c r="B489" s="1057"/>
      <c r="C489" s="236"/>
      <c r="D489" s="233"/>
      <c r="E489" s="201" t="s">
        <v>110</v>
      </c>
      <c r="F489" s="201" t="s">
        <v>101</v>
      </c>
      <c r="G489" s="201" t="s">
        <v>608</v>
      </c>
      <c r="H489" s="96">
        <v>811</v>
      </c>
      <c r="I489" s="1166"/>
      <c r="J489" s="1166"/>
      <c r="K489" s="233"/>
      <c r="L489" s="77">
        <v>0</v>
      </c>
      <c r="M489" s="77">
        <v>185.2</v>
      </c>
      <c r="N489" s="77">
        <v>0</v>
      </c>
      <c r="O489" s="77">
        <f t="shared" ref="O489:O523" si="134">SUM(P489:Q489)</f>
        <v>180.6</v>
      </c>
      <c r="P489" s="77">
        <v>180.6</v>
      </c>
      <c r="Q489" s="77">
        <v>0</v>
      </c>
      <c r="R489" s="77">
        <f t="shared" ref="R489:R523" si="135">SUM(S489:T489)</f>
        <v>185.2</v>
      </c>
      <c r="S489" s="77">
        <v>185.2</v>
      </c>
      <c r="T489" s="77">
        <v>0</v>
      </c>
      <c r="U489" s="77">
        <f t="shared" ref="U489:U523" si="136">SUM(V489:W489)</f>
        <v>185.2</v>
      </c>
      <c r="V489" s="77">
        <v>185.2</v>
      </c>
      <c r="W489" s="94">
        <v>0</v>
      </c>
    </row>
    <row r="490" spans="1:23" s="78" customFormat="1">
      <c r="A490" s="1163"/>
      <c r="B490" s="1057"/>
      <c r="C490" s="236"/>
      <c r="D490" s="233"/>
      <c r="E490" s="201" t="s">
        <v>110</v>
      </c>
      <c r="F490" s="201" t="s">
        <v>101</v>
      </c>
      <c r="G490" s="201" t="s">
        <v>1098</v>
      </c>
      <c r="H490" s="96">
        <v>811</v>
      </c>
      <c r="I490" s="1166"/>
      <c r="J490" s="1166"/>
      <c r="K490" s="233"/>
      <c r="L490" s="77">
        <v>0</v>
      </c>
      <c r="M490" s="77">
        <v>430.6</v>
      </c>
      <c r="N490" s="77">
        <v>430.6</v>
      </c>
      <c r="O490" s="77">
        <f t="shared" si="134"/>
        <v>0</v>
      </c>
      <c r="P490" s="77">
        <v>0</v>
      </c>
      <c r="Q490" s="77"/>
      <c r="R490" s="77">
        <f t="shared" si="135"/>
        <v>0</v>
      </c>
      <c r="S490" s="77"/>
      <c r="T490" s="77"/>
      <c r="U490" s="77">
        <f t="shared" si="136"/>
        <v>0</v>
      </c>
      <c r="V490" s="77"/>
      <c r="W490" s="94"/>
    </row>
    <row r="491" spans="1:23" s="78" customFormat="1">
      <c r="A491" s="1163"/>
      <c r="B491" s="1056"/>
      <c r="C491" s="236"/>
      <c r="D491" s="233"/>
      <c r="E491" s="201" t="s">
        <v>110</v>
      </c>
      <c r="F491" s="201" t="s">
        <v>101</v>
      </c>
      <c r="G491" s="201" t="s">
        <v>219</v>
      </c>
      <c r="H491" s="96">
        <v>814</v>
      </c>
      <c r="I491" s="1166"/>
      <c r="J491" s="1166"/>
      <c r="K491" s="233"/>
      <c r="L491" s="77">
        <v>0</v>
      </c>
      <c r="M491" s="77">
        <v>0</v>
      </c>
      <c r="N491" s="77">
        <v>0</v>
      </c>
      <c r="O491" s="77">
        <f t="shared" si="134"/>
        <v>0</v>
      </c>
      <c r="P491" s="77">
        <v>0</v>
      </c>
      <c r="Q491" s="77">
        <v>0</v>
      </c>
      <c r="R491" s="77">
        <f t="shared" si="135"/>
        <v>0</v>
      </c>
      <c r="S491" s="77">
        <v>0</v>
      </c>
      <c r="T491" s="77">
        <v>0</v>
      </c>
      <c r="U491" s="77">
        <f t="shared" si="136"/>
        <v>0</v>
      </c>
      <c r="V491" s="77">
        <v>0</v>
      </c>
      <c r="W491" s="94">
        <v>0</v>
      </c>
    </row>
    <row r="492" spans="1:23" s="78" customFormat="1">
      <c r="A492" s="1163"/>
      <c r="B492" s="1057"/>
      <c r="C492" s="236"/>
      <c r="D492" s="233"/>
      <c r="E492" s="201" t="s">
        <v>110</v>
      </c>
      <c r="F492" s="201" t="s">
        <v>101</v>
      </c>
      <c r="G492" s="201" t="s">
        <v>219</v>
      </c>
      <c r="H492" s="96">
        <v>811</v>
      </c>
      <c r="I492" s="1166"/>
      <c r="J492" s="1166"/>
      <c r="K492" s="233"/>
      <c r="L492" s="77">
        <v>0</v>
      </c>
      <c r="M492" s="77">
        <v>46.3</v>
      </c>
      <c r="N492" s="77">
        <v>0</v>
      </c>
      <c r="O492" s="77">
        <f t="shared" si="134"/>
        <v>45.2</v>
      </c>
      <c r="P492" s="77">
        <v>45.2</v>
      </c>
      <c r="Q492" s="77">
        <v>0</v>
      </c>
      <c r="R492" s="77">
        <f t="shared" si="135"/>
        <v>46.3</v>
      </c>
      <c r="S492" s="77">
        <v>46.3</v>
      </c>
      <c r="T492" s="77">
        <v>0</v>
      </c>
      <c r="U492" s="77">
        <f t="shared" si="136"/>
        <v>46.3</v>
      </c>
      <c r="V492" s="77">
        <v>46.3</v>
      </c>
      <c r="W492" s="94">
        <v>0</v>
      </c>
    </row>
    <row r="493" spans="1:23" s="78" customFormat="1">
      <c r="A493" s="1163"/>
      <c r="B493" s="1057"/>
      <c r="C493" s="236"/>
      <c r="D493" s="233"/>
      <c r="E493" s="201" t="s">
        <v>110</v>
      </c>
      <c r="F493" s="201" t="s">
        <v>101</v>
      </c>
      <c r="G493" s="201" t="s">
        <v>220</v>
      </c>
      <c r="H493" s="96">
        <v>814</v>
      </c>
      <c r="I493" s="1166"/>
      <c r="J493" s="1166"/>
      <c r="K493" s="233"/>
      <c r="L493" s="77">
        <v>1247.2</v>
      </c>
      <c r="M493" s="77">
        <v>0</v>
      </c>
      <c r="N493" s="77">
        <v>0</v>
      </c>
      <c r="O493" s="77">
        <f t="shared" si="134"/>
        <v>0</v>
      </c>
      <c r="P493" s="77">
        <v>0</v>
      </c>
      <c r="Q493" s="77">
        <v>0</v>
      </c>
      <c r="R493" s="77">
        <f t="shared" si="135"/>
        <v>0</v>
      </c>
      <c r="S493" s="77">
        <v>0</v>
      </c>
      <c r="T493" s="77">
        <v>0</v>
      </c>
      <c r="U493" s="77">
        <f t="shared" si="136"/>
        <v>0</v>
      </c>
      <c r="V493" s="77">
        <v>0</v>
      </c>
      <c r="W493" s="94">
        <v>0</v>
      </c>
    </row>
    <row r="494" spans="1:23" s="78" customFormat="1">
      <c r="A494" s="1163"/>
      <c r="B494" s="1056"/>
      <c r="C494" s="236"/>
      <c r="D494" s="233"/>
      <c r="E494" s="201" t="s">
        <v>110</v>
      </c>
      <c r="F494" s="201" t="s">
        <v>101</v>
      </c>
      <c r="G494" s="201" t="s">
        <v>220</v>
      </c>
      <c r="H494" s="96">
        <v>811</v>
      </c>
      <c r="I494" s="1166"/>
      <c r="J494" s="1166"/>
      <c r="K494" s="233"/>
      <c r="L494" s="77">
        <v>0</v>
      </c>
      <c r="M494" s="77">
        <v>1066.0999999999999</v>
      </c>
      <c r="N494" s="77">
        <v>606.4</v>
      </c>
      <c r="O494" s="77">
        <f t="shared" si="134"/>
        <v>1039.7</v>
      </c>
      <c r="P494" s="77">
        <v>1039.7</v>
      </c>
      <c r="Q494" s="77">
        <v>0</v>
      </c>
      <c r="R494" s="77">
        <f t="shared" si="135"/>
        <v>1066.0999999999999</v>
      </c>
      <c r="S494" s="77">
        <v>1066.0999999999999</v>
      </c>
      <c r="T494" s="77">
        <v>0</v>
      </c>
      <c r="U494" s="77">
        <f t="shared" si="136"/>
        <v>1066.0999999999999</v>
      </c>
      <c r="V494" s="77">
        <v>1066.0999999999999</v>
      </c>
      <c r="W494" s="94"/>
    </row>
    <row r="495" spans="1:23" s="78" customFormat="1">
      <c r="A495" s="1163"/>
      <c r="B495" s="1057"/>
      <c r="C495" s="236"/>
      <c r="D495" s="233"/>
      <c r="E495" s="201" t="s">
        <v>110</v>
      </c>
      <c r="F495" s="201" t="s">
        <v>101</v>
      </c>
      <c r="G495" s="201" t="s">
        <v>221</v>
      </c>
      <c r="H495" s="96">
        <v>814</v>
      </c>
      <c r="I495" s="1166"/>
      <c r="J495" s="1166"/>
      <c r="K495" s="233"/>
      <c r="L495" s="77">
        <v>62.7</v>
      </c>
      <c r="M495" s="77">
        <v>0</v>
      </c>
      <c r="N495" s="77">
        <v>0</v>
      </c>
      <c r="O495" s="77">
        <f t="shared" si="134"/>
        <v>0</v>
      </c>
      <c r="P495" s="77">
        <v>0</v>
      </c>
      <c r="Q495" s="77">
        <v>0</v>
      </c>
      <c r="R495" s="77">
        <f t="shared" si="135"/>
        <v>0</v>
      </c>
      <c r="S495" s="77">
        <v>0</v>
      </c>
      <c r="T495" s="77">
        <v>0</v>
      </c>
      <c r="U495" s="77">
        <f t="shared" si="136"/>
        <v>0</v>
      </c>
      <c r="V495" s="77">
        <v>0</v>
      </c>
      <c r="W495" s="94">
        <v>0</v>
      </c>
    </row>
    <row r="496" spans="1:23" s="78" customFormat="1">
      <c r="A496" s="1163"/>
      <c r="B496" s="904"/>
      <c r="C496" s="236"/>
      <c r="D496" s="233"/>
      <c r="E496" s="201" t="s">
        <v>110</v>
      </c>
      <c r="F496" s="201" t="s">
        <v>101</v>
      </c>
      <c r="G496" s="201" t="s">
        <v>221</v>
      </c>
      <c r="H496" s="96">
        <v>811</v>
      </c>
      <c r="I496" s="1166"/>
      <c r="J496" s="1166"/>
      <c r="K496" s="233"/>
      <c r="L496" s="77">
        <v>0</v>
      </c>
      <c r="M496" s="77">
        <v>63</v>
      </c>
      <c r="N496" s="77">
        <v>36.200000000000003</v>
      </c>
      <c r="O496" s="77">
        <f t="shared" si="134"/>
        <v>61.4</v>
      </c>
      <c r="P496" s="77">
        <v>61.4</v>
      </c>
      <c r="Q496" s="77">
        <v>0</v>
      </c>
      <c r="R496" s="77">
        <f>SUM(S496:T496)</f>
        <v>63</v>
      </c>
      <c r="S496" s="77">
        <v>63</v>
      </c>
      <c r="T496" s="77">
        <v>0</v>
      </c>
      <c r="U496" s="77">
        <f t="shared" si="136"/>
        <v>63</v>
      </c>
      <c r="V496" s="77">
        <v>63</v>
      </c>
      <c r="W496" s="94">
        <v>0</v>
      </c>
    </row>
    <row r="497" spans="1:23" s="78" customFormat="1">
      <c r="A497" s="1163"/>
      <c r="B497" s="1056"/>
      <c r="C497" s="236"/>
      <c r="D497" s="233"/>
      <c r="E497" s="201" t="s">
        <v>110</v>
      </c>
      <c r="F497" s="201" t="s">
        <v>101</v>
      </c>
      <c r="G497" s="201" t="s">
        <v>222</v>
      </c>
      <c r="H497" s="96">
        <v>814</v>
      </c>
      <c r="I497" s="1166"/>
      <c r="J497" s="1166"/>
      <c r="K497" s="233"/>
      <c r="L497" s="77">
        <v>6827.5</v>
      </c>
      <c r="M497" s="77">
        <v>0</v>
      </c>
      <c r="N497" s="77">
        <v>0</v>
      </c>
      <c r="O497" s="77">
        <f t="shared" si="134"/>
        <v>0</v>
      </c>
      <c r="P497" s="77">
        <v>0</v>
      </c>
      <c r="Q497" s="77">
        <v>0</v>
      </c>
      <c r="R497" s="77">
        <f t="shared" si="135"/>
        <v>0</v>
      </c>
      <c r="S497" s="77">
        <v>0</v>
      </c>
      <c r="T497" s="77">
        <v>0</v>
      </c>
      <c r="U497" s="77">
        <f t="shared" si="136"/>
        <v>0</v>
      </c>
      <c r="V497" s="77">
        <v>0</v>
      </c>
      <c r="W497" s="94">
        <v>0</v>
      </c>
    </row>
    <row r="498" spans="1:23" s="78" customFormat="1">
      <c r="A498" s="1163"/>
      <c r="B498" s="1057"/>
      <c r="C498" s="236"/>
      <c r="D498" s="233"/>
      <c r="E498" s="201" t="s">
        <v>110</v>
      </c>
      <c r="F498" s="201" t="s">
        <v>101</v>
      </c>
      <c r="G498" s="201" t="s">
        <v>222</v>
      </c>
      <c r="H498" s="96">
        <v>811</v>
      </c>
      <c r="I498" s="1166"/>
      <c r="J498" s="1166"/>
      <c r="K498" s="233"/>
      <c r="L498" s="77">
        <v>0</v>
      </c>
      <c r="M498" s="77">
        <v>6596.5</v>
      </c>
      <c r="N498" s="77">
        <v>3598.5</v>
      </c>
      <c r="O498" s="77">
        <f t="shared" si="134"/>
        <v>6433.2</v>
      </c>
      <c r="P498" s="77">
        <v>6433.2</v>
      </c>
      <c r="Q498" s="77">
        <v>0</v>
      </c>
      <c r="R498" s="77">
        <f t="shared" si="135"/>
        <v>6596.5</v>
      </c>
      <c r="S498" s="77">
        <v>6596.5</v>
      </c>
      <c r="T498" s="77">
        <v>0</v>
      </c>
      <c r="U498" s="77">
        <f t="shared" si="136"/>
        <v>6596.5</v>
      </c>
      <c r="V498" s="77">
        <v>6596.5</v>
      </c>
      <c r="W498" s="94">
        <v>0</v>
      </c>
    </row>
    <row r="499" spans="1:23" s="78" customFormat="1">
      <c r="A499" s="1163"/>
      <c r="B499" s="1057"/>
      <c r="C499" s="236"/>
      <c r="D499" s="233"/>
      <c r="E499" s="201" t="s">
        <v>110</v>
      </c>
      <c r="F499" s="201" t="s">
        <v>101</v>
      </c>
      <c r="G499" s="201" t="s">
        <v>223</v>
      </c>
      <c r="H499" s="96">
        <v>814</v>
      </c>
      <c r="I499" s="1166"/>
      <c r="J499" s="1166"/>
      <c r="K499" s="233"/>
      <c r="L499" s="77">
        <v>3151.7</v>
      </c>
      <c r="M499" s="77">
        <v>0</v>
      </c>
      <c r="N499" s="77">
        <v>0</v>
      </c>
      <c r="O499" s="77">
        <f t="shared" si="134"/>
        <v>0</v>
      </c>
      <c r="P499" s="77">
        <v>0</v>
      </c>
      <c r="Q499" s="77">
        <v>0</v>
      </c>
      <c r="R499" s="77">
        <f t="shared" si="135"/>
        <v>0</v>
      </c>
      <c r="S499" s="77">
        <v>0</v>
      </c>
      <c r="T499" s="77">
        <v>0</v>
      </c>
      <c r="U499" s="77">
        <f t="shared" si="136"/>
        <v>0</v>
      </c>
      <c r="V499" s="77">
        <v>0</v>
      </c>
      <c r="W499" s="94">
        <v>0</v>
      </c>
    </row>
    <row r="500" spans="1:23" s="78" customFormat="1">
      <c r="A500" s="1163"/>
      <c r="B500" s="1056"/>
      <c r="C500" s="236"/>
      <c r="D500" s="233"/>
      <c r="E500" s="201" t="s">
        <v>110</v>
      </c>
      <c r="F500" s="201" t="s">
        <v>101</v>
      </c>
      <c r="G500" s="201" t="s">
        <v>223</v>
      </c>
      <c r="H500" s="96">
        <v>811</v>
      </c>
      <c r="I500" s="1166"/>
      <c r="J500" s="1166"/>
      <c r="K500" s="233"/>
      <c r="L500" s="77">
        <v>0</v>
      </c>
      <c r="M500" s="77">
        <v>4049.3</v>
      </c>
      <c r="N500" s="77">
        <v>1723.4</v>
      </c>
      <c r="O500" s="77">
        <f t="shared" si="134"/>
        <v>3949</v>
      </c>
      <c r="P500" s="77">
        <v>3949</v>
      </c>
      <c r="Q500" s="77">
        <v>0</v>
      </c>
      <c r="R500" s="77">
        <f t="shared" si="135"/>
        <v>4049.3</v>
      </c>
      <c r="S500" s="77">
        <v>4049.3</v>
      </c>
      <c r="T500" s="77">
        <v>0</v>
      </c>
      <c r="U500" s="77">
        <f t="shared" si="136"/>
        <v>4049.3</v>
      </c>
      <c r="V500" s="77">
        <v>4049.3</v>
      </c>
      <c r="W500" s="94">
        <v>0</v>
      </c>
    </row>
    <row r="501" spans="1:23" s="78" customFormat="1" ht="37.5" customHeight="1">
      <c r="A501" s="1164"/>
      <c r="B501" s="1058"/>
      <c r="C501" s="236"/>
      <c r="D501" s="233"/>
      <c r="E501" s="201" t="s">
        <v>110</v>
      </c>
      <c r="F501" s="201" t="s">
        <v>101</v>
      </c>
      <c r="G501" s="201" t="s">
        <v>744</v>
      </c>
      <c r="H501" s="96">
        <v>814</v>
      </c>
      <c r="I501" s="1166"/>
      <c r="J501" s="1166"/>
      <c r="K501" s="233"/>
      <c r="L501" s="77">
        <v>983.4</v>
      </c>
      <c r="M501" s="77">
        <v>0</v>
      </c>
      <c r="N501" s="77">
        <v>0</v>
      </c>
      <c r="O501" s="77">
        <f t="shared" si="134"/>
        <v>0</v>
      </c>
      <c r="P501" s="77">
        <v>0</v>
      </c>
      <c r="Q501" s="77">
        <v>0</v>
      </c>
      <c r="R501" s="77">
        <f t="shared" si="135"/>
        <v>0</v>
      </c>
      <c r="S501" s="77">
        <v>0</v>
      </c>
      <c r="T501" s="77">
        <v>0</v>
      </c>
      <c r="U501" s="77">
        <f t="shared" si="136"/>
        <v>0</v>
      </c>
      <c r="V501" s="77">
        <v>0</v>
      </c>
      <c r="W501" s="94">
        <v>0</v>
      </c>
    </row>
    <row r="502" spans="1:23" s="78" customFormat="1" ht="37.5">
      <c r="A502" s="237"/>
      <c r="B502" s="909"/>
      <c r="C502" s="236"/>
      <c r="D502" s="233"/>
      <c r="E502" s="201" t="s">
        <v>110</v>
      </c>
      <c r="F502" s="201" t="s">
        <v>101</v>
      </c>
      <c r="G502" s="201" t="s">
        <v>744</v>
      </c>
      <c r="H502" s="96">
        <v>811</v>
      </c>
      <c r="I502" s="1166"/>
      <c r="J502" s="1166"/>
      <c r="K502" s="233"/>
      <c r="L502" s="77">
        <v>0</v>
      </c>
      <c r="M502" s="77">
        <v>395.9</v>
      </c>
      <c r="N502" s="77">
        <v>292.5</v>
      </c>
      <c r="O502" s="77">
        <f t="shared" si="134"/>
        <v>0</v>
      </c>
      <c r="P502" s="77">
        <v>0</v>
      </c>
      <c r="Q502" s="77">
        <v>0</v>
      </c>
      <c r="R502" s="77">
        <f t="shared" si="135"/>
        <v>0</v>
      </c>
      <c r="S502" s="77">
        <v>0</v>
      </c>
      <c r="T502" s="77">
        <v>0</v>
      </c>
      <c r="U502" s="77">
        <f t="shared" si="136"/>
        <v>0</v>
      </c>
      <c r="V502" s="77">
        <v>0</v>
      </c>
      <c r="W502" s="94">
        <v>0</v>
      </c>
    </row>
    <row r="503" spans="1:23" s="78" customFormat="1">
      <c r="A503" s="237"/>
      <c r="B503" s="909"/>
      <c r="C503" s="236"/>
      <c r="D503" s="233"/>
      <c r="E503" s="201" t="s">
        <v>110</v>
      </c>
      <c r="F503" s="201" t="s">
        <v>101</v>
      </c>
      <c r="G503" s="201" t="s">
        <v>103</v>
      </c>
      <c r="H503" s="96">
        <v>812</v>
      </c>
      <c r="I503" s="1166"/>
      <c r="J503" s="1166"/>
      <c r="K503" s="233"/>
      <c r="L503" s="77">
        <v>0</v>
      </c>
      <c r="M503" s="77">
        <v>375</v>
      </c>
      <c r="N503" s="77">
        <v>0</v>
      </c>
      <c r="O503" s="77">
        <f t="shared" si="134"/>
        <v>0</v>
      </c>
      <c r="P503" s="77">
        <v>0</v>
      </c>
      <c r="Q503" s="77">
        <v>0</v>
      </c>
      <c r="R503" s="77">
        <f t="shared" si="135"/>
        <v>0</v>
      </c>
      <c r="S503" s="77">
        <v>0</v>
      </c>
      <c r="T503" s="77">
        <v>0</v>
      </c>
      <c r="U503" s="77">
        <f t="shared" si="136"/>
        <v>0</v>
      </c>
      <c r="V503" s="77">
        <v>0</v>
      </c>
      <c r="W503" s="94">
        <v>0</v>
      </c>
    </row>
    <row r="504" spans="1:23" s="78" customFormat="1">
      <c r="A504" s="1163" t="s">
        <v>751</v>
      </c>
      <c r="B504" s="1167" t="s">
        <v>603</v>
      </c>
      <c r="C504" s="236"/>
      <c r="D504" s="233"/>
      <c r="E504" s="201" t="s">
        <v>110</v>
      </c>
      <c r="F504" s="201" t="s">
        <v>212</v>
      </c>
      <c r="G504" s="201" t="s">
        <v>610</v>
      </c>
      <c r="H504" s="96">
        <v>814</v>
      </c>
      <c r="I504" s="1166"/>
      <c r="J504" s="1166"/>
      <c r="K504" s="233"/>
      <c r="L504" s="77">
        <v>589.5</v>
      </c>
      <c r="M504" s="77">
        <v>0</v>
      </c>
      <c r="N504" s="77">
        <v>0</v>
      </c>
      <c r="O504" s="77">
        <f t="shared" si="134"/>
        <v>0</v>
      </c>
      <c r="P504" s="77">
        <v>0</v>
      </c>
      <c r="Q504" s="77">
        <v>0</v>
      </c>
      <c r="R504" s="77">
        <f t="shared" si="135"/>
        <v>0</v>
      </c>
      <c r="S504" s="77">
        <v>0</v>
      </c>
      <c r="T504" s="77">
        <v>0</v>
      </c>
      <c r="U504" s="77">
        <f t="shared" si="136"/>
        <v>0</v>
      </c>
      <c r="V504" s="77">
        <v>0</v>
      </c>
      <c r="W504" s="94">
        <v>0</v>
      </c>
    </row>
    <row r="505" spans="1:23" s="78" customFormat="1">
      <c r="A505" s="1163"/>
      <c r="B505" s="1168"/>
      <c r="C505" s="236"/>
      <c r="D505" s="233"/>
      <c r="E505" s="201" t="s">
        <v>110</v>
      </c>
      <c r="F505" s="201" t="s">
        <v>212</v>
      </c>
      <c r="G505" s="201" t="s">
        <v>610</v>
      </c>
      <c r="H505" s="96">
        <v>811</v>
      </c>
      <c r="I505" s="1166"/>
      <c r="J505" s="1166"/>
      <c r="K505" s="233"/>
      <c r="L505" s="77">
        <v>0</v>
      </c>
      <c r="M505" s="77">
        <v>531.79999999999995</v>
      </c>
      <c r="N505" s="77">
        <v>217.2</v>
      </c>
      <c r="O505" s="77">
        <f t="shared" si="134"/>
        <v>518.6</v>
      </c>
      <c r="P505" s="77">
        <v>518.6</v>
      </c>
      <c r="Q505" s="77">
        <v>0</v>
      </c>
      <c r="R505" s="77">
        <f t="shared" si="135"/>
        <v>531.79999999999995</v>
      </c>
      <c r="S505" s="77">
        <v>531.79999999999995</v>
      </c>
      <c r="T505" s="77">
        <v>0</v>
      </c>
      <c r="U505" s="77">
        <f t="shared" si="136"/>
        <v>531.79999999999995</v>
      </c>
      <c r="V505" s="77">
        <v>531.79999999999995</v>
      </c>
      <c r="W505" s="94">
        <v>0</v>
      </c>
    </row>
    <row r="506" spans="1:23" s="78" customFormat="1">
      <c r="A506" s="1163"/>
      <c r="B506" s="1168"/>
      <c r="C506" s="236"/>
      <c r="D506" s="233"/>
      <c r="E506" s="201" t="s">
        <v>110</v>
      </c>
      <c r="F506" s="201" t="s">
        <v>212</v>
      </c>
      <c r="G506" s="201" t="s">
        <v>224</v>
      </c>
      <c r="H506" s="96">
        <v>814</v>
      </c>
      <c r="I506" s="1166"/>
      <c r="J506" s="1166"/>
      <c r="K506" s="233"/>
      <c r="L506" s="77">
        <v>11573.2</v>
      </c>
      <c r="M506" s="77">
        <v>0</v>
      </c>
      <c r="N506" s="77">
        <v>0</v>
      </c>
      <c r="O506" s="77">
        <f t="shared" si="134"/>
        <v>0</v>
      </c>
      <c r="P506" s="77">
        <v>0</v>
      </c>
      <c r="Q506" s="77">
        <v>0</v>
      </c>
      <c r="R506" s="77">
        <f t="shared" si="135"/>
        <v>0</v>
      </c>
      <c r="S506" s="77">
        <v>0</v>
      </c>
      <c r="T506" s="77">
        <v>0</v>
      </c>
      <c r="U506" s="77">
        <f t="shared" si="136"/>
        <v>0</v>
      </c>
      <c r="V506" s="77">
        <v>0</v>
      </c>
      <c r="W506" s="94">
        <v>0</v>
      </c>
    </row>
    <row r="507" spans="1:23" s="78" customFormat="1">
      <c r="A507" s="1163"/>
      <c r="B507" s="1168"/>
      <c r="C507" s="236"/>
      <c r="D507" s="233"/>
      <c r="E507" s="201" t="s">
        <v>110</v>
      </c>
      <c r="F507" s="201" t="s">
        <v>212</v>
      </c>
      <c r="G507" s="201" t="s">
        <v>224</v>
      </c>
      <c r="H507" s="96">
        <v>811</v>
      </c>
      <c r="I507" s="1166"/>
      <c r="J507" s="1166"/>
      <c r="K507" s="233"/>
      <c r="L507" s="77">
        <v>0</v>
      </c>
      <c r="M507" s="77">
        <v>10985</v>
      </c>
      <c r="N507" s="77">
        <v>6417</v>
      </c>
      <c r="O507" s="77">
        <f t="shared" si="134"/>
        <v>10713</v>
      </c>
      <c r="P507" s="77">
        <v>10713</v>
      </c>
      <c r="Q507" s="77">
        <v>0</v>
      </c>
      <c r="R507" s="77">
        <f t="shared" si="135"/>
        <v>10985</v>
      </c>
      <c r="S507" s="77">
        <v>10985</v>
      </c>
      <c r="T507" s="77">
        <v>0</v>
      </c>
      <c r="U507" s="77">
        <f t="shared" si="136"/>
        <v>10985</v>
      </c>
      <c r="V507" s="77">
        <v>10985</v>
      </c>
      <c r="W507" s="94">
        <v>0</v>
      </c>
    </row>
    <row r="508" spans="1:23" s="78" customFormat="1">
      <c r="A508" s="1163"/>
      <c r="B508" s="1168"/>
      <c r="C508" s="236"/>
      <c r="D508" s="233"/>
      <c r="E508" s="201" t="s">
        <v>110</v>
      </c>
      <c r="F508" s="201" t="s">
        <v>212</v>
      </c>
      <c r="G508" s="201" t="s">
        <v>225</v>
      </c>
      <c r="H508" s="96">
        <v>814</v>
      </c>
      <c r="I508" s="1166"/>
      <c r="J508" s="1166"/>
      <c r="K508" s="233"/>
      <c r="L508" s="77">
        <v>20274.400000000001</v>
      </c>
      <c r="M508" s="77">
        <v>0</v>
      </c>
      <c r="N508" s="77">
        <v>0</v>
      </c>
      <c r="O508" s="77">
        <f t="shared" si="134"/>
        <v>0</v>
      </c>
      <c r="P508" s="77">
        <v>0</v>
      </c>
      <c r="Q508" s="77">
        <v>0</v>
      </c>
      <c r="R508" s="77">
        <f t="shared" si="135"/>
        <v>0</v>
      </c>
      <c r="S508" s="77">
        <v>0</v>
      </c>
      <c r="T508" s="77">
        <v>0</v>
      </c>
      <c r="U508" s="77">
        <f t="shared" si="136"/>
        <v>0</v>
      </c>
      <c r="V508" s="77">
        <v>0</v>
      </c>
      <c r="W508" s="94">
        <v>0</v>
      </c>
    </row>
    <row r="509" spans="1:23" s="78" customFormat="1">
      <c r="A509" s="1163"/>
      <c r="B509" s="1168"/>
      <c r="C509" s="236"/>
      <c r="D509" s="233"/>
      <c r="E509" s="201" t="s">
        <v>110</v>
      </c>
      <c r="F509" s="201" t="s">
        <v>212</v>
      </c>
      <c r="G509" s="201" t="s">
        <v>225</v>
      </c>
      <c r="H509" s="96">
        <v>812</v>
      </c>
      <c r="I509" s="1166"/>
      <c r="J509" s="1166"/>
      <c r="K509" s="233"/>
      <c r="L509" s="77"/>
      <c r="M509" s="77">
        <v>18531.3</v>
      </c>
      <c r="N509" s="77">
        <v>12845.1</v>
      </c>
      <c r="O509" s="77"/>
      <c r="P509" s="77"/>
      <c r="Q509" s="77"/>
      <c r="R509" s="77"/>
      <c r="S509" s="77"/>
      <c r="T509" s="77"/>
      <c r="U509" s="77"/>
      <c r="V509" s="77"/>
      <c r="W509" s="94"/>
    </row>
    <row r="510" spans="1:23" s="78" customFormat="1">
      <c r="A510" s="1163"/>
      <c r="B510" s="1168"/>
      <c r="C510" s="236"/>
      <c r="D510" s="233"/>
      <c r="E510" s="201" t="s">
        <v>110</v>
      </c>
      <c r="F510" s="201" t="s">
        <v>212</v>
      </c>
      <c r="G510" s="201" t="s">
        <v>225</v>
      </c>
      <c r="H510" s="96">
        <v>811</v>
      </c>
      <c r="I510" s="1166"/>
      <c r="J510" s="1166"/>
      <c r="K510" s="233"/>
      <c r="L510" s="77">
        <v>0</v>
      </c>
      <c r="M510" s="77">
        <v>1287.5</v>
      </c>
      <c r="N510" s="77">
        <v>616.29999999999995</v>
      </c>
      <c r="O510" s="77">
        <f t="shared" si="134"/>
        <v>20937.099999999999</v>
      </c>
      <c r="P510" s="77">
        <v>20937.099999999999</v>
      </c>
      <c r="Q510" s="77">
        <v>0</v>
      </c>
      <c r="R510" s="77">
        <f t="shared" si="135"/>
        <v>21468.799999999999</v>
      </c>
      <c r="S510" s="77">
        <v>21468.799999999999</v>
      </c>
      <c r="T510" s="77">
        <v>0</v>
      </c>
      <c r="U510" s="77">
        <f t="shared" si="136"/>
        <v>21468.7</v>
      </c>
      <c r="V510" s="77">
        <v>21468.7</v>
      </c>
      <c r="W510" s="94">
        <v>0</v>
      </c>
    </row>
    <row r="511" spans="1:23" s="78" customFormat="1">
      <c r="A511" s="1163"/>
      <c r="B511" s="1168"/>
      <c r="C511" s="236"/>
      <c r="D511" s="233"/>
      <c r="E511" s="201" t="s">
        <v>110</v>
      </c>
      <c r="F511" s="201" t="s">
        <v>212</v>
      </c>
      <c r="G511" s="201" t="s">
        <v>226</v>
      </c>
      <c r="H511" s="96">
        <v>814</v>
      </c>
      <c r="I511" s="1166"/>
      <c r="J511" s="1166"/>
      <c r="K511" s="233"/>
      <c r="L511" s="77">
        <v>608.79999999999995</v>
      </c>
      <c r="M511" s="77">
        <v>0</v>
      </c>
      <c r="N511" s="77">
        <v>0</v>
      </c>
      <c r="O511" s="77">
        <f t="shared" si="134"/>
        <v>0</v>
      </c>
      <c r="P511" s="77">
        <v>0</v>
      </c>
      <c r="Q511" s="77">
        <v>0</v>
      </c>
      <c r="R511" s="77">
        <f t="shared" si="135"/>
        <v>0</v>
      </c>
      <c r="S511" s="77">
        <v>0</v>
      </c>
      <c r="T511" s="77">
        <v>0</v>
      </c>
      <c r="U511" s="77">
        <f t="shared" si="136"/>
        <v>0</v>
      </c>
      <c r="V511" s="77">
        <v>0</v>
      </c>
      <c r="W511" s="94">
        <v>0</v>
      </c>
    </row>
    <row r="512" spans="1:23" s="78" customFormat="1">
      <c r="A512" s="1163"/>
      <c r="B512" s="1168"/>
      <c r="C512" s="236"/>
      <c r="D512" s="233"/>
      <c r="E512" s="201" t="s">
        <v>110</v>
      </c>
      <c r="F512" s="201" t="s">
        <v>212</v>
      </c>
      <c r="G512" s="201" t="s">
        <v>226</v>
      </c>
      <c r="H512" s="96">
        <v>811</v>
      </c>
      <c r="I512" s="1166"/>
      <c r="J512" s="1166"/>
      <c r="K512" s="233"/>
      <c r="L512" s="77">
        <v>0</v>
      </c>
      <c r="M512" s="77">
        <v>630</v>
      </c>
      <c r="N512" s="77">
        <v>320.7</v>
      </c>
      <c r="O512" s="77">
        <f t="shared" si="134"/>
        <v>614.4</v>
      </c>
      <c r="P512" s="77">
        <v>614.4</v>
      </c>
      <c r="Q512" s="77">
        <v>0</v>
      </c>
      <c r="R512" s="77">
        <f t="shared" si="135"/>
        <v>630</v>
      </c>
      <c r="S512" s="77">
        <v>630</v>
      </c>
      <c r="T512" s="77">
        <v>0</v>
      </c>
      <c r="U512" s="77">
        <f t="shared" si="136"/>
        <v>630</v>
      </c>
      <c r="V512" s="77">
        <v>630</v>
      </c>
      <c r="W512" s="94">
        <v>0</v>
      </c>
    </row>
    <row r="513" spans="1:23" s="78" customFormat="1">
      <c r="A513" s="1163"/>
      <c r="B513" s="1168"/>
      <c r="C513" s="236"/>
      <c r="D513" s="233"/>
      <c r="E513" s="201" t="s">
        <v>110</v>
      </c>
      <c r="F513" s="201" t="s">
        <v>212</v>
      </c>
      <c r="G513" s="201" t="s">
        <v>1099</v>
      </c>
      <c r="H513" s="96">
        <v>811</v>
      </c>
      <c r="I513" s="1166"/>
      <c r="J513" s="1166"/>
      <c r="K513" s="233"/>
      <c r="L513" s="77">
        <v>0</v>
      </c>
      <c r="M513" s="77">
        <v>1650</v>
      </c>
      <c r="N513" s="77">
        <v>1650</v>
      </c>
      <c r="O513" s="77">
        <f t="shared" si="134"/>
        <v>0</v>
      </c>
      <c r="P513" s="77">
        <v>0</v>
      </c>
      <c r="Q513" s="77">
        <v>0</v>
      </c>
      <c r="R513" s="77">
        <f t="shared" si="135"/>
        <v>0</v>
      </c>
      <c r="S513" s="77">
        <v>0</v>
      </c>
      <c r="T513" s="77">
        <v>0</v>
      </c>
      <c r="U513" s="77">
        <f t="shared" si="136"/>
        <v>0</v>
      </c>
      <c r="V513" s="77">
        <v>0</v>
      </c>
      <c r="W513" s="94">
        <v>0</v>
      </c>
    </row>
    <row r="514" spans="1:23" s="78" customFormat="1">
      <c r="A514" s="1163"/>
      <c r="B514" s="1168"/>
      <c r="C514" s="236"/>
      <c r="D514" s="233"/>
      <c r="E514" s="201" t="s">
        <v>110</v>
      </c>
      <c r="F514" s="201" t="s">
        <v>212</v>
      </c>
      <c r="G514" s="201" t="s">
        <v>227</v>
      </c>
      <c r="H514" s="96">
        <v>811</v>
      </c>
      <c r="I514" s="1166"/>
      <c r="J514" s="1166"/>
      <c r="K514" s="233"/>
      <c r="L514" s="77">
        <v>0</v>
      </c>
      <c r="M514" s="77">
        <v>2771.6</v>
      </c>
      <c r="N514" s="77">
        <v>1715.5</v>
      </c>
      <c r="O514" s="77">
        <f t="shared" si="134"/>
        <v>4062.7</v>
      </c>
      <c r="P514" s="77">
        <v>2703</v>
      </c>
      <c r="Q514" s="77">
        <v>1359.7</v>
      </c>
      <c r="R514" s="77">
        <f t="shared" si="135"/>
        <v>2771.6</v>
      </c>
      <c r="S514" s="77">
        <v>2771.6</v>
      </c>
      <c r="T514" s="77">
        <v>0</v>
      </c>
      <c r="U514" s="77">
        <f t="shared" si="136"/>
        <v>2771.6</v>
      </c>
      <c r="V514" s="77">
        <v>2771.6</v>
      </c>
      <c r="W514" s="223">
        <v>0</v>
      </c>
    </row>
    <row r="515" spans="1:23" s="78" customFormat="1">
      <c r="A515" s="1163"/>
      <c r="B515" s="1168"/>
      <c r="C515" s="236"/>
      <c r="D515" s="233"/>
      <c r="E515" s="201" t="s">
        <v>110</v>
      </c>
      <c r="F515" s="201" t="s">
        <v>212</v>
      </c>
      <c r="G515" s="201" t="s">
        <v>227</v>
      </c>
      <c r="H515" s="96">
        <v>814</v>
      </c>
      <c r="I515" s="1166"/>
      <c r="J515" s="1166"/>
      <c r="K515" s="233"/>
      <c r="L515" s="77">
        <v>2874.9</v>
      </c>
      <c r="M515" s="77">
        <v>0</v>
      </c>
      <c r="N515" s="77">
        <v>0</v>
      </c>
      <c r="O515" s="77">
        <f t="shared" si="134"/>
        <v>0</v>
      </c>
      <c r="P515" s="77">
        <v>0</v>
      </c>
      <c r="Q515" s="77">
        <v>0</v>
      </c>
      <c r="R515" s="77">
        <f t="shared" si="135"/>
        <v>0</v>
      </c>
      <c r="S515" s="77">
        <v>0</v>
      </c>
      <c r="T515" s="77">
        <v>0</v>
      </c>
      <c r="U515" s="77">
        <f t="shared" si="136"/>
        <v>0</v>
      </c>
      <c r="V515" s="77">
        <v>0</v>
      </c>
      <c r="W515" s="77">
        <v>0</v>
      </c>
    </row>
    <row r="516" spans="1:23" s="78" customFormat="1">
      <c r="A516" s="1163"/>
      <c r="B516" s="1169"/>
      <c r="C516" s="236"/>
      <c r="D516" s="233"/>
      <c r="E516" s="201" t="s">
        <v>110</v>
      </c>
      <c r="F516" s="201" t="s">
        <v>212</v>
      </c>
      <c r="G516" s="201" t="s">
        <v>752</v>
      </c>
      <c r="H516" s="96">
        <v>814</v>
      </c>
      <c r="I516" s="1166"/>
      <c r="J516" s="1166"/>
      <c r="K516" s="233"/>
      <c r="L516" s="77">
        <v>694.7</v>
      </c>
      <c r="M516" s="77">
        <v>0</v>
      </c>
      <c r="N516" s="77">
        <v>0</v>
      </c>
      <c r="O516" s="77">
        <f t="shared" si="134"/>
        <v>0</v>
      </c>
      <c r="P516" s="77">
        <v>0</v>
      </c>
      <c r="Q516" s="77">
        <v>0</v>
      </c>
      <c r="R516" s="77">
        <f t="shared" si="135"/>
        <v>0</v>
      </c>
      <c r="S516" s="77">
        <v>0</v>
      </c>
      <c r="T516" s="77">
        <v>0</v>
      </c>
      <c r="U516" s="77">
        <f t="shared" si="136"/>
        <v>0</v>
      </c>
      <c r="V516" s="77">
        <v>0</v>
      </c>
      <c r="W516" s="223">
        <v>0</v>
      </c>
    </row>
    <row r="517" spans="1:23" s="78" customFormat="1">
      <c r="A517" s="1163"/>
      <c r="B517" s="1169"/>
      <c r="C517" s="236"/>
      <c r="D517" s="233"/>
      <c r="E517" s="201" t="s">
        <v>110</v>
      </c>
      <c r="F517" s="201" t="s">
        <v>212</v>
      </c>
      <c r="G517" s="201" t="s">
        <v>752</v>
      </c>
      <c r="H517" s="96">
        <v>811</v>
      </c>
      <c r="I517" s="1166"/>
      <c r="J517" s="1166"/>
      <c r="K517" s="233"/>
      <c r="L517" s="77">
        <v>0</v>
      </c>
      <c r="M517" s="77">
        <v>73.099999999999994</v>
      </c>
      <c r="N517" s="77">
        <v>73.099999999999994</v>
      </c>
      <c r="O517" s="77">
        <f t="shared" si="134"/>
        <v>513.6</v>
      </c>
      <c r="P517" s="77">
        <v>71.3</v>
      </c>
      <c r="Q517" s="77">
        <v>442.3</v>
      </c>
      <c r="R517" s="77">
        <f t="shared" si="135"/>
        <v>73.099999999999994</v>
      </c>
      <c r="S517" s="77">
        <v>73.099999999999994</v>
      </c>
      <c r="T517" s="77">
        <v>0</v>
      </c>
      <c r="U517" s="77">
        <f t="shared" si="136"/>
        <v>73.099999999999994</v>
      </c>
      <c r="V517" s="77">
        <v>73.099999999999994</v>
      </c>
      <c r="W517" s="223">
        <v>0</v>
      </c>
    </row>
    <row r="518" spans="1:23" s="78" customFormat="1" ht="37.5">
      <c r="A518" s="1164"/>
      <c r="B518" s="1170"/>
      <c r="C518" s="236"/>
      <c r="D518" s="233"/>
      <c r="E518" s="201" t="s">
        <v>110</v>
      </c>
      <c r="F518" s="201" t="s">
        <v>212</v>
      </c>
      <c r="G518" s="201" t="s">
        <v>744</v>
      </c>
      <c r="H518" s="96">
        <v>814</v>
      </c>
      <c r="I518" s="1166"/>
      <c r="J518" s="1166"/>
      <c r="K518" s="233"/>
      <c r="L518" s="77">
        <v>99</v>
      </c>
      <c r="M518" s="77"/>
      <c r="N518" s="77"/>
      <c r="O518" s="77">
        <f t="shared" si="134"/>
        <v>0</v>
      </c>
      <c r="P518" s="77"/>
      <c r="Q518" s="77"/>
      <c r="R518" s="77">
        <f t="shared" si="135"/>
        <v>0</v>
      </c>
      <c r="S518" s="77"/>
      <c r="T518" s="77"/>
      <c r="U518" s="77">
        <f t="shared" si="136"/>
        <v>0</v>
      </c>
      <c r="V518" s="77"/>
      <c r="W518" s="94"/>
    </row>
    <row r="519" spans="1:23" s="78" customFormat="1">
      <c r="A519" s="238" t="s">
        <v>753</v>
      </c>
      <c r="B519" s="1171" t="s">
        <v>732</v>
      </c>
      <c r="C519" s="236"/>
      <c r="D519" s="233"/>
      <c r="E519" s="201" t="s">
        <v>110</v>
      </c>
      <c r="F519" s="201" t="s">
        <v>104</v>
      </c>
      <c r="G519" s="201" t="s">
        <v>157</v>
      </c>
      <c r="H519" s="96">
        <v>814</v>
      </c>
      <c r="I519" s="1166"/>
      <c r="J519" s="1166"/>
      <c r="K519" s="233"/>
      <c r="L519" s="77">
        <v>0</v>
      </c>
      <c r="M519" s="77"/>
      <c r="N519" s="77"/>
      <c r="O519" s="77">
        <f t="shared" si="134"/>
        <v>0</v>
      </c>
      <c r="P519" s="77"/>
      <c r="Q519" s="77"/>
      <c r="R519" s="77">
        <f t="shared" si="135"/>
        <v>0</v>
      </c>
      <c r="S519" s="77"/>
      <c r="T519" s="77"/>
      <c r="U519" s="77">
        <f t="shared" si="136"/>
        <v>0</v>
      </c>
      <c r="V519" s="77"/>
      <c r="W519" s="94"/>
    </row>
    <row r="520" spans="1:23" s="78" customFormat="1" ht="37.5">
      <c r="A520" s="238" t="s">
        <v>754</v>
      </c>
      <c r="B520" s="1172"/>
      <c r="C520" s="236"/>
      <c r="D520" s="233"/>
      <c r="E520" s="201" t="s">
        <v>110</v>
      </c>
      <c r="F520" s="201" t="s">
        <v>110</v>
      </c>
      <c r="G520" s="201" t="s">
        <v>640</v>
      </c>
      <c r="H520" s="96">
        <v>814</v>
      </c>
      <c r="I520" s="1166"/>
      <c r="J520" s="1166"/>
      <c r="K520" s="233"/>
      <c r="L520" s="77">
        <v>110.7</v>
      </c>
      <c r="M520" s="77">
        <v>0</v>
      </c>
      <c r="N520" s="77">
        <v>0</v>
      </c>
      <c r="O520" s="77">
        <f t="shared" si="134"/>
        <v>0</v>
      </c>
      <c r="P520" s="77">
        <v>0</v>
      </c>
      <c r="Q520" s="77">
        <v>0</v>
      </c>
      <c r="R520" s="77">
        <f t="shared" si="135"/>
        <v>0</v>
      </c>
      <c r="S520" s="77">
        <v>0</v>
      </c>
      <c r="T520" s="77">
        <v>0</v>
      </c>
      <c r="U520" s="77">
        <f t="shared" si="136"/>
        <v>0</v>
      </c>
      <c r="V520" s="77">
        <v>0</v>
      </c>
      <c r="W520" s="94">
        <v>0</v>
      </c>
    </row>
    <row r="521" spans="1:23" s="78" customFormat="1" ht="37.5">
      <c r="A521" s="238"/>
      <c r="B521" s="1172"/>
      <c r="C521" s="236"/>
      <c r="D521" s="233"/>
      <c r="E521" s="201" t="s">
        <v>110</v>
      </c>
      <c r="F521" s="201" t="s">
        <v>110</v>
      </c>
      <c r="G521" s="201" t="s">
        <v>640</v>
      </c>
      <c r="H521" s="96">
        <v>811</v>
      </c>
      <c r="I521" s="1166"/>
      <c r="J521" s="1166"/>
      <c r="K521" s="233"/>
      <c r="L521" s="77">
        <v>0</v>
      </c>
      <c r="M521" s="77">
        <v>175.4</v>
      </c>
      <c r="N521" s="77">
        <v>0</v>
      </c>
      <c r="O521" s="77">
        <f t="shared" si="134"/>
        <v>171.1</v>
      </c>
      <c r="P521" s="77">
        <v>171.1</v>
      </c>
      <c r="Q521" s="77">
        <v>0</v>
      </c>
      <c r="R521" s="77">
        <f t="shared" si="135"/>
        <v>175.4</v>
      </c>
      <c r="S521" s="77">
        <v>175.4</v>
      </c>
      <c r="T521" s="77">
        <v>0</v>
      </c>
      <c r="U521" s="77">
        <f t="shared" si="136"/>
        <v>175.4</v>
      </c>
      <c r="V521" s="77">
        <v>175.4</v>
      </c>
      <c r="W521" s="94">
        <v>0</v>
      </c>
    </row>
    <row r="522" spans="1:23" s="78" customFormat="1" ht="37.5">
      <c r="A522" s="238"/>
      <c r="B522" s="1173"/>
      <c r="C522" s="236"/>
      <c r="D522" s="233"/>
      <c r="E522" s="201" t="s">
        <v>110</v>
      </c>
      <c r="F522" s="201" t="s">
        <v>110</v>
      </c>
      <c r="G522" s="201" t="s">
        <v>756</v>
      </c>
      <c r="H522" s="96">
        <v>814</v>
      </c>
      <c r="I522" s="1166"/>
      <c r="J522" s="1166"/>
      <c r="K522" s="233"/>
      <c r="L522" s="77">
        <v>1133.3</v>
      </c>
      <c r="M522" s="77">
        <v>0</v>
      </c>
      <c r="N522" s="77">
        <v>0</v>
      </c>
      <c r="O522" s="77">
        <f t="shared" si="134"/>
        <v>0</v>
      </c>
      <c r="P522" s="77">
        <v>0</v>
      </c>
      <c r="Q522" s="77">
        <v>0</v>
      </c>
      <c r="R522" s="77">
        <f t="shared" si="135"/>
        <v>0</v>
      </c>
      <c r="S522" s="77">
        <v>0</v>
      </c>
      <c r="T522" s="77">
        <v>0</v>
      </c>
      <c r="U522" s="77">
        <f t="shared" si="136"/>
        <v>0</v>
      </c>
      <c r="V522" s="77">
        <v>0</v>
      </c>
      <c r="W522" s="94">
        <v>0</v>
      </c>
    </row>
    <row r="523" spans="1:23" s="78" customFormat="1" ht="37.5">
      <c r="A523" s="238" t="s">
        <v>755</v>
      </c>
      <c r="B523" s="1174"/>
      <c r="C523" s="236"/>
      <c r="D523" s="233"/>
      <c r="E523" s="201" t="s">
        <v>110</v>
      </c>
      <c r="F523" s="201" t="s">
        <v>110</v>
      </c>
      <c r="G523" s="201" t="s">
        <v>756</v>
      </c>
      <c r="H523" s="96">
        <v>811</v>
      </c>
      <c r="I523" s="1166"/>
      <c r="J523" s="1166"/>
      <c r="K523" s="233"/>
      <c r="L523" s="77">
        <v>0</v>
      </c>
      <c r="M523" s="77">
        <v>1424.7</v>
      </c>
      <c r="N523" s="77">
        <v>731.4</v>
      </c>
      <c r="O523" s="77">
        <f t="shared" si="134"/>
        <v>1389.4</v>
      </c>
      <c r="P523" s="77">
        <v>1389.4</v>
      </c>
      <c r="Q523" s="77">
        <v>0</v>
      </c>
      <c r="R523" s="77">
        <f t="shared" si="135"/>
        <v>1424.7</v>
      </c>
      <c r="S523" s="77">
        <v>1424.7</v>
      </c>
      <c r="T523" s="77">
        <v>0</v>
      </c>
      <c r="U523" s="77">
        <f t="shared" si="136"/>
        <v>1424.7</v>
      </c>
      <c r="V523" s="77">
        <v>1424.7</v>
      </c>
      <c r="W523" s="94">
        <v>0</v>
      </c>
    </row>
    <row r="524" spans="1:23" s="85" customFormat="1">
      <c r="A524" s="224" t="s">
        <v>57</v>
      </c>
      <c r="B524" s="1128" t="s">
        <v>32</v>
      </c>
      <c r="C524" s="1129"/>
      <c r="D524" s="1129"/>
      <c r="E524" s="1129"/>
      <c r="F524" s="1129"/>
      <c r="G524" s="1129"/>
      <c r="H524" s="1129"/>
      <c r="I524" s="1129"/>
      <c r="J524" s="1129"/>
      <c r="K524" s="1130"/>
      <c r="L524" s="865">
        <v>0</v>
      </c>
      <c r="M524" s="865">
        <v>0</v>
      </c>
      <c r="N524" s="865">
        <v>0</v>
      </c>
      <c r="O524" s="865">
        <v>0</v>
      </c>
      <c r="P524" s="865">
        <v>0</v>
      </c>
      <c r="Q524" s="865">
        <v>0</v>
      </c>
      <c r="R524" s="865">
        <v>0</v>
      </c>
      <c r="S524" s="865">
        <v>0</v>
      </c>
      <c r="T524" s="865">
        <v>0</v>
      </c>
      <c r="U524" s="865">
        <v>0</v>
      </c>
      <c r="V524" s="865">
        <v>0</v>
      </c>
      <c r="W524" s="866">
        <v>0</v>
      </c>
    </row>
    <row r="525" spans="1:23" s="83" customFormat="1" ht="47.25" customHeight="1">
      <c r="A525" s="563" t="s">
        <v>228</v>
      </c>
      <c r="B525" s="774" t="s">
        <v>1736</v>
      </c>
      <c r="C525" s="216"/>
      <c r="D525" s="564"/>
      <c r="E525" s="564"/>
      <c r="F525" s="564"/>
      <c r="G525" s="564"/>
      <c r="H525" s="564"/>
      <c r="I525" s="564"/>
      <c r="J525" s="564"/>
      <c r="K525" s="564" t="s">
        <v>66</v>
      </c>
      <c r="L525" s="857">
        <f>SUM(L526)</f>
        <v>196668.59999999998</v>
      </c>
      <c r="M525" s="857">
        <f t="shared" ref="M525:W525" si="137">SUM(M526)</f>
        <v>236986.99999999997</v>
      </c>
      <c r="N525" s="857">
        <f t="shared" si="137"/>
        <v>156476.29999999999</v>
      </c>
      <c r="O525" s="857">
        <f t="shared" si="137"/>
        <v>211039.8</v>
      </c>
      <c r="P525" s="857">
        <f t="shared" si="137"/>
        <v>207595.5</v>
      </c>
      <c r="Q525" s="857">
        <f t="shared" si="137"/>
        <v>3444.3</v>
      </c>
      <c r="R525" s="857">
        <f t="shared" si="137"/>
        <v>212866.9</v>
      </c>
      <c r="S525" s="857">
        <f t="shared" si="137"/>
        <v>212866.9</v>
      </c>
      <c r="T525" s="857">
        <f t="shared" si="137"/>
        <v>0</v>
      </c>
      <c r="U525" s="857">
        <f t="shared" si="137"/>
        <v>212866.9</v>
      </c>
      <c r="V525" s="857">
        <f t="shared" si="137"/>
        <v>212866.9</v>
      </c>
      <c r="W525" s="857">
        <f t="shared" si="137"/>
        <v>0</v>
      </c>
    </row>
    <row r="526" spans="1:23" s="83" customFormat="1" ht="43.5" customHeight="1">
      <c r="A526" s="701" t="s">
        <v>9</v>
      </c>
      <c r="B526" s="1269" t="s">
        <v>71</v>
      </c>
      <c r="C526" s="1269"/>
      <c r="D526" s="1269"/>
      <c r="E526" s="1269"/>
      <c r="F526" s="1269"/>
      <c r="G526" s="1269"/>
      <c r="H526" s="1269"/>
      <c r="I526" s="1269"/>
      <c r="J526" s="1269"/>
      <c r="K526" s="1269"/>
      <c r="L526" s="703">
        <f>SUM(L527,L531,L541,L546,)</f>
        <v>196668.59999999998</v>
      </c>
      <c r="M526" s="703">
        <f t="shared" ref="M526:W526" si="138">SUM(M527,M531,M541,M546,)</f>
        <v>236986.99999999997</v>
      </c>
      <c r="N526" s="703">
        <f t="shared" si="138"/>
        <v>156476.29999999999</v>
      </c>
      <c r="O526" s="703">
        <f t="shared" si="138"/>
        <v>211039.8</v>
      </c>
      <c r="P526" s="703">
        <f t="shared" si="138"/>
        <v>207595.5</v>
      </c>
      <c r="Q526" s="703">
        <f t="shared" si="138"/>
        <v>3444.3</v>
      </c>
      <c r="R526" s="703">
        <f t="shared" si="138"/>
        <v>212866.9</v>
      </c>
      <c r="S526" s="703">
        <f t="shared" si="138"/>
        <v>212866.9</v>
      </c>
      <c r="T526" s="703">
        <f t="shared" si="138"/>
        <v>0</v>
      </c>
      <c r="U526" s="703">
        <f t="shared" si="138"/>
        <v>212866.9</v>
      </c>
      <c r="V526" s="703">
        <f t="shared" si="138"/>
        <v>212866.9</v>
      </c>
      <c r="W526" s="703">
        <f t="shared" si="138"/>
        <v>0</v>
      </c>
    </row>
    <row r="527" spans="1:23" s="78" customFormat="1" ht="19.899999999999999" customHeight="1">
      <c r="A527" s="115" t="s">
        <v>58</v>
      </c>
      <c r="B527" s="721"/>
      <c r="C527" s="977"/>
      <c r="D527" s="101"/>
      <c r="E527" s="93"/>
      <c r="F527" s="93"/>
      <c r="G527" s="93"/>
      <c r="H527" s="93"/>
      <c r="I527" s="97"/>
      <c r="J527" s="100"/>
      <c r="K527" s="101"/>
      <c r="L527" s="200">
        <f>SUM(L528:L530)</f>
        <v>3477.8</v>
      </c>
      <c r="M527" s="200">
        <f>SUM(M528:M530)</f>
        <v>3539.1</v>
      </c>
      <c r="N527" s="200">
        <f>SUM(N528:N530)</f>
        <v>2262.8000000000002</v>
      </c>
      <c r="O527" s="200">
        <f>SUM(O528:O530)</f>
        <v>4943.5</v>
      </c>
      <c r="P527" s="200">
        <f>SUM(P528:P530)</f>
        <v>4943.5</v>
      </c>
      <c r="Q527" s="200">
        <f t="shared" ref="Q527:W527" si="139">SUM(Q528:Q530)</f>
        <v>0</v>
      </c>
      <c r="R527" s="242">
        <f t="shared" ref="R527:R590" si="140">S527+T527</f>
        <v>5069.1000000000004</v>
      </c>
      <c r="S527" s="200">
        <f>SUM(S528:S530)</f>
        <v>5069.1000000000004</v>
      </c>
      <c r="T527" s="200">
        <f t="shared" si="139"/>
        <v>0</v>
      </c>
      <c r="U527" s="200">
        <f>V527+W527</f>
        <v>5069.1000000000004</v>
      </c>
      <c r="V527" s="200">
        <f t="shared" si="139"/>
        <v>5069.1000000000004</v>
      </c>
      <c r="W527" s="208">
        <f t="shared" si="139"/>
        <v>0</v>
      </c>
    </row>
    <row r="528" spans="1:23" s="78" customFormat="1" ht="40.5" customHeight="1">
      <c r="A528" s="95" t="s">
        <v>10</v>
      </c>
      <c r="B528" s="721" t="s">
        <v>72</v>
      </c>
      <c r="C528" s="96"/>
      <c r="D528" s="235"/>
      <c r="E528" s="201" t="s">
        <v>167</v>
      </c>
      <c r="F528" s="201" t="s">
        <v>102</v>
      </c>
      <c r="G528" s="201" t="s">
        <v>1444</v>
      </c>
      <c r="H528" s="96">
        <v>100</v>
      </c>
      <c r="I528" s="1376" t="s">
        <v>1445</v>
      </c>
      <c r="J528" s="235"/>
      <c r="K528" s="235"/>
      <c r="L528" s="77">
        <v>3382.5</v>
      </c>
      <c r="M528" s="77">
        <v>3464.4</v>
      </c>
      <c r="N528" s="77">
        <v>2217</v>
      </c>
      <c r="O528" s="77">
        <f>P528+Q528</f>
        <v>4869.8999999999996</v>
      </c>
      <c r="P528" s="77">
        <v>4869.8999999999996</v>
      </c>
      <c r="Q528" s="77"/>
      <c r="R528" s="246">
        <f t="shared" si="140"/>
        <v>4993.6000000000004</v>
      </c>
      <c r="S528" s="77">
        <v>4993.6000000000004</v>
      </c>
      <c r="T528" s="77"/>
      <c r="U528" s="77">
        <f t="shared" ref="U528:U591" si="141">V528+W528</f>
        <v>4993.6000000000004</v>
      </c>
      <c r="V528" s="77">
        <v>4993.6000000000004</v>
      </c>
      <c r="W528" s="94"/>
    </row>
    <row r="529" spans="1:23" s="78" customFormat="1" ht="40.5" customHeight="1">
      <c r="A529" s="95" t="s">
        <v>11</v>
      </c>
      <c r="B529" s="721" t="s">
        <v>73</v>
      </c>
      <c r="C529" s="977"/>
      <c r="D529" s="220"/>
      <c r="E529" s="201" t="s">
        <v>167</v>
      </c>
      <c r="F529" s="201" t="s">
        <v>102</v>
      </c>
      <c r="G529" s="201" t="s">
        <v>1444</v>
      </c>
      <c r="H529" s="96">
        <v>200</v>
      </c>
      <c r="I529" s="1377"/>
      <c r="J529" s="97"/>
      <c r="K529" s="702"/>
      <c r="L529" s="77">
        <v>92.8</v>
      </c>
      <c r="M529" s="77">
        <v>74.7</v>
      </c>
      <c r="N529" s="77">
        <v>45.8</v>
      </c>
      <c r="O529" s="77">
        <f t="shared" ref="O529:O530" si="142">P529+Q529</f>
        <v>73.599999999999994</v>
      </c>
      <c r="P529" s="77">
        <v>73.599999999999994</v>
      </c>
      <c r="Q529" s="77"/>
      <c r="R529" s="246">
        <f t="shared" si="140"/>
        <v>75.5</v>
      </c>
      <c r="S529" s="77">
        <v>75.5</v>
      </c>
      <c r="T529" s="77"/>
      <c r="U529" s="77">
        <f t="shared" si="141"/>
        <v>75.5</v>
      </c>
      <c r="V529" s="77">
        <v>75.5</v>
      </c>
      <c r="W529" s="94"/>
    </row>
    <row r="530" spans="1:23" s="78" customFormat="1" ht="40.5" customHeight="1">
      <c r="A530" s="95" t="s">
        <v>21</v>
      </c>
      <c r="B530" s="721" t="s">
        <v>32</v>
      </c>
      <c r="C530" s="977"/>
      <c r="D530" s="220"/>
      <c r="E530" s="201" t="s">
        <v>167</v>
      </c>
      <c r="F530" s="201" t="s">
        <v>102</v>
      </c>
      <c r="G530" s="201" t="s">
        <v>1444</v>
      </c>
      <c r="H530" s="96">
        <v>800</v>
      </c>
      <c r="I530" s="1378"/>
      <c r="J530" s="97"/>
      <c r="K530" s="220"/>
      <c r="L530" s="77">
        <v>2.5</v>
      </c>
      <c r="M530" s="77">
        <v>0</v>
      </c>
      <c r="N530" s="77">
        <v>0</v>
      </c>
      <c r="O530" s="77">
        <f t="shared" si="142"/>
        <v>0</v>
      </c>
      <c r="P530" s="77">
        <v>0</v>
      </c>
      <c r="Q530" s="77"/>
      <c r="R530" s="246">
        <f t="shared" si="140"/>
        <v>0</v>
      </c>
      <c r="S530" s="77">
        <v>0</v>
      </c>
      <c r="T530" s="77"/>
      <c r="U530" s="77">
        <f t="shared" si="141"/>
        <v>0</v>
      </c>
      <c r="V530" s="77">
        <v>0</v>
      </c>
      <c r="W530" s="94"/>
    </row>
    <row r="531" spans="1:23" s="78" customFormat="1" ht="36.6" customHeight="1">
      <c r="A531" s="1175" t="s">
        <v>97</v>
      </c>
      <c r="B531" s="1176"/>
      <c r="C531" s="1176"/>
      <c r="D531" s="1176"/>
      <c r="E531" s="1176"/>
      <c r="F531" s="1176"/>
      <c r="G531" s="1176"/>
      <c r="H531" s="1176"/>
      <c r="I531" s="1176"/>
      <c r="J531" s="1176"/>
      <c r="K531" s="1176"/>
      <c r="L531" s="200">
        <f t="shared" ref="L531:W531" si="143">SUM(L532,L535,L538)</f>
        <v>16699</v>
      </c>
      <c r="M531" s="200">
        <f t="shared" si="143"/>
        <v>24221.7</v>
      </c>
      <c r="N531" s="200">
        <f t="shared" si="143"/>
        <v>15428</v>
      </c>
      <c r="O531" s="200">
        <f>SUM(O532,O535,O538)</f>
        <v>26975.8</v>
      </c>
      <c r="P531" s="200">
        <f t="shared" si="143"/>
        <v>26975.8</v>
      </c>
      <c r="Q531" s="200">
        <f t="shared" si="143"/>
        <v>0</v>
      </c>
      <c r="R531" s="242">
        <f t="shared" si="140"/>
        <v>27660.800000000003</v>
      </c>
      <c r="S531" s="200">
        <f t="shared" si="143"/>
        <v>27660.800000000003</v>
      </c>
      <c r="T531" s="200">
        <f t="shared" si="143"/>
        <v>0</v>
      </c>
      <c r="U531" s="200">
        <f t="shared" si="141"/>
        <v>27660.800000000003</v>
      </c>
      <c r="V531" s="200">
        <f t="shared" si="143"/>
        <v>27660.800000000003</v>
      </c>
      <c r="W531" s="208">
        <f t="shared" si="143"/>
        <v>0</v>
      </c>
    </row>
    <row r="532" spans="1:23" s="78" customFormat="1" ht="31.9" customHeight="1">
      <c r="A532" s="95" t="s">
        <v>12</v>
      </c>
      <c r="B532" s="721" t="s">
        <v>59</v>
      </c>
      <c r="C532" s="96"/>
      <c r="D532" s="235"/>
      <c r="E532" s="93"/>
      <c r="F532" s="93"/>
      <c r="G532" s="93"/>
      <c r="H532" s="96">
        <v>100</v>
      </c>
      <c r="I532" s="234"/>
      <c r="J532" s="235"/>
      <c r="K532" s="235"/>
      <c r="L532" s="77">
        <f t="shared" ref="L532:W532" si="144">SUM(L533:L534)</f>
        <v>15717.8</v>
      </c>
      <c r="M532" s="77">
        <f t="shared" si="144"/>
        <v>23293.9</v>
      </c>
      <c r="N532" s="77">
        <f t="shared" si="144"/>
        <v>14857.300000000001</v>
      </c>
      <c r="O532" s="77">
        <f>SUM(O533:O534)</f>
        <v>25980.1</v>
      </c>
      <c r="P532" s="77">
        <f t="shared" si="144"/>
        <v>25980.1</v>
      </c>
      <c r="Q532" s="77">
        <f t="shared" si="144"/>
        <v>0</v>
      </c>
      <c r="R532" s="246">
        <f t="shared" si="140"/>
        <v>26399.800000000003</v>
      </c>
      <c r="S532" s="77">
        <f t="shared" si="144"/>
        <v>26399.800000000003</v>
      </c>
      <c r="T532" s="77">
        <f t="shared" si="144"/>
        <v>0</v>
      </c>
      <c r="U532" s="200">
        <f t="shared" si="141"/>
        <v>26399.800000000003</v>
      </c>
      <c r="V532" s="77">
        <f t="shared" si="144"/>
        <v>26399.800000000003</v>
      </c>
      <c r="W532" s="94">
        <f t="shared" si="144"/>
        <v>0</v>
      </c>
    </row>
    <row r="533" spans="1:23" s="78" customFormat="1" ht="21.75" customHeight="1">
      <c r="A533" s="95" t="s">
        <v>49</v>
      </c>
      <c r="B533" s="721" t="s">
        <v>229</v>
      </c>
      <c r="C533" s="96"/>
      <c r="D533" s="235"/>
      <c r="E533" s="201" t="s">
        <v>167</v>
      </c>
      <c r="F533" s="201" t="s">
        <v>102</v>
      </c>
      <c r="G533" s="201" t="s">
        <v>1042</v>
      </c>
      <c r="H533" s="96">
        <v>100</v>
      </c>
      <c r="I533" s="1379" t="s">
        <v>1446</v>
      </c>
      <c r="J533" s="235"/>
      <c r="K533" s="235"/>
      <c r="L533" s="77">
        <v>8233</v>
      </c>
      <c r="M533" s="77">
        <v>8461.4</v>
      </c>
      <c r="N533" s="77">
        <v>6030.1</v>
      </c>
      <c r="O533" s="77">
        <f>SUM(P533:Q533)</f>
        <v>9094.1</v>
      </c>
      <c r="P533" s="77">
        <v>9094.1</v>
      </c>
      <c r="Q533" s="77">
        <v>0</v>
      </c>
      <c r="R533" s="246">
        <f t="shared" si="140"/>
        <v>9105.1</v>
      </c>
      <c r="S533" s="77">
        <v>9105.1</v>
      </c>
      <c r="T533" s="77">
        <v>0</v>
      </c>
      <c r="U533" s="200">
        <f t="shared" si="141"/>
        <v>9105.1</v>
      </c>
      <c r="V533" s="77">
        <v>9105.1</v>
      </c>
      <c r="W533" s="94">
        <v>0</v>
      </c>
    </row>
    <row r="534" spans="1:23" s="78" customFormat="1" ht="21.75" customHeight="1">
      <c r="A534" s="95" t="s">
        <v>69</v>
      </c>
      <c r="B534" s="721" t="s">
        <v>1447</v>
      </c>
      <c r="C534" s="96"/>
      <c r="D534" s="235"/>
      <c r="E534" s="201" t="s">
        <v>167</v>
      </c>
      <c r="F534" s="201" t="s">
        <v>102</v>
      </c>
      <c r="G534" s="201" t="s">
        <v>1041</v>
      </c>
      <c r="H534" s="96">
        <v>100</v>
      </c>
      <c r="I534" s="1380"/>
      <c r="J534" s="235"/>
      <c r="K534" s="235"/>
      <c r="L534" s="77">
        <v>7484.8</v>
      </c>
      <c r="M534" s="77">
        <v>14832.5</v>
      </c>
      <c r="N534" s="77">
        <v>8827.2000000000007</v>
      </c>
      <c r="O534" s="77">
        <f t="shared" ref="O534:O535" si="145">SUM(P534:Q534)</f>
        <v>16886</v>
      </c>
      <c r="P534" s="77">
        <v>16886</v>
      </c>
      <c r="Q534" s="77"/>
      <c r="R534" s="246">
        <f t="shared" si="140"/>
        <v>17294.7</v>
      </c>
      <c r="S534" s="77">
        <v>17294.7</v>
      </c>
      <c r="T534" s="77"/>
      <c r="U534" s="200">
        <f t="shared" si="141"/>
        <v>17294.7</v>
      </c>
      <c r="V534" s="77">
        <v>17294.7</v>
      </c>
      <c r="W534" s="94"/>
    </row>
    <row r="535" spans="1:23" s="78" customFormat="1" ht="39.75" customHeight="1">
      <c r="A535" s="95" t="s">
        <v>13</v>
      </c>
      <c r="B535" s="721" t="s">
        <v>33</v>
      </c>
      <c r="C535" s="977"/>
      <c r="D535" s="220"/>
      <c r="E535" s="201"/>
      <c r="F535" s="201"/>
      <c r="G535" s="93"/>
      <c r="H535" s="96">
        <v>200</v>
      </c>
      <c r="I535" s="1380"/>
      <c r="J535" s="97"/>
      <c r="K535" s="220"/>
      <c r="L535" s="77">
        <f t="shared" ref="L535:V535" si="146">SUM(L536:L537)</f>
        <v>975.40000000000009</v>
      </c>
      <c r="M535" s="77">
        <f t="shared" si="146"/>
        <v>926.6</v>
      </c>
      <c r="N535" s="77">
        <f t="shared" si="146"/>
        <v>569.9</v>
      </c>
      <c r="O535" s="77">
        <f t="shared" si="145"/>
        <v>994.5</v>
      </c>
      <c r="P535" s="77">
        <f t="shared" si="146"/>
        <v>994.5</v>
      </c>
      <c r="Q535" s="77"/>
      <c r="R535" s="246">
        <f t="shared" si="140"/>
        <v>1261</v>
      </c>
      <c r="S535" s="77">
        <f t="shared" si="146"/>
        <v>1261</v>
      </c>
      <c r="T535" s="77"/>
      <c r="U535" s="200">
        <f t="shared" si="141"/>
        <v>1261</v>
      </c>
      <c r="V535" s="77">
        <f t="shared" si="146"/>
        <v>1261</v>
      </c>
      <c r="W535" s="94"/>
    </row>
    <row r="536" spans="1:23" s="78" customFormat="1" ht="21.75" customHeight="1">
      <c r="A536" s="95" t="s">
        <v>50</v>
      </c>
      <c r="B536" s="721" t="s">
        <v>229</v>
      </c>
      <c r="C536" s="977"/>
      <c r="D536" s="220"/>
      <c r="E536" s="201" t="s">
        <v>167</v>
      </c>
      <c r="F536" s="201" t="s">
        <v>102</v>
      </c>
      <c r="G536" s="201" t="s">
        <v>1042</v>
      </c>
      <c r="H536" s="96">
        <v>200</v>
      </c>
      <c r="I536" s="1380"/>
      <c r="J536" s="97"/>
      <c r="K536" s="702"/>
      <c r="L536" s="77">
        <v>943.7</v>
      </c>
      <c r="M536" s="77">
        <v>886.1</v>
      </c>
      <c r="N536" s="77">
        <v>542.1</v>
      </c>
      <c r="O536" s="77">
        <f>SUM(P536:Q536)</f>
        <v>621</v>
      </c>
      <c r="P536" s="77">
        <v>621</v>
      </c>
      <c r="Q536" s="77"/>
      <c r="R536" s="246">
        <f t="shared" si="140"/>
        <v>857.9</v>
      </c>
      <c r="S536" s="77">
        <v>857.9</v>
      </c>
      <c r="T536" s="77"/>
      <c r="U536" s="200">
        <f t="shared" si="141"/>
        <v>857.9</v>
      </c>
      <c r="V536" s="77">
        <v>857.9</v>
      </c>
      <c r="W536" s="94"/>
    </row>
    <row r="537" spans="1:23" s="78" customFormat="1" ht="21.75" customHeight="1">
      <c r="A537" s="95" t="s">
        <v>74</v>
      </c>
      <c r="B537" s="721" t="s">
        <v>1447</v>
      </c>
      <c r="C537" s="96"/>
      <c r="D537" s="235"/>
      <c r="E537" s="201" t="s">
        <v>167</v>
      </c>
      <c r="F537" s="201" t="s">
        <v>102</v>
      </c>
      <c r="G537" s="201" t="s">
        <v>1041</v>
      </c>
      <c r="H537" s="96">
        <v>200</v>
      </c>
      <c r="I537" s="1380"/>
      <c r="J537" s="235"/>
      <c r="K537" s="235"/>
      <c r="L537" s="77">
        <v>31.7</v>
      </c>
      <c r="M537" s="77">
        <v>40.5</v>
      </c>
      <c r="N537" s="77">
        <v>27.8</v>
      </c>
      <c r="O537" s="77">
        <f>SUM(P537:Q537)</f>
        <v>373.5</v>
      </c>
      <c r="P537" s="77">
        <v>373.5</v>
      </c>
      <c r="Q537" s="77">
        <v>0</v>
      </c>
      <c r="R537" s="246">
        <f t="shared" si="140"/>
        <v>403.1</v>
      </c>
      <c r="S537" s="77">
        <v>403.1</v>
      </c>
      <c r="T537" s="77">
        <v>0</v>
      </c>
      <c r="U537" s="200">
        <f t="shared" si="141"/>
        <v>403.1</v>
      </c>
      <c r="V537" s="77">
        <v>403.1</v>
      </c>
      <c r="W537" s="94">
        <v>0</v>
      </c>
    </row>
    <row r="538" spans="1:23" s="78" customFormat="1" ht="21" customHeight="1">
      <c r="A538" s="95" t="s">
        <v>51</v>
      </c>
      <c r="B538" s="721" t="s">
        <v>32</v>
      </c>
      <c r="C538" s="977"/>
      <c r="D538" s="220"/>
      <c r="E538" s="201"/>
      <c r="F538" s="201"/>
      <c r="G538" s="93"/>
      <c r="H538" s="96">
        <v>800</v>
      </c>
      <c r="I538" s="1380"/>
      <c r="J538" s="97"/>
      <c r="K538" s="702"/>
      <c r="L538" s="77">
        <f t="shared" ref="L538:W538" si="147">SUM(L539:L540)</f>
        <v>5.8</v>
      </c>
      <c r="M538" s="77">
        <f t="shared" si="147"/>
        <v>1.2</v>
      </c>
      <c r="N538" s="77">
        <f t="shared" si="147"/>
        <v>0.8</v>
      </c>
      <c r="O538" s="77">
        <f t="shared" si="147"/>
        <v>1.2</v>
      </c>
      <c r="P538" s="77">
        <f t="shared" si="147"/>
        <v>1.2</v>
      </c>
      <c r="Q538" s="77">
        <f t="shared" si="147"/>
        <v>0</v>
      </c>
      <c r="R538" s="246">
        <f t="shared" si="140"/>
        <v>0</v>
      </c>
      <c r="S538" s="77">
        <f t="shared" si="147"/>
        <v>0</v>
      </c>
      <c r="T538" s="77">
        <f t="shared" si="147"/>
        <v>0</v>
      </c>
      <c r="U538" s="200">
        <f t="shared" si="141"/>
        <v>0</v>
      </c>
      <c r="V538" s="77">
        <f t="shared" si="147"/>
        <v>0</v>
      </c>
      <c r="W538" s="94">
        <f t="shared" si="147"/>
        <v>0</v>
      </c>
    </row>
    <row r="539" spans="1:23" s="78" customFormat="1" ht="21" customHeight="1">
      <c r="A539" s="95" t="s">
        <v>52</v>
      </c>
      <c r="B539" s="721" t="s">
        <v>229</v>
      </c>
      <c r="C539" s="977"/>
      <c r="D539" s="220"/>
      <c r="E539" s="201" t="s">
        <v>167</v>
      </c>
      <c r="F539" s="201" t="s">
        <v>102</v>
      </c>
      <c r="G539" s="201" t="s">
        <v>1042</v>
      </c>
      <c r="H539" s="96">
        <v>800</v>
      </c>
      <c r="I539" s="1380"/>
      <c r="J539" s="97"/>
      <c r="K539" s="220"/>
      <c r="L539" s="77">
        <v>5.8</v>
      </c>
      <c r="M539" s="77">
        <v>1.2</v>
      </c>
      <c r="N539" s="77">
        <v>0.8</v>
      </c>
      <c r="O539" s="77">
        <f>SUM(P539:Q539)</f>
        <v>1.2</v>
      </c>
      <c r="P539" s="77">
        <v>1.2</v>
      </c>
      <c r="Q539" s="77">
        <v>0</v>
      </c>
      <c r="R539" s="246">
        <f t="shared" si="140"/>
        <v>0</v>
      </c>
      <c r="S539" s="77">
        <v>0</v>
      </c>
      <c r="T539" s="77"/>
      <c r="U539" s="200">
        <f t="shared" si="141"/>
        <v>0</v>
      </c>
      <c r="V539" s="77">
        <v>0</v>
      </c>
      <c r="W539" s="94"/>
    </row>
    <row r="540" spans="1:23" s="78" customFormat="1" ht="21.75" customHeight="1">
      <c r="A540" s="95" t="s">
        <v>76</v>
      </c>
      <c r="B540" s="721" t="s">
        <v>1447</v>
      </c>
      <c r="C540" s="96"/>
      <c r="D540" s="235"/>
      <c r="E540" s="201" t="s">
        <v>167</v>
      </c>
      <c r="F540" s="201" t="s">
        <v>102</v>
      </c>
      <c r="G540" s="201" t="s">
        <v>1041</v>
      </c>
      <c r="H540" s="96">
        <v>800</v>
      </c>
      <c r="I540" s="1381"/>
      <c r="J540" s="235"/>
      <c r="K540" s="235"/>
      <c r="L540" s="77"/>
      <c r="M540" s="77">
        <v>0</v>
      </c>
      <c r="N540" s="77">
        <v>0</v>
      </c>
      <c r="O540" s="77">
        <f>SUM(P540:Q540)</f>
        <v>0</v>
      </c>
      <c r="P540" s="77"/>
      <c r="Q540" s="77"/>
      <c r="R540" s="246">
        <f t="shared" si="140"/>
        <v>0</v>
      </c>
      <c r="S540" s="77"/>
      <c r="T540" s="77"/>
      <c r="U540" s="200">
        <f t="shared" si="141"/>
        <v>0</v>
      </c>
      <c r="V540" s="77"/>
      <c r="W540" s="94"/>
    </row>
    <row r="541" spans="1:23" s="78" customFormat="1" ht="39.75" customHeight="1">
      <c r="A541" s="1048" t="s">
        <v>77</v>
      </c>
      <c r="B541" s="1049"/>
      <c r="C541" s="1049"/>
      <c r="D541" s="1049"/>
      <c r="E541" s="1049"/>
      <c r="F541" s="1049"/>
      <c r="G541" s="1049"/>
      <c r="H541" s="1049"/>
      <c r="I541" s="1049"/>
      <c r="J541" s="1049"/>
      <c r="K541" s="1049"/>
      <c r="L541" s="199">
        <f>SUM(L542)</f>
        <v>0</v>
      </c>
      <c r="M541" s="199">
        <f t="shared" ref="M541:W541" si="148">SUM(M542)</f>
        <v>163.80000000000001</v>
      </c>
      <c r="N541" s="199">
        <f t="shared" si="148"/>
        <v>0</v>
      </c>
      <c r="O541" s="199">
        <f t="shared" si="148"/>
        <v>594.5</v>
      </c>
      <c r="P541" s="199">
        <f>SUM(P542)</f>
        <v>594.5</v>
      </c>
      <c r="Q541" s="199">
        <f t="shared" si="148"/>
        <v>0</v>
      </c>
      <c r="R541" s="242">
        <f t="shared" si="140"/>
        <v>165.6</v>
      </c>
      <c r="S541" s="199">
        <f t="shared" si="148"/>
        <v>165.6</v>
      </c>
      <c r="T541" s="199">
        <f t="shared" si="148"/>
        <v>0</v>
      </c>
      <c r="U541" s="200">
        <f t="shared" si="141"/>
        <v>165.6</v>
      </c>
      <c r="V541" s="199">
        <f t="shared" si="148"/>
        <v>165.6</v>
      </c>
      <c r="W541" s="287">
        <f t="shared" si="148"/>
        <v>0</v>
      </c>
    </row>
    <row r="542" spans="1:23" s="78" customFormat="1" ht="39.75" customHeight="1">
      <c r="A542" s="95" t="s">
        <v>22</v>
      </c>
      <c r="B542" s="721" t="s">
        <v>98</v>
      </c>
      <c r="C542" s="977"/>
      <c r="D542" s="220"/>
      <c r="E542" s="93"/>
      <c r="F542" s="93"/>
      <c r="G542" s="93"/>
      <c r="H542" s="96">
        <v>200</v>
      </c>
      <c r="I542" s="97"/>
      <c r="J542" s="97"/>
      <c r="K542" s="220"/>
      <c r="L542" s="77">
        <f>SUM(L543:L545)</f>
        <v>0</v>
      </c>
      <c r="M542" s="77">
        <f t="shared" ref="M542:W542" si="149">SUM(M543:M545)</f>
        <v>163.80000000000001</v>
      </c>
      <c r="N542" s="77">
        <f t="shared" si="149"/>
        <v>0</v>
      </c>
      <c r="O542" s="77">
        <f t="shared" si="149"/>
        <v>594.5</v>
      </c>
      <c r="P542" s="77">
        <f t="shared" si="149"/>
        <v>594.5</v>
      </c>
      <c r="Q542" s="77">
        <f t="shared" si="149"/>
        <v>0</v>
      </c>
      <c r="R542" s="246">
        <f t="shared" si="140"/>
        <v>165.6</v>
      </c>
      <c r="S542" s="77">
        <f t="shared" si="149"/>
        <v>165.6</v>
      </c>
      <c r="T542" s="77">
        <f t="shared" si="149"/>
        <v>0</v>
      </c>
      <c r="U542" s="77">
        <f t="shared" si="141"/>
        <v>165.6</v>
      </c>
      <c r="V542" s="77">
        <f t="shared" si="149"/>
        <v>165.6</v>
      </c>
      <c r="W542" s="94">
        <f t="shared" si="149"/>
        <v>0</v>
      </c>
    </row>
    <row r="543" spans="1:23" s="78" customFormat="1" ht="18.75" customHeight="1">
      <c r="A543" s="95" t="s">
        <v>43</v>
      </c>
      <c r="B543" s="721" t="s">
        <v>1386</v>
      </c>
      <c r="C543" s="977"/>
      <c r="D543" s="220"/>
      <c r="E543" s="201" t="s">
        <v>167</v>
      </c>
      <c r="F543" s="201" t="s">
        <v>101</v>
      </c>
      <c r="G543" s="201" t="s">
        <v>231</v>
      </c>
      <c r="H543" s="96">
        <v>200</v>
      </c>
      <c r="I543" s="97"/>
      <c r="J543" s="97"/>
      <c r="K543" s="220"/>
      <c r="L543" s="77">
        <v>0</v>
      </c>
      <c r="M543" s="77">
        <v>163.80000000000001</v>
      </c>
      <c r="N543" s="77">
        <v>0</v>
      </c>
      <c r="O543" s="77">
        <f>SUM(P543:Q543)</f>
        <v>594.5</v>
      </c>
      <c r="P543" s="77">
        <v>594.5</v>
      </c>
      <c r="Q543" s="77">
        <v>0</v>
      </c>
      <c r="R543" s="246">
        <f t="shared" si="140"/>
        <v>165.6</v>
      </c>
      <c r="S543" s="77">
        <v>165.6</v>
      </c>
      <c r="T543" s="77">
        <v>0</v>
      </c>
      <c r="U543" s="77">
        <f t="shared" si="141"/>
        <v>165.6</v>
      </c>
      <c r="V543" s="77">
        <v>165.6</v>
      </c>
      <c r="W543" s="94">
        <v>0</v>
      </c>
    </row>
    <row r="544" spans="1:23" s="78" customFormat="1" ht="18.75" customHeight="1">
      <c r="A544" s="95" t="s">
        <v>78</v>
      </c>
      <c r="B544" s="721" t="s">
        <v>1386</v>
      </c>
      <c r="C544" s="977"/>
      <c r="D544" s="220"/>
      <c r="E544" s="93"/>
      <c r="F544" s="93"/>
      <c r="G544" s="93"/>
      <c r="H544" s="96">
        <v>200</v>
      </c>
      <c r="I544" s="97"/>
      <c r="J544" s="97"/>
      <c r="K544" s="220"/>
      <c r="L544" s="77"/>
      <c r="M544" s="77"/>
      <c r="N544" s="77"/>
      <c r="O544" s="77">
        <f>SUM(P544:Q544)</f>
        <v>0</v>
      </c>
      <c r="P544" s="77"/>
      <c r="Q544" s="77"/>
      <c r="R544" s="246">
        <f t="shared" si="140"/>
        <v>0</v>
      </c>
      <c r="S544" s="77"/>
      <c r="T544" s="77"/>
      <c r="U544" s="77">
        <f t="shared" si="141"/>
        <v>0</v>
      </c>
      <c r="V544" s="77"/>
      <c r="W544" s="94"/>
    </row>
    <row r="545" spans="1:23" s="78" customFormat="1" ht="18.75" customHeight="1">
      <c r="A545" s="95" t="s">
        <v>81</v>
      </c>
      <c r="B545" s="721" t="s">
        <v>857</v>
      </c>
      <c r="C545" s="977"/>
      <c r="D545" s="220"/>
      <c r="E545" s="93"/>
      <c r="F545" s="93"/>
      <c r="G545" s="93"/>
      <c r="H545" s="96">
        <v>200</v>
      </c>
      <c r="I545" s="97"/>
      <c r="J545" s="97"/>
      <c r="K545" s="220"/>
      <c r="L545" s="77"/>
      <c r="M545" s="77"/>
      <c r="N545" s="77"/>
      <c r="O545" s="77">
        <f>SUM(P545:Q545)</f>
        <v>0</v>
      </c>
      <c r="P545" s="77"/>
      <c r="Q545" s="77"/>
      <c r="R545" s="246">
        <f t="shared" si="140"/>
        <v>0</v>
      </c>
      <c r="S545" s="77"/>
      <c r="T545" s="77"/>
      <c r="U545" s="77">
        <f t="shared" si="141"/>
        <v>0</v>
      </c>
      <c r="V545" s="77"/>
      <c r="W545" s="94"/>
    </row>
    <row r="546" spans="1:23" s="78" customFormat="1" ht="63.6" customHeight="1">
      <c r="A546" s="1175" t="s">
        <v>79</v>
      </c>
      <c r="B546" s="1176"/>
      <c r="C546" s="1176"/>
      <c r="D546" s="1176"/>
      <c r="E546" s="1176"/>
      <c r="F546" s="1176"/>
      <c r="G546" s="1176"/>
      <c r="H546" s="1176"/>
      <c r="I546" s="1176"/>
      <c r="J546" s="1176"/>
      <c r="K546" s="1176"/>
      <c r="L546" s="199">
        <f>SUM(L547,L580)</f>
        <v>176491.8</v>
      </c>
      <c r="M546" s="199">
        <f>SUM(M547,M580)</f>
        <v>209062.39999999997</v>
      </c>
      <c r="N546" s="199">
        <f>SUM(N547,N580)</f>
        <v>138785.5</v>
      </c>
      <c r="O546" s="199">
        <f>P546+Q546</f>
        <v>178526</v>
      </c>
      <c r="P546" s="199">
        <f t="shared" ref="P546:W546" si="150">SUM(P547,P580)</f>
        <v>175081.7</v>
      </c>
      <c r="Q546" s="199">
        <f t="shared" si="150"/>
        <v>3444.3</v>
      </c>
      <c r="R546" s="242">
        <f t="shared" si="140"/>
        <v>179971.4</v>
      </c>
      <c r="S546" s="199">
        <f t="shared" si="150"/>
        <v>179971.4</v>
      </c>
      <c r="T546" s="199">
        <f t="shared" si="150"/>
        <v>0</v>
      </c>
      <c r="U546" s="200">
        <f t="shared" si="141"/>
        <v>179971.4</v>
      </c>
      <c r="V546" s="199">
        <f t="shared" si="150"/>
        <v>179971.4</v>
      </c>
      <c r="W546" s="287">
        <f t="shared" si="150"/>
        <v>0</v>
      </c>
    </row>
    <row r="547" spans="1:23" s="84" customFormat="1" ht="26.45" customHeight="1">
      <c r="A547" s="1048" t="s">
        <v>37</v>
      </c>
      <c r="B547" s="1049"/>
      <c r="C547" s="1049"/>
      <c r="D547" s="1049"/>
      <c r="E547" s="1049"/>
      <c r="F547" s="1049"/>
      <c r="G547" s="1049"/>
      <c r="H547" s="1049"/>
      <c r="I547" s="1049"/>
      <c r="J547" s="1049"/>
      <c r="K547" s="1049"/>
      <c r="L547" s="242">
        <f>SUM(L548,L563)</f>
        <v>93440.799999999988</v>
      </c>
      <c r="M547" s="242">
        <f>SUM(M548,M563)</f>
        <v>64631.199999999997</v>
      </c>
      <c r="N547" s="242">
        <f t="shared" ref="N547:W547" si="151">SUM(N548,N563)</f>
        <v>39426.1</v>
      </c>
      <c r="O547" s="242">
        <f>P547+Q547</f>
        <v>62322.100000000006</v>
      </c>
      <c r="P547" s="242">
        <f>SUM(P548,P563)</f>
        <v>62322.100000000006</v>
      </c>
      <c r="Q547" s="242">
        <f t="shared" si="151"/>
        <v>0</v>
      </c>
      <c r="R547" s="242">
        <f t="shared" si="140"/>
        <v>63586.1</v>
      </c>
      <c r="S547" s="242">
        <f>SUM(S548,S563)</f>
        <v>63586.1</v>
      </c>
      <c r="T547" s="242">
        <f t="shared" si="151"/>
        <v>0</v>
      </c>
      <c r="U547" s="242">
        <f t="shared" si="141"/>
        <v>63586.1</v>
      </c>
      <c r="V547" s="242">
        <f t="shared" si="151"/>
        <v>63586.1</v>
      </c>
      <c r="W547" s="252">
        <f t="shared" si="151"/>
        <v>0</v>
      </c>
    </row>
    <row r="548" spans="1:23" s="84" customFormat="1" ht="79.900000000000006" customHeight="1">
      <c r="A548" s="112" t="s">
        <v>34</v>
      </c>
      <c r="B548" s="427" t="s">
        <v>99</v>
      </c>
      <c r="C548" s="983"/>
      <c r="D548" s="269"/>
      <c r="E548" s="251"/>
      <c r="F548" s="251"/>
      <c r="G548" s="251"/>
      <c r="H548" s="245">
        <v>600</v>
      </c>
      <c r="I548" s="249"/>
      <c r="J548" s="268"/>
      <c r="K548" s="101"/>
      <c r="L548" s="246">
        <f>SUM(L549:L562)</f>
        <v>91730.4</v>
      </c>
      <c r="M548" s="246">
        <f>SUM(M549:M562)</f>
        <v>62412.299999999996</v>
      </c>
      <c r="N548" s="246">
        <f>SUM(N549:N562)</f>
        <v>38816.199999999997</v>
      </c>
      <c r="O548" s="246">
        <f>P548+Q548</f>
        <v>62245.700000000004</v>
      </c>
      <c r="P548" s="246">
        <f>SUM(P549:P562)</f>
        <v>62245.700000000004</v>
      </c>
      <c r="Q548" s="246">
        <f t="shared" ref="Q548:W548" si="152">SUM(Q549:Q558)</f>
        <v>0</v>
      </c>
      <c r="R548" s="246">
        <f t="shared" si="140"/>
        <v>63503.5</v>
      </c>
      <c r="S548" s="246">
        <f>SUM(S549:S562)</f>
        <v>63503.5</v>
      </c>
      <c r="T548" s="246">
        <f t="shared" si="152"/>
        <v>0</v>
      </c>
      <c r="U548" s="242">
        <f t="shared" si="141"/>
        <v>63503.5</v>
      </c>
      <c r="V548" s="246">
        <f>SUM(V549:V562)</f>
        <v>63503.5</v>
      </c>
      <c r="W548" s="248">
        <f t="shared" si="152"/>
        <v>0</v>
      </c>
    </row>
    <row r="549" spans="1:23" s="84" customFormat="1" ht="76.5" customHeight="1">
      <c r="A549" s="1085" t="s">
        <v>44</v>
      </c>
      <c r="B549" s="1105" t="s">
        <v>232</v>
      </c>
      <c r="C549" s="1383" t="s">
        <v>760</v>
      </c>
      <c r="D549" s="1331"/>
      <c r="E549" s="201" t="s">
        <v>167</v>
      </c>
      <c r="F549" s="201" t="s">
        <v>101</v>
      </c>
      <c r="G549" s="201" t="s">
        <v>1448</v>
      </c>
      <c r="H549" s="96">
        <v>611</v>
      </c>
      <c r="I549" s="1376" t="s">
        <v>1449</v>
      </c>
      <c r="J549" s="100"/>
      <c r="K549" s="101"/>
      <c r="L549" s="77">
        <v>5073.8999999999996</v>
      </c>
      <c r="M549" s="246">
        <v>41901.4</v>
      </c>
      <c r="N549" s="77">
        <v>25324.5</v>
      </c>
      <c r="O549" s="77">
        <f>SUM(P549:Q549)</f>
        <v>43727.9</v>
      </c>
      <c r="P549" s="77">
        <v>43727.9</v>
      </c>
      <c r="Q549" s="77"/>
      <c r="R549" s="246">
        <f t="shared" si="140"/>
        <v>45668.800000000003</v>
      </c>
      <c r="S549" s="77">
        <v>45668.800000000003</v>
      </c>
      <c r="T549" s="77"/>
      <c r="U549" s="77">
        <f t="shared" si="141"/>
        <v>45668.800000000003</v>
      </c>
      <c r="V549" s="77">
        <v>45668.800000000003</v>
      </c>
      <c r="W549" s="94"/>
    </row>
    <row r="550" spans="1:23" s="84" customFormat="1" ht="76.5" customHeight="1">
      <c r="A550" s="1086"/>
      <c r="B550" s="1382"/>
      <c r="C550" s="1384"/>
      <c r="D550" s="1332"/>
      <c r="E550" s="201" t="s">
        <v>167</v>
      </c>
      <c r="F550" s="201" t="s">
        <v>101</v>
      </c>
      <c r="G550" s="201" t="s">
        <v>1450</v>
      </c>
      <c r="H550" s="96">
        <v>611</v>
      </c>
      <c r="I550" s="1377"/>
      <c r="J550" s="100"/>
      <c r="K550" s="101"/>
      <c r="L550" s="77">
        <v>29039.1</v>
      </c>
      <c r="M550" s="77">
        <v>132.4</v>
      </c>
      <c r="N550" s="77">
        <v>56.6</v>
      </c>
      <c r="O550" s="77"/>
      <c r="P550" s="77">
        <v>0</v>
      </c>
      <c r="Q550" s="77"/>
      <c r="R550" s="246">
        <f t="shared" si="140"/>
        <v>0</v>
      </c>
      <c r="S550" s="77">
        <v>0</v>
      </c>
      <c r="T550" s="77"/>
      <c r="U550" s="77">
        <f t="shared" si="141"/>
        <v>0</v>
      </c>
      <c r="V550" s="77">
        <v>0</v>
      </c>
      <c r="W550" s="94"/>
    </row>
    <row r="551" spans="1:23" s="84" customFormat="1" ht="76.5" customHeight="1">
      <c r="A551" s="1086"/>
      <c r="B551" s="1382"/>
      <c r="C551" s="1384"/>
      <c r="D551" s="1332"/>
      <c r="E551" s="201" t="s">
        <v>167</v>
      </c>
      <c r="F551" s="201" t="s">
        <v>101</v>
      </c>
      <c r="G551" s="201" t="s">
        <v>1451</v>
      </c>
      <c r="H551" s="96">
        <v>611</v>
      </c>
      <c r="I551" s="1377"/>
      <c r="J551" s="100"/>
      <c r="K551" s="101"/>
      <c r="L551" s="77">
        <v>841.1</v>
      </c>
      <c r="M551" s="77"/>
      <c r="N551" s="77"/>
      <c r="O551" s="77"/>
      <c r="P551" s="77">
        <v>0</v>
      </c>
      <c r="Q551" s="77"/>
      <c r="R551" s="246">
        <f t="shared" si="140"/>
        <v>0</v>
      </c>
      <c r="S551" s="77">
        <v>0</v>
      </c>
      <c r="T551" s="77"/>
      <c r="U551" s="77">
        <f t="shared" si="141"/>
        <v>0</v>
      </c>
      <c r="V551" s="77">
        <v>0</v>
      </c>
      <c r="W551" s="94"/>
    </row>
    <row r="552" spans="1:23" s="84" customFormat="1" ht="76.5" customHeight="1">
      <c r="A552" s="1086"/>
      <c r="B552" s="1382"/>
      <c r="C552" s="1384"/>
      <c r="D552" s="1332"/>
      <c r="E552" s="201" t="s">
        <v>167</v>
      </c>
      <c r="F552" s="201" t="s">
        <v>101</v>
      </c>
      <c r="G552" s="201" t="s">
        <v>757</v>
      </c>
      <c r="H552" s="96">
        <v>611</v>
      </c>
      <c r="I552" s="1377"/>
      <c r="J552" s="100"/>
      <c r="K552" s="101"/>
      <c r="L552" s="77">
        <v>641.29999999999995</v>
      </c>
      <c r="M552" s="77">
        <v>111</v>
      </c>
      <c r="N552" s="77">
        <v>0</v>
      </c>
      <c r="O552" s="77">
        <f>P552+Q552</f>
        <v>942.6</v>
      </c>
      <c r="P552" s="77">
        <v>942.6</v>
      </c>
      <c r="Q552" s="77"/>
      <c r="R552" s="242">
        <f t="shared" si="140"/>
        <v>136</v>
      </c>
      <c r="S552" s="77">
        <v>136</v>
      </c>
      <c r="T552" s="77"/>
      <c r="U552" s="200">
        <f t="shared" si="141"/>
        <v>136</v>
      </c>
      <c r="V552" s="77">
        <v>136</v>
      </c>
      <c r="W552" s="94"/>
    </row>
    <row r="553" spans="1:23" s="84" customFormat="1" ht="76.5" customHeight="1">
      <c r="A553" s="1086"/>
      <c r="B553" s="1382"/>
      <c r="C553" s="1384"/>
      <c r="D553" s="1332"/>
      <c r="E553" s="201" t="s">
        <v>167</v>
      </c>
      <c r="F553" s="201" t="s">
        <v>101</v>
      </c>
      <c r="G553" s="201" t="s">
        <v>758</v>
      </c>
      <c r="H553" s="96">
        <v>611</v>
      </c>
      <c r="I553" s="1377"/>
      <c r="J553" s="100"/>
      <c r="K553" s="101"/>
      <c r="L553" s="77">
        <v>30</v>
      </c>
      <c r="M553" s="77">
        <v>30</v>
      </c>
      <c r="N553" s="77">
        <v>0</v>
      </c>
      <c r="O553" s="77">
        <f t="shared" ref="O553:O579" si="153">P553+Q553</f>
        <v>29.3</v>
      </c>
      <c r="P553" s="77">
        <v>29.3</v>
      </c>
      <c r="Q553" s="77"/>
      <c r="R553" s="246">
        <f t="shared" si="140"/>
        <v>30</v>
      </c>
      <c r="S553" s="77">
        <v>30</v>
      </c>
      <c r="T553" s="77"/>
      <c r="U553" s="77">
        <f t="shared" si="141"/>
        <v>30</v>
      </c>
      <c r="V553" s="77">
        <v>30</v>
      </c>
      <c r="W553" s="94"/>
    </row>
    <row r="554" spans="1:23" s="84" customFormat="1" ht="76.5" customHeight="1">
      <c r="A554" s="1086"/>
      <c r="B554" s="1382"/>
      <c r="C554" s="1384"/>
      <c r="D554" s="1332"/>
      <c r="E554" s="201" t="s">
        <v>167</v>
      </c>
      <c r="F554" s="201" t="s">
        <v>101</v>
      </c>
      <c r="G554" s="201" t="s">
        <v>764</v>
      </c>
      <c r="H554" s="96">
        <v>611</v>
      </c>
      <c r="I554" s="1377"/>
      <c r="J554" s="100"/>
      <c r="K554" s="101"/>
      <c r="L554" s="77">
        <v>769.5</v>
      </c>
      <c r="M554" s="77">
        <v>810</v>
      </c>
      <c r="N554" s="77">
        <v>444.6</v>
      </c>
      <c r="O554" s="77">
        <f t="shared" si="153"/>
        <v>0</v>
      </c>
      <c r="P554" s="77">
        <v>0</v>
      </c>
      <c r="Q554" s="77"/>
      <c r="R554" s="246">
        <f t="shared" si="140"/>
        <v>0</v>
      </c>
      <c r="S554" s="77">
        <v>0</v>
      </c>
      <c r="T554" s="77"/>
      <c r="U554" s="77">
        <f t="shared" si="141"/>
        <v>0</v>
      </c>
      <c r="V554" s="77">
        <v>0</v>
      </c>
      <c r="W554" s="94"/>
    </row>
    <row r="555" spans="1:23" s="84" customFormat="1" ht="76.5" customHeight="1">
      <c r="A555" s="1087"/>
      <c r="B555" s="1106"/>
      <c r="C555" s="1385"/>
      <c r="D555" s="1333"/>
      <c r="E555" s="201" t="s">
        <v>167</v>
      </c>
      <c r="F555" s="201" t="s">
        <v>101</v>
      </c>
      <c r="G555" s="201" t="s">
        <v>1452</v>
      </c>
      <c r="H555" s="96">
        <v>611</v>
      </c>
      <c r="I555" s="1377"/>
      <c r="J555" s="100"/>
      <c r="K555" s="101"/>
      <c r="L555" s="77">
        <v>90</v>
      </c>
      <c r="M555" s="77">
        <v>87.7</v>
      </c>
      <c r="N555" s="77">
        <v>69.3</v>
      </c>
      <c r="O555" s="77">
        <f t="shared" si="153"/>
        <v>85.5</v>
      </c>
      <c r="P555" s="77">
        <v>85.5</v>
      </c>
      <c r="Q555" s="77"/>
      <c r="R555" s="246">
        <f t="shared" si="140"/>
        <v>87.7</v>
      </c>
      <c r="S555" s="77">
        <v>87.7</v>
      </c>
      <c r="T555" s="77"/>
      <c r="U555" s="77">
        <f t="shared" si="141"/>
        <v>87.7</v>
      </c>
      <c r="V555" s="77">
        <v>87.7</v>
      </c>
      <c r="W555" s="94"/>
    </row>
    <row r="556" spans="1:23" s="84" customFormat="1" ht="76.5" customHeight="1">
      <c r="A556" s="1085" t="s">
        <v>80</v>
      </c>
      <c r="B556" s="1088" t="s">
        <v>233</v>
      </c>
      <c r="C556" s="1386" t="s">
        <v>767</v>
      </c>
      <c r="D556" s="1331"/>
      <c r="E556" s="201" t="s">
        <v>234</v>
      </c>
      <c r="F556" s="201" t="s">
        <v>212</v>
      </c>
      <c r="G556" s="201" t="s">
        <v>1453</v>
      </c>
      <c r="H556" s="96">
        <v>611</v>
      </c>
      <c r="I556" s="1377"/>
      <c r="J556" s="100"/>
      <c r="K556" s="101"/>
      <c r="L556" s="77">
        <v>2992.2</v>
      </c>
      <c r="M556" s="246"/>
      <c r="N556" s="77"/>
      <c r="O556" s="77">
        <f t="shared" si="153"/>
        <v>0</v>
      </c>
      <c r="P556" s="77">
        <v>0</v>
      </c>
      <c r="Q556" s="77"/>
      <c r="R556" s="246">
        <f t="shared" si="140"/>
        <v>0</v>
      </c>
      <c r="S556" s="77">
        <v>0</v>
      </c>
      <c r="T556" s="77"/>
      <c r="U556" s="77">
        <f t="shared" si="141"/>
        <v>0</v>
      </c>
      <c r="V556" s="77">
        <v>0</v>
      </c>
      <c r="W556" s="94"/>
    </row>
    <row r="557" spans="1:23" s="84" customFormat="1" ht="76.5" customHeight="1">
      <c r="A557" s="1087"/>
      <c r="B557" s="1090"/>
      <c r="C557" s="1387"/>
      <c r="D557" s="1333"/>
      <c r="E557" s="201" t="s">
        <v>234</v>
      </c>
      <c r="F557" s="201" t="s">
        <v>212</v>
      </c>
      <c r="G557" s="201" t="s">
        <v>1454</v>
      </c>
      <c r="H557" s="96">
        <v>611</v>
      </c>
      <c r="I557" s="1377"/>
      <c r="J557" s="100"/>
      <c r="K557" s="101"/>
      <c r="L557" s="77">
        <v>33696.199999999997</v>
      </c>
      <c r="M557" s="77"/>
      <c r="N557" s="77"/>
      <c r="O557" s="77">
        <f t="shared" si="153"/>
        <v>0</v>
      </c>
      <c r="P557" s="77">
        <v>0</v>
      </c>
      <c r="Q557" s="77"/>
      <c r="R557" s="246">
        <f t="shared" si="140"/>
        <v>0</v>
      </c>
      <c r="S557" s="77">
        <v>0</v>
      </c>
      <c r="T557" s="77"/>
      <c r="U557" s="77">
        <f t="shared" si="141"/>
        <v>0</v>
      </c>
      <c r="V557" s="77">
        <v>0</v>
      </c>
      <c r="W557" s="94"/>
    </row>
    <row r="558" spans="1:23" s="84" customFormat="1" ht="76.5" customHeight="1">
      <c r="A558" s="1085" t="s">
        <v>82</v>
      </c>
      <c r="B558" s="1105" t="s">
        <v>235</v>
      </c>
      <c r="C558" s="1185" t="s">
        <v>1455</v>
      </c>
      <c r="D558" s="1331"/>
      <c r="E558" s="201" t="s">
        <v>167</v>
      </c>
      <c r="F558" s="201" t="s">
        <v>101</v>
      </c>
      <c r="G558" s="201" t="s">
        <v>1456</v>
      </c>
      <c r="H558" s="96">
        <v>611</v>
      </c>
      <c r="I558" s="1377"/>
      <c r="J558" s="100"/>
      <c r="K558" s="101"/>
      <c r="L558" s="77">
        <v>16425.599999999999</v>
      </c>
      <c r="M558" s="246">
        <v>17695.7</v>
      </c>
      <c r="N558" s="77">
        <v>11556.3</v>
      </c>
      <c r="O558" s="77">
        <f t="shared" si="153"/>
        <v>16135.4</v>
      </c>
      <c r="P558" s="77">
        <v>16135.4</v>
      </c>
      <c r="Q558" s="77"/>
      <c r="R558" s="246">
        <f t="shared" si="140"/>
        <v>16206</v>
      </c>
      <c r="S558" s="77">
        <v>16206</v>
      </c>
      <c r="T558" s="77"/>
      <c r="U558" s="77">
        <f t="shared" si="141"/>
        <v>16206</v>
      </c>
      <c r="V558" s="77">
        <v>16206</v>
      </c>
      <c r="W558" s="94"/>
    </row>
    <row r="559" spans="1:23" s="84" customFormat="1" ht="76.5" customHeight="1">
      <c r="A559" s="1086"/>
      <c r="B559" s="1382"/>
      <c r="C559" s="1186"/>
      <c r="D559" s="1332"/>
      <c r="E559" s="201" t="s">
        <v>167</v>
      </c>
      <c r="F559" s="201" t="s">
        <v>101</v>
      </c>
      <c r="G559" s="201" t="s">
        <v>1457</v>
      </c>
      <c r="H559" s="96">
        <v>611</v>
      </c>
      <c r="I559" s="1377"/>
      <c r="J559" s="100"/>
      <c r="K559" s="101"/>
      <c r="L559" s="77">
        <v>816.9</v>
      </c>
      <c r="M559" s="77"/>
      <c r="N559" s="77"/>
      <c r="O559" s="77">
        <f t="shared" si="153"/>
        <v>0</v>
      </c>
      <c r="P559" s="77">
        <v>0</v>
      </c>
      <c r="Q559" s="77"/>
      <c r="R559" s="246">
        <f t="shared" si="140"/>
        <v>0</v>
      </c>
      <c r="S559" s="77">
        <v>0</v>
      </c>
      <c r="T559" s="77"/>
      <c r="U559" s="77">
        <f t="shared" si="141"/>
        <v>0</v>
      </c>
      <c r="V559" s="77">
        <v>0</v>
      </c>
      <c r="W559" s="94"/>
    </row>
    <row r="560" spans="1:23" s="84" customFormat="1" ht="76.5" customHeight="1">
      <c r="A560" s="1086"/>
      <c r="B560" s="1382"/>
      <c r="C560" s="1186"/>
      <c r="D560" s="1332"/>
      <c r="E560" s="201" t="s">
        <v>167</v>
      </c>
      <c r="F560" s="201" t="s">
        <v>101</v>
      </c>
      <c r="G560" s="201" t="s">
        <v>1458</v>
      </c>
      <c r="H560" s="96">
        <v>611</v>
      </c>
      <c r="I560" s="1377"/>
      <c r="J560" s="100"/>
      <c r="K560" s="101"/>
      <c r="L560" s="77">
        <v>123</v>
      </c>
      <c r="M560" s="77"/>
      <c r="N560" s="77"/>
      <c r="O560" s="77">
        <f t="shared" si="153"/>
        <v>0</v>
      </c>
      <c r="P560" s="77">
        <v>0</v>
      </c>
      <c r="Q560" s="77"/>
      <c r="R560" s="246">
        <f t="shared" si="140"/>
        <v>0</v>
      </c>
      <c r="S560" s="77">
        <v>0</v>
      </c>
      <c r="T560" s="77"/>
      <c r="U560" s="77">
        <f t="shared" si="141"/>
        <v>0</v>
      </c>
      <c r="V560" s="77">
        <v>0</v>
      </c>
      <c r="W560" s="94"/>
    </row>
    <row r="561" spans="1:23" s="84" customFormat="1" ht="76.5" customHeight="1">
      <c r="A561" s="1086"/>
      <c r="B561" s="1382"/>
      <c r="C561" s="1186"/>
      <c r="D561" s="1332"/>
      <c r="E561" s="201" t="s">
        <v>167</v>
      </c>
      <c r="F561" s="201" t="s">
        <v>101</v>
      </c>
      <c r="G561" s="201" t="s">
        <v>252</v>
      </c>
      <c r="H561" s="96">
        <v>611</v>
      </c>
      <c r="I561" s="1377"/>
      <c r="J561" s="100"/>
      <c r="K561" s="101"/>
      <c r="L561" s="77">
        <v>1120.8</v>
      </c>
      <c r="M561" s="77">
        <v>1644.1</v>
      </c>
      <c r="N561" s="77">
        <v>1364.9</v>
      </c>
      <c r="O561" s="77">
        <f t="shared" si="153"/>
        <v>1300</v>
      </c>
      <c r="P561" s="77">
        <v>1300</v>
      </c>
      <c r="Q561" s="77"/>
      <c r="R561" s="246">
        <f t="shared" si="140"/>
        <v>1350</v>
      </c>
      <c r="S561" s="77">
        <v>1350</v>
      </c>
      <c r="T561" s="77"/>
      <c r="U561" s="77">
        <f t="shared" si="141"/>
        <v>1350</v>
      </c>
      <c r="V561" s="77">
        <v>1350</v>
      </c>
      <c r="W561" s="94"/>
    </row>
    <row r="562" spans="1:23" s="84" customFormat="1" ht="76.5" customHeight="1">
      <c r="A562" s="1087"/>
      <c r="B562" s="1106"/>
      <c r="C562" s="1187"/>
      <c r="D562" s="1333"/>
      <c r="E562" s="201" t="s">
        <v>167</v>
      </c>
      <c r="F562" s="201" t="s">
        <v>101</v>
      </c>
      <c r="G562" s="201" t="s">
        <v>242</v>
      </c>
      <c r="H562" s="96">
        <v>611</v>
      </c>
      <c r="I562" s="1377"/>
      <c r="J562" s="100"/>
      <c r="K562" s="101"/>
      <c r="L562" s="77">
        <v>70.8</v>
      </c>
      <c r="M562" s="77"/>
      <c r="N562" s="77"/>
      <c r="O562" s="77">
        <f t="shared" si="153"/>
        <v>25</v>
      </c>
      <c r="P562" s="77">
        <v>25</v>
      </c>
      <c r="Q562" s="77"/>
      <c r="R562" s="246">
        <f t="shared" si="140"/>
        <v>25</v>
      </c>
      <c r="S562" s="77">
        <v>25</v>
      </c>
      <c r="T562" s="77"/>
      <c r="U562" s="77">
        <f t="shared" si="141"/>
        <v>25</v>
      </c>
      <c r="V562" s="77">
        <v>25</v>
      </c>
      <c r="W562" s="94"/>
    </row>
    <row r="563" spans="1:23" s="84" customFormat="1" ht="76.5" customHeight="1">
      <c r="A563" s="112" t="s">
        <v>35</v>
      </c>
      <c r="B563" s="273" t="s">
        <v>36</v>
      </c>
      <c r="C563" s="977"/>
      <c r="D563" s="101"/>
      <c r="E563" s="201"/>
      <c r="F563" s="201"/>
      <c r="G563" s="201"/>
      <c r="H563" s="96">
        <v>600</v>
      </c>
      <c r="I563" s="1377"/>
      <c r="J563" s="100"/>
      <c r="K563" s="101"/>
      <c r="L563" s="246">
        <f>SUM(L564:L579)</f>
        <v>1710.4</v>
      </c>
      <c r="M563" s="246">
        <f>SUM(M565:M579)</f>
        <v>2218.9</v>
      </c>
      <c r="N563" s="246">
        <f>SUM(N565:N579)</f>
        <v>609.9</v>
      </c>
      <c r="O563" s="246">
        <f t="shared" si="153"/>
        <v>76.400000000000006</v>
      </c>
      <c r="P563" s="246">
        <f>SUM(P564:P579)</f>
        <v>76.400000000000006</v>
      </c>
      <c r="Q563" s="246">
        <f t="shared" ref="Q563:W563" si="154">SUM(Q565:Q579)</f>
        <v>0</v>
      </c>
      <c r="R563" s="246">
        <f t="shared" si="140"/>
        <v>82.6</v>
      </c>
      <c r="S563" s="246">
        <f t="shared" si="154"/>
        <v>82.6</v>
      </c>
      <c r="T563" s="246">
        <f t="shared" si="154"/>
        <v>0</v>
      </c>
      <c r="U563" s="246">
        <f t="shared" si="141"/>
        <v>82.6</v>
      </c>
      <c r="V563" s="246">
        <f t="shared" si="154"/>
        <v>82.6</v>
      </c>
      <c r="W563" s="94">
        <f t="shared" si="154"/>
        <v>0</v>
      </c>
    </row>
    <row r="564" spans="1:23" s="84" customFormat="1" ht="76.5" customHeight="1">
      <c r="A564" s="112" t="s">
        <v>45</v>
      </c>
      <c r="B564" s="273" t="s">
        <v>232</v>
      </c>
      <c r="C564" s="977"/>
      <c r="D564" s="101"/>
      <c r="E564" s="201"/>
      <c r="F564" s="201"/>
      <c r="G564" s="201"/>
      <c r="H564" s="96"/>
      <c r="I564" s="1377"/>
      <c r="J564" s="100"/>
      <c r="K564" s="101"/>
      <c r="L564" s="246"/>
      <c r="M564" s="246"/>
      <c r="N564" s="246"/>
      <c r="O564" s="246">
        <f t="shared" si="153"/>
        <v>0</v>
      </c>
      <c r="P564" s="246"/>
      <c r="Q564" s="246"/>
      <c r="R564" s="246">
        <f t="shared" si="140"/>
        <v>0</v>
      </c>
      <c r="S564" s="246"/>
      <c r="T564" s="246"/>
      <c r="U564" s="246">
        <f t="shared" si="141"/>
        <v>0</v>
      </c>
      <c r="V564" s="246"/>
      <c r="W564" s="94"/>
    </row>
    <row r="565" spans="1:23" s="84" customFormat="1" ht="66.75" customHeight="1">
      <c r="A565" s="112"/>
      <c r="B565" s="713" t="s">
        <v>759</v>
      </c>
      <c r="C565" s="1185" t="s">
        <v>760</v>
      </c>
      <c r="D565" s="101"/>
      <c r="E565" s="201" t="s">
        <v>101</v>
      </c>
      <c r="F565" s="201" t="s">
        <v>92</v>
      </c>
      <c r="G565" s="201" t="s">
        <v>456</v>
      </c>
      <c r="H565" s="96">
        <v>612</v>
      </c>
      <c r="I565" s="1377"/>
      <c r="J565" s="100"/>
      <c r="K565" s="101"/>
      <c r="L565" s="77">
        <v>28.5</v>
      </c>
      <c r="M565" s="77"/>
      <c r="N565" s="77"/>
      <c r="O565" s="77">
        <f t="shared" si="153"/>
        <v>0</v>
      </c>
      <c r="P565" s="77"/>
      <c r="Q565" s="77"/>
      <c r="R565" s="246">
        <f t="shared" si="140"/>
        <v>0</v>
      </c>
      <c r="S565" s="77"/>
      <c r="T565" s="77"/>
      <c r="U565" s="77">
        <f t="shared" si="141"/>
        <v>0</v>
      </c>
      <c r="V565" s="77"/>
      <c r="W565" s="94"/>
    </row>
    <row r="566" spans="1:23" s="84" customFormat="1" ht="66.75" customHeight="1">
      <c r="A566" s="112"/>
      <c r="B566" s="713" t="s">
        <v>761</v>
      </c>
      <c r="C566" s="1186"/>
      <c r="D566" s="101"/>
      <c r="E566" s="201" t="s">
        <v>234</v>
      </c>
      <c r="F566" s="201" t="s">
        <v>234</v>
      </c>
      <c r="G566" s="201" t="s">
        <v>238</v>
      </c>
      <c r="H566" s="96">
        <v>612</v>
      </c>
      <c r="I566" s="1377"/>
      <c r="J566" s="100"/>
      <c r="K566" s="101"/>
      <c r="L566" s="77">
        <v>74</v>
      </c>
      <c r="M566" s="77">
        <v>60.6</v>
      </c>
      <c r="N566" s="77">
        <v>29.5</v>
      </c>
      <c r="O566" s="77">
        <f t="shared" si="153"/>
        <v>57.4</v>
      </c>
      <c r="P566" s="77">
        <v>57.4</v>
      </c>
      <c r="Q566" s="77"/>
      <c r="R566" s="246">
        <f t="shared" si="140"/>
        <v>60.6</v>
      </c>
      <c r="S566" s="77">
        <v>60.6</v>
      </c>
      <c r="T566" s="77"/>
      <c r="U566" s="77">
        <f t="shared" si="141"/>
        <v>60.6</v>
      </c>
      <c r="V566" s="77">
        <v>60.6</v>
      </c>
      <c r="W566" s="94"/>
    </row>
    <row r="567" spans="1:23" s="84" customFormat="1" ht="66.75" customHeight="1">
      <c r="A567" s="112"/>
      <c r="B567" s="713" t="s">
        <v>762</v>
      </c>
      <c r="C567" s="1186"/>
      <c r="D567" s="101"/>
      <c r="E567" s="201" t="s">
        <v>167</v>
      </c>
      <c r="F567" s="201" t="s">
        <v>101</v>
      </c>
      <c r="G567" s="201" t="s">
        <v>757</v>
      </c>
      <c r="H567" s="96">
        <v>612</v>
      </c>
      <c r="I567" s="1377"/>
      <c r="J567" s="100"/>
      <c r="K567" s="101"/>
      <c r="L567" s="77">
        <v>0</v>
      </c>
      <c r="M567" s="77">
        <v>25</v>
      </c>
      <c r="N567" s="77">
        <v>25</v>
      </c>
      <c r="O567" s="77">
        <f t="shared" si="153"/>
        <v>0</v>
      </c>
      <c r="P567" s="77">
        <v>0</v>
      </c>
      <c r="Q567" s="77"/>
      <c r="R567" s="246">
        <f t="shared" si="140"/>
        <v>0</v>
      </c>
      <c r="S567" s="77">
        <v>0</v>
      </c>
      <c r="T567" s="77"/>
      <c r="U567" s="77">
        <f t="shared" si="141"/>
        <v>0</v>
      </c>
      <c r="V567" s="77">
        <v>0</v>
      </c>
      <c r="W567" s="94"/>
    </row>
    <row r="568" spans="1:23" s="84" customFormat="1" ht="76.5" customHeight="1">
      <c r="A568" s="112"/>
      <c r="B568" s="713" t="s">
        <v>763</v>
      </c>
      <c r="C568" s="1186"/>
      <c r="D568" s="101"/>
      <c r="E568" s="201" t="s">
        <v>167</v>
      </c>
      <c r="F568" s="201" t="s">
        <v>101</v>
      </c>
      <c r="G568" s="201" t="s">
        <v>764</v>
      </c>
      <c r="H568" s="96">
        <v>612</v>
      </c>
      <c r="I568" s="1377"/>
      <c r="J568" s="100"/>
      <c r="K568" s="101"/>
      <c r="L568" s="77">
        <v>60.2</v>
      </c>
      <c r="M568" s="77">
        <v>111.8</v>
      </c>
      <c r="N568" s="77">
        <v>0</v>
      </c>
      <c r="O568" s="77">
        <f t="shared" si="153"/>
        <v>0</v>
      </c>
      <c r="P568" s="77">
        <v>0</v>
      </c>
      <c r="Q568" s="77"/>
      <c r="R568" s="246">
        <f t="shared" si="140"/>
        <v>0</v>
      </c>
      <c r="S568" s="77">
        <v>0</v>
      </c>
      <c r="T568" s="77"/>
      <c r="U568" s="77">
        <f t="shared" si="141"/>
        <v>0</v>
      </c>
      <c r="V568" s="77">
        <v>0</v>
      </c>
      <c r="W568" s="94"/>
    </row>
    <row r="569" spans="1:23" s="84" customFormat="1" ht="46.5" customHeight="1">
      <c r="A569" s="112"/>
      <c r="B569" s="713" t="s">
        <v>1459</v>
      </c>
      <c r="C569" s="1186"/>
      <c r="D569" s="101"/>
      <c r="E569" s="201" t="s">
        <v>167</v>
      </c>
      <c r="F569" s="201" t="s">
        <v>101</v>
      </c>
      <c r="G569" s="201" t="s">
        <v>671</v>
      </c>
      <c r="H569" s="96">
        <v>612</v>
      </c>
      <c r="I569" s="1377"/>
      <c r="J569" s="100"/>
      <c r="K569" s="101"/>
      <c r="L569" s="77">
        <v>64.5</v>
      </c>
      <c r="M569" s="77">
        <v>0</v>
      </c>
      <c r="N569" s="77">
        <v>0</v>
      </c>
      <c r="O569" s="77">
        <f t="shared" si="153"/>
        <v>0</v>
      </c>
      <c r="P569" s="77">
        <v>0</v>
      </c>
      <c r="Q569" s="77"/>
      <c r="R569" s="246">
        <f t="shared" si="140"/>
        <v>0</v>
      </c>
      <c r="S569" s="77">
        <v>0</v>
      </c>
      <c r="T569" s="77"/>
      <c r="U569" s="77">
        <f t="shared" si="141"/>
        <v>0</v>
      </c>
      <c r="V569" s="77">
        <v>0</v>
      </c>
      <c r="W569" s="94"/>
    </row>
    <row r="570" spans="1:23" s="84" customFormat="1" ht="46.5" customHeight="1">
      <c r="A570" s="112"/>
      <c r="B570" s="713" t="s">
        <v>779</v>
      </c>
      <c r="C570" s="1186"/>
      <c r="D570" s="101"/>
      <c r="E570" s="201" t="s">
        <v>167</v>
      </c>
      <c r="F570" s="201" t="s">
        <v>102</v>
      </c>
      <c r="G570" s="201" t="s">
        <v>303</v>
      </c>
      <c r="H570" s="96">
        <v>612</v>
      </c>
      <c r="I570" s="1377"/>
      <c r="J570" s="100"/>
      <c r="K570" s="101"/>
      <c r="L570" s="77">
        <v>19</v>
      </c>
      <c r="M570" s="77">
        <v>15.2</v>
      </c>
      <c r="N570" s="77">
        <v>7.6</v>
      </c>
      <c r="O570" s="77">
        <f t="shared" si="153"/>
        <v>13</v>
      </c>
      <c r="P570" s="77">
        <v>13</v>
      </c>
      <c r="Q570" s="77"/>
      <c r="R570" s="246">
        <f t="shared" si="140"/>
        <v>16</v>
      </c>
      <c r="S570" s="77">
        <v>16</v>
      </c>
      <c r="T570" s="77"/>
      <c r="U570" s="77">
        <f t="shared" si="141"/>
        <v>16</v>
      </c>
      <c r="V570" s="77">
        <v>16</v>
      </c>
      <c r="W570" s="94"/>
    </row>
    <row r="571" spans="1:23" s="84" customFormat="1" ht="46.5" customHeight="1">
      <c r="A571" s="112"/>
      <c r="B571" s="713" t="s">
        <v>765</v>
      </c>
      <c r="C571" s="1187"/>
      <c r="D571" s="101"/>
      <c r="E571" s="201" t="s">
        <v>89</v>
      </c>
      <c r="F571" s="201" t="s">
        <v>218</v>
      </c>
      <c r="G571" s="201" t="s">
        <v>237</v>
      </c>
      <c r="H571" s="96">
        <v>612</v>
      </c>
      <c r="I571" s="1377"/>
      <c r="J571" s="100"/>
      <c r="K571" s="101"/>
      <c r="L571" s="77">
        <v>5.7</v>
      </c>
      <c r="M571" s="77">
        <v>5.7</v>
      </c>
      <c r="N571" s="77">
        <v>5.7</v>
      </c>
      <c r="O571" s="77">
        <f t="shared" si="153"/>
        <v>6</v>
      </c>
      <c r="P571" s="77">
        <v>6</v>
      </c>
      <c r="Q571" s="77"/>
      <c r="R571" s="246">
        <f t="shared" si="140"/>
        <v>6</v>
      </c>
      <c r="S571" s="77">
        <v>6</v>
      </c>
      <c r="T571" s="77"/>
      <c r="U571" s="77">
        <f t="shared" si="141"/>
        <v>6</v>
      </c>
      <c r="V571" s="77">
        <v>6</v>
      </c>
      <c r="W571" s="94"/>
    </row>
    <row r="572" spans="1:23" s="84" customFormat="1" ht="38.25" customHeight="1">
      <c r="A572" s="112" t="s">
        <v>83</v>
      </c>
      <c r="B572" s="721" t="s">
        <v>1460</v>
      </c>
      <c r="C572" s="988"/>
      <c r="D572" s="101"/>
      <c r="E572" s="201"/>
      <c r="F572" s="201"/>
      <c r="G572" s="201"/>
      <c r="H572" s="96"/>
      <c r="I572" s="1377"/>
      <c r="J572" s="100"/>
      <c r="K572" s="101"/>
      <c r="L572" s="77"/>
      <c r="M572" s="77"/>
      <c r="N572" s="77"/>
      <c r="O572" s="77">
        <f t="shared" si="153"/>
        <v>0</v>
      </c>
      <c r="P572" s="77"/>
      <c r="Q572" s="77"/>
      <c r="R572" s="246">
        <f t="shared" si="140"/>
        <v>0</v>
      </c>
      <c r="S572" s="77"/>
      <c r="T572" s="77"/>
      <c r="U572" s="77">
        <f t="shared" si="141"/>
        <v>0</v>
      </c>
      <c r="V572" s="77"/>
      <c r="W572" s="94"/>
    </row>
    <row r="573" spans="1:23" s="84" customFormat="1" ht="38.25" customHeight="1">
      <c r="A573" s="112"/>
      <c r="B573" s="721"/>
      <c r="C573" s="988"/>
      <c r="D573" s="101"/>
      <c r="E573" s="201"/>
      <c r="F573" s="201"/>
      <c r="G573" s="201"/>
      <c r="H573" s="96"/>
      <c r="I573" s="1377"/>
      <c r="J573" s="100"/>
      <c r="K573" s="101"/>
      <c r="L573" s="77"/>
      <c r="M573" s="77"/>
      <c r="N573" s="77"/>
      <c r="O573" s="77">
        <f t="shared" si="153"/>
        <v>0</v>
      </c>
      <c r="P573" s="77"/>
      <c r="Q573" s="77"/>
      <c r="R573" s="246">
        <f t="shared" si="140"/>
        <v>0</v>
      </c>
      <c r="S573" s="77"/>
      <c r="T573" s="77"/>
      <c r="U573" s="77">
        <f t="shared" si="141"/>
        <v>0</v>
      </c>
      <c r="V573" s="77"/>
      <c r="W573" s="94"/>
    </row>
    <row r="574" spans="1:23" s="84" customFormat="1" ht="38.25" customHeight="1">
      <c r="A574" s="112"/>
      <c r="B574" s="713" t="s">
        <v>761</v>
      </c>
      <c r="C574" s="977"/>
      <c r="D574" s="101"/>
      <c r="E574" s="201" t="s">
        <v>234</v>
      </c>
      <c r="F574" s="201" t="s">
        <v>234</v>
      </c>
      <c r="G574" s="201" t="s">
        <v>238</v>
      </c>
      <c r="H574" s="96">
        <v>612</v>
      </c>
      <c r="I574" s="1377"/>
      <c r="J574" s="100"/>
      <c r="K574" s="101"/>
      <c r="L574" s="77">
        <v>21.6</v>
      </c>
      <c r="M574" s="77">
        <v>23.1</v>
      </c>
      <c r="N574" s="77">
        <v>14.7</v>
      </c>
      <c r="O574" s="77">
        <f t="shared" si="153"/>
        <v>0</v>
      </c>
      <c r="P574" s="77">
        <v>0</v>
      </c>
      <c r="Q574" s="77"/>
      <c r="R574" s="246">
        <f t="shared" si="140"/>
        <v>0</v>
      </c>
      <c r="S574" s="77">
        <v>0</v>
      </c>
      <c r="T574" s="77"/>
      <c r="U574" s="77">
        <f t="shared" si="141"/>
        <v>0</v>
      </c>
      <c r="V574" s="77">
        <v>0</v>
      </c>
      <c r="W574" s="94"/>
    </row>
    <row r="575" spans="1:23" s="84" customFormat="1" ht="38.25" customHeight="1">
      <c r="A575" s="112"/>
      <c r="B575" s="713" t="s">
        <v>768</v>
      </c>
      <c r="C575" s="977"/>
      <c r="D575" s="101"/>
      <c r="E575" s="201" t="s">
        <v>167</v>
      </c>
      <c r="F575" s="201" t="s">
        <v>101</v>
      </c>
      <c r="G575" s="201" t="s">
        <v>252</v>
      </c>
      <c r="H575" s="96">
        <v>612</v>
      </c>
      <c r="I575" s="1377"/>
      <c r="J575" s="100"/>
      <c r="K575" s="101"/>
      <c r="L575" s="77">
        <v>26</v>
      </c>
      <c r="M575" s="77">
        <v>526.5</v>
      </c>
      <c r="N575" s="77">
        <v>424.6</v>
      </c>
      <c r="O575" s="77">
        <f t="shared" si="153"/>
        <v>0</v>
      </c>
      <c r="P575" s="77">
        <v>0</v>
      </c>
      <c r="Q575" s="77"/>
      <c r="R575" s="246">
        <f t="shared" si="140"/>
        <v>0</v>
      </c>
      <c r="S575" s="77">
        <v>0</v>
      </c>
      <c r="T575" s="77"/>
      <c r="U575" s="77">
        <f t="shared" si="141"/>
        <v>0</v>
      </c>
      <c r="V575" s="77">
        <v>0</v>
      </c>
      <c r="W575" s="94"/>
    </row>
    <row r="576" spans="1:23" s="84" customFormat="1" ht="41.25" customHeight="1">
      <c r="A576" s="112"/>
      <c r="B576" s="713" t="s">
        <v>769</v>
      </c>
      <c r="C576" s="977"/>
      <c r="D576" s="101"/>
      <c r="E576" s="201" t="s">
        <v>167</v>
      </c>
      <c r="F576" s="201" t="s">
        <v>101</v>
      </c>
      <c r="G576" s="201" t="s">
        <v>1461</v>
      </c>
      <c r="H576" s="96">
        <v>612</v>
      </c>
      <c r="I576" s="1377"/>
      <c r="J576" s="100"/>
      <c r="K576" s="101"/>
      <c r="L576" s="77">
        <v>1089.5</v>
      </c>
      <c r="M576" s="77">
        <v>1061.4000000000001</v>
      </c>
      <c r="N576" s="77">
        <v>0</v>
      </c>
      <c r="O576" s="77">
        <f t="shared" si="153"/>
        <v>0</v>
      </c>
      <c r="P576" s="77">
        <v>0</v>
      </c>
      <c r="Q576" s="77"/>
      <c r="R576" s="246">
        <f t="shared" si="140"/>
        <v>0</v>
      </c>
      <c r="S576" s="77">
        <v>0</v>
      </c>
      <c r="T576" s="77"/>
      <c r="U576" s="77">
        <f t="shared" si="141"/>
        <v>0</v>
      </c>
      <c r="V576" s="77">
        <v>0</v>
      </c>
      <c r="W576" s="94"/>
    </row>
    <row r="577" spans="1:24" s="84" customFormat="1" ht="30.75" customHeight="1">
      <c r="A577" s="112"/>
      <c r="B577" s="713" t="s">
        <v>230</v>
      </c>
      <c r="C577" s="977"/>
      <c r="D577" s="101"/>
      <c r="E577" s="201" t="s">
        <v>167</v>
      </c>
      <c r="F577" s="201" t="s">
        <v>101</v>
      </c>
      <c r="G577" s="201" t="s">
        <v>242</v>
      </c>
      <c r="H577" s="96">
        <v>612</v>
      </c>
      <c r="I577" s="1377"/>
      <c r="J577" s="100"/>
      <c r="K577" s="101"/>
      <c r="L577" s="77">
        <v>10</v>
      </c>
      <c r="M577" s="77">
        <v>44.8</v>
      </c>
      <c r="N577" s="77">
        <v>44.8</v>
      </c>
      <c r="O577" s="77">
        <f t="shared" si="153"/>
        <v>0</v>
      </c>
      <c r="P577" s="77">
        <v>0</v>
      </c>
      <c r="Q577" s="77"/>
      <c r="R577" s="246">
        <f t="shared" si="140"/>
        <v>0</v>
      </c>
      <c r="S577" s="77">
        <v>0</v>
      </c>
      <c r="T577" s="77"/>
      <c r="U577" s="77">
        <f t="shared" si="141"/>
        <v>0</v>
      </c>
      <c r="V577" s="77">
        <v>0</v>
      </c>
      <c r="W577" s="94"/>
    </row>
    <row r="578" spans="1:24" s="84" customFormat="1" ht="30.75" customHeight="1">
      <c r="A578" s="112"/>
      <c r="B578" s="713" t="s">
        <v>675</v>
      </c>
      <c r="C578" s="977"/>
      <c r="D578" s="101"/>
      <c r="E578" s="201" t="s">
        <v>167</v>
      </c>
      <c r="F578" s="201" t="s">
        <v>101</v>
      </c>
      <c r="G578" s="201" t="s">
        <v>157</v>
      </c>
      <c r="H578" s="96">
        <v>612</v>
      </c>
      <c r="I578" s="1377"/>
      <c r="J578" s="100"/>
      <c r="K578" s="101"/>
      <c r="L578" s="77">
        <v>79</v>
      </c>
      <c r="M578" s="77">
        <v>0</v>
      </c>
      <c r="N578" s="77">
        <v>0</v>
      </c>
      <c r="O578" s="77">
        <f t="shared" si="153"/>
        <v>0</v>
      </c>
      <c r="P578" s="77">
        <v>0</v>
      </c>
      <c r="Q578" s="77"/>
      <c r="R578" s="246">
        <f t="shared" si="140"/>
        <v>0</v>
      </c>
      <c r="S578" s="77">
        <v>0</v>
      </c>
      <c r="T578" s="77"/>
      <c r="U578" s="77">
        <f t="shared" si="141"/>
        <v>0</v>
      </c>
      <c r="V578" s="77">
        <v>0</v>
      </c>
      <c r="W578" s="94"/>
    </row>
    <row r="579" spans="1:24" s="84" customFormat="1" ht="30.75" customHeight="1">
      <c r="A579" s="112"/>
      <c r="B579" s="713" t="s">
        <v>1459</v>
      </c>
      <c r="C579" s="977"/>
      <c r="D579" s="101"/>
      <c r="E579" s="201" t="s">
        <v>167</v>
      </c>
      <c r="F579" s="201" t="s">
        <v>101</v>
      </c>
      <c r="G579" s="201" t="s">
        <v>671</v>
      </c>
      <c r="H579" s="96">
        <v>612</v>
      </c>
      <c r="I579" s="1378"/>
      <c r="J579" s="100"/>
      <c r="K579" s="101"/>
      <c r="L579" s="246">
        <v>232.4</v>
      </c>
      <c r="M579" s="246">
        <v>344.8</v>
      </c>
      <c r="N579" s="246">
        <v>58</v>
      </c>
      <c r="O579" s="246">
        <f t="shared" si="153"/>
        <v>0</v>
      </c>
      <c r="P579" s="246">
        <v>0</v>
      </c>
      <c r="Q579" s="246"/>
      <c r="R579" s="246">
        <f t="shared" si="140"/>
        <v>0</v>
      </c>
      <c r="S579" s="246">
        <v>0</v>
      </c>
      <c r="T579" s="246"/>
      <c r="U579" s="246">
        <f t="shared" si="141"/>
        <v>0</v>
      </c>
      <c r="V579" s="246">
        <v>0</v>
      </c>
      <c r="W579" s="248"/>
      <c r="X579" s="333"/>
    </row>
    <row r="580" spans="1:24" s="84" customFormat="1" ht="22.5" customHeight="1">
      <c r="A580" s="1401" t="s">
        <v>38</v>
      </c>
      <c r="B580" s="1116"/>
      <c r="C580" s="1116"/>
      <c r="D580" s="1116"/>
      <c r="E580" s="1116"/>
      <c r="F580" s="1116"/>
      <c r="G580" s="1116"/>
      <c r="H580" s="1116"/>
      <c r="I580" s="1116"/>
      <c r="J580" s="1116"/>
      <c r="K580" s="1116"/>
      <c r="L580" s="242">
        <f t="shared" ref="L580:W580" si="155">SUM(L581,L640)</f>
        <v>83051</v>
      </c>
      <c r="M580" s="242">
        <f t="shared" si="155"/>
        <v>144431.19999999998</v>
      </c>
      <c r="N580" s="242">
        <f t="shared" si="155"/>
        <v>99359.400000000009</v>
      </c>
      <c r="O580" s="242">
        <f>P580+Q580</f>
        <v>116203.90000000001</v>
      </c>
      <c r="P580" s="242">
        <f>SUM(P581,P640)</f>
        <v>112759.6</v>
      </c>
      <c r="Q580" s="242">
        <f t="shared" si="155"/>
        <v>3444.3</v>
      </c>
      <c r="R580" s="242">
        <f t="shared" si="140"/>
        <v>116385.29999999999</v>
      </c>
      <c r="S580" s="242">
        <f t="shared" si="155"/>
        <v>116385.29999999999</v>
      </c>
      <c r="T580" s="242">
        <f t="shared" si="155"/>
        <v>0</v>
      </c>
      <c r="U580" s="242">
        <f t="shared" si="141"/>
        <v>116385.29999999999</v>
      </c>
      <c r="V580" s="242">
        <f t="shared" si="155"/>
        <v>116385.29999999999</v>
      </c>
      <c r="W580" s="252">
        <f t="shared" si="155"/>
        <v>0</v>
      </c>
      <c r="X580" s="333"/>
    </row>
    <row r="581" spans="1:24" s="84" customFormat="1" ht="61.9" customHeight="1">
      <c r="A581" s="112" t="s">
        <v>39</v>
      </c>
      <c r="B581" s="721" t="s">
        <v>85</v>
      </c>
      <c r="C581" s="977"/>
      <c r="D581" s="101"/>
      <c r="E581" s="93"/>
      <c r="F581" s="93"/>
      <c r="G581" s="93"/>
      <c r="H581" s="96">
        <v>600</v>
      </c>
      <c r="I581" s="97"/>
      <c r="J581" s="100"/>
      <c r="K581" s="101"/>
      <c r="L581" s="246">
        <f>SUM(L583:L639)</f>
        <v>79122.600000000006</v>
      </c>
      <c r="M581" s="246">
        <f>SUM(M583:M639)</f>
        <v>116042.59999999999</v>
      </c>
      <c r="N581" s="246">
        <f>SUM(N583:N639)</f>
        <v>79242.900000000009</v>
      </c>
      <c r="O581" s="246">
        <f>P581+Q581</f>
        <v>114652.30000000002</v>
      </c>
      <c r="P581" s="246">
        <f>SUM(P583:P639)</f>
        <v>111834.70000000001</v>
      </c>
      <c r="Q581" s="246">
        <f>SUM(Q583:Q639)</f>
        <v>2817.6</v>
      </c>
      <c r="R581" s="246">
        <f t="shared" si="140"/>
        <v>115441.09999999999</v>
      </c>
      <c r="S581" s="246">
        <f>SUM(S583:S639)</f>
        <v>115441.09999999999</v>
      </c>
      <c r="T581" s="246">
        <f>SUM(T583:T639)</f>
        <v>0</v>
      </c>
      <c r="U581" s="246">
        <f t="shared" si="141"/>
        <v>115441.09999999999</v>
      </c>
      <c r="V581" s="246">
        <f>SUM(V583:V639)</f>
        <v>115441.09999999999</v>
      </c>
      <c r="W581" s="246">
        <f>SUM(W583:W639)</f>
        <v>0</v>
      </c>
      <c r="X581" s="333"/>
    </row>
    <row r="582" spans="1:24" s="84" customFormat="1" ht="18" customHeight="1">
      <c r="A582" s="1085" t="s">
        <v>46</v>
      </c>
      <c r="B582" s="1088" t="s">
        <v>239</v>
      </c>
      <c r="C582" s="977"/>
      <c r="D582" s="101"/>
      <c r="E582" s="93"/>
      <c r="F582" s="93"/>
      <c r="G582" s="93"/>
      <c r="H582" s="106"/>
      <c r="I582" s="704"/>
      <c r="J582" s="100"/>
      <c r="K582" s="101"/>
      <c r="L582" s="246"/>
      <c r="M582" s="246"/>
      <c r="N582" s="246"/>
      <c r="O582" s="246">
        <f t="shared" ref="O582:O645" si="156">P582+Q582</f>
        <v>0</v>
      </c>
      <c r="P582" s="246"/>
      <c r="Q582" s="246"/>
      <c r="R582" s="246">
        <f t="shared" si="140"/>
        <v>0</v>
      </c>
      <c r="S582" s="246"/>
      <c r="T582" s="246"/>
      <c r="U582" s="246">
        <f t="shared" si="141"/>
        <v>0</v>
      </c>
      <c r="V582" s="246"/>
      <c r="W582" s="248"/>
      <c r="X582" s="333"/>
    </row>
    <row r="583" spans="1:24" s="84" customFormat="1" ht="21" customHeight="1">
      <c r="A583" s="1086"/>
      <c r="B583" s="1089"/>
      <c r="C583" s="1185" t="s">
        <v>771</v>
      </c>
      <c r="D583" s="101"/>
      <c r="E583" s="201" t="s">
        <v>167</v>
      </c>
      <c r="F583" s="201" t="s">
        <v>101</v>
      </c>
      <c r="G583" s="201" t="s">
        <v>1462</v>
      </c>
      <c r="H583" s="106" t="s">
        <v>291</v>
      </c>
      <c r="I583" s="704"/>
      <c r="J583" s="100"/>
      <c r="K583" s="101"/>
      <c r="L583" s="246">
        <v>716</v>
      </c>
      <c r="M583" s="246">
        <v>3079.5</v>
      </c>
      <c r="N583" s="246">
        <v>1735.6</v>
      </c>
      <c r="O583" s="246">
        <f t="shared" si="156"/>
        <v>3775.8</v>
      </c>
      <c r="P583" s="246">
        <v>3775.8</v>
      </c>
      <c r="Q583" s="246"/>
      <c r="R583" s="246">
        <f t="shared" si="140"/>
        <v>3893.3</v>
      </c>
      <c r="S583" s="246">
        <v>3893.3</v>
      </c>
      <c r="T583" s="246"/>
      <c r="U583" s="246">
        <f t="shared" si="141"/>
        <v>3893.3</v>
      </c>
      <c r="V583" s="246">
        <v>3893.3</v>
      </c>
      <c r="W583" s="248"/>
      <c r="X583" s="333"/>
    </row>
    <row r="584" spans="1:24" s="84" customFormat="1" ht="39" customHeight="1">
      <c r="A584" s="1086"/>
      <c r="B584" s="1089"/>
      <c r="C584" s="1186"/>
      <c r="D584" s="101"/>
      <c r="E584" s="201" t="s">
        <v>167</v>
      </c>
      <c r="F584" s="201" t="s">
        <v>101</v>
      </c>
      <c r="G584" s="93" t="s">
        <v>1463</v>
      </c>
      <c r="H584" s="106" t="s">
        <v>291</v>
      </c>
      <c r="I584" s="704"/>
      <c r="J584" s="100"/>
      <c r="K584" s="101"/>
      <c r="L584" s="246">
        <v>1696</v>
      </c>
      <c r="M584" s="246">
        <v>6</v>
      </c>
      <c r="N584" s="246">
        <v>1.8</v>
      </c>
      <c r="O584" s="246">
        <f t="shared" si="156"/>
        <v>0</v>
      </c>
      <c r="P584" s="246">
        <v>0</v>
      </c>
      <c r="Q584" s="246"/>
      <c r="R584" s="246">
        <f t="shared" si="140"/>
        <v>0</v>
      </c>
      <c r="S584" s="246">
        <v>0</v>
      </c>
      <c r="T584" s="246"/>
      <c r="U584" s="246">
        <f t="shared" si="141"/>
        <v>0</v>
      </c>
      <c r="V584" s="246">
        <v>0</v>
      </c>
      <c r="W584" s="248"/>
      <c r="X584" s="333"/>
    </row>
    <row r="585" spans="1:24" s="84" customFormat="1" ht="28.5" customHeight="1">
      <c r="A585" s="1086"/>
      <c r="B585" s="1089"/>
      <c r="C585" s="1186"/>
      <c r="D585" s="101"/>
      <c r="E585" s="201" t="s">
        <v>167</v>
      </c>
      <c r="F585" s="201" t="s">
        <v>101</v>
      </c>
      <c r="G585" s="93" t="s">
        <v>1464</v>
      </c>
      <c r="H585" s="106" t="s">
        <v>291</v>
      </c>
      <c r="I585" s="704"/>
      <c r="J585" s="100"/>
      <c r="K585" s="101"/>
      <c r="L585" s="246">
        <v>37.799999999999997</v>
      </c>
      <c r="M585" s="77">
        <v>0</v>
      </c>
      <c r="N585" s="77">
        <v>0</v>
      </c>
      <c r="O585" s="77">
        <f t="shared" si="156"/>
        <v>0</v>
      </c>
      <c r="P585" s="77">
        <v>0</v>
      </c>
      <c r="Q585" s="77"/>
      <c r="R585" s="246">
        <f t="shared" si="140"/>
        <v>0</v>
      </c>
      <c r="S585" s="77">
        <v>0</v>
      </c>
      <c r="T585" s="77"/>
      <c r="U585" s="77">
        <f t="shared" si="141"/>
        <v>0</v>
      </c>
      <c r="V585" s="77">
        <v>0</v>
      </c>
      <c r="W585" s="94"/>
    </row>
    <row r="586" spans="1:24" s="84" customFormat="1" ht="28.5" customHeight="1">
      <c r="A586" s="1086"/>
      <c r="B586" s="1089"/>
      <c r="C586" s="1186"/>
      <c r="D586" s="101"/>
      <c r="E586" s="201" t="s">
        <v>167</v>
      </c>
      <c r="F586" s="201" t="s">
        <v>101</v>
      </c>
      <c r="G586" s="201" t="s">
        <v>772</v>
      </c>
      <c r="H586" s="106" t="s">
        <v>291</v>
      </c>
      <c r="I586" s="704"/>
      <c r="J586" s="100"/>
      <c r="K586" s="101"/>
      <c r="L586" s="246">
        <v>108.9</v>
      </c>
      <c r="M586" s="77">
        <v>97</v>
      </c>
      <c r="N586" s="77">
        <v>51.6</v>
      </c>
      <c r="O586" s="77">
        <f t="shared" si="156"/>
        <v>0</v>
      </c>
      <c r="P586" s="77">
        <v>0</v>
      </c>
      <c r="Q586" s="77"/>
      <c r="R586" s="246">
        <f t="shared" si="140"/>
        <v>97</v>
      </c>
      <c r="S586" s="77">
        <v>97</v>
      </c>
      <c r="T586" s="77"/>
      <c r="U586" s="77">
        <f t="shared" si="141"/>
        <v>97</v>
      </c>
      <c r="V586" s="77">
        <v>97</v>
      </c>
      <c r="W586" s="94"/>
    </row>
    <row r="587" spans="1:24" s="84" customFormat="1" ht="28.5" customHeight="1">
      <c r="A587" s="1087"/>
      <c r="B587" s="1090"/>
      <c r="C587" s="1187"/>
      <c r="D587" s="101"/>
      <c r="E587" s="201" t="s">
        <v>167</v>
      </c>
      <c r="F587" s="201" t="s">
        <v>101</v>
      </c>
      <c r="G587" s="201" t="s">
        <v>773</v>
      </c>
      <c r="H587" s="106" t="s">
        <v>291</v>
      </c>
      <c r="I587" s="704"/>
      <c r="J587" s="100"/>
      <c r="K587" s="101"/>
      <c r="L587" s="246">
        <v>35</v>
      </c>
      <c r="M587" s="77">
        <v>34.1</v>
      </c>
      <c r="N587" s="77">
        <v>10</v>
      </c>
      <c r="O587" s="77">
        <f t="shared" si="156"/>
        <v>33.299999999999997</v>
      </c>
      <c r="P587" s="77">
        <v>33.299999999999997</v>
      </c>
      <c r="Q587" s="77"/>
      <c r="R587" s="246">
        <f t="shared" si="140"/>
        <v>34.1</v>
      </c>
      <c r="S587" s="77">
        <v>34.1</v>
      </c>
      <c r="T587" s="77"/>
      <c r="U587" s="77">
        <f t="shared" si="141"/>
        <v>34.1</v>
      </c>
      <c r="V587" s="77">
        <v>34.1</v>
      </c>
      <c r="W587" s="94"/>
    </row>
    <row r="588" spans="1:24" s="84" customFormat="1" ht="38.25" customHeight="1">
      <c r="A588" s="1085" t="s">
        <v>67</v>
      </c>
      <c r="B588" s="1088" t="s">
        <v>1465</v>
      </c>
      <c r="C588" s="1185" t="s">
        <v>767</v>
      </c>
      <c r="D588" s="101"/>
      <c r="E588" s="201"/>
      <c r="F588" s="201"/>
      <c r="G588" s="93"/>
      <c r="H588" s="96">
        <v>621</v>
      </c>
      <c r="I588" s="97"/>
      <c r="J588" s="100"/>
      <c r="K588" s="101"/>
      <c r="L588" s="77"/>
      <c r="M588" s="77"/>
      <c r="N588" s="77"/>
      <c r="O588" s="77">
        <f t="shared" si="156"/>
        <v>0</v>
      </c>
      <c r="P588" s="77"/>
      <c r="Q588" s="77"/>
      <c r="R588" s="246">
        <f t="shared" si="140"/>
        <v>0</v>
      </c>
      <c r="S588" s="77"/>
      <c r="T588" s="77"/>
      <c r="U588" s="77">
        <f t="shared" si="141"/>
        <v>0</v>
      </c>
      <c r="V588" s="77"/>
      <c r="W588" s="94"/>
    </row>
    <row r="589" spans="1:24" s="84" customFormat="1" ht="38.25" customHeight="1">
      <c r="A589" s="1086"/>
      <c r="B589" s="1089"/>
      <c r="C589" s="1186"/>
      <c r="D589" s="101"/>
      <c r="E589" s="201" t="s">
        <v>234</v>
      </c>
      <c r="F589" s="201" t="s">
        <v>197</v>
      </c>
      <c r="G589" s="201" t="s">
        <v>1453</v>
      </c>
      <c r="H589" s="106" t="s">
        <v>291</v>
      </c>
      <c r="I589" s="97"/>
      <c r="J589" s="100"/>
      <c r="K589" s="101"/>
      <c r="L589" s="246">
        <v>2158.6999999999998</v>
      </c>
      <c r="M589" s="77">
        <v>21696.9</v>
      </c>
      <c r="N589" s="77">
        <v>16256</v>
      </c>
      <c r="O589" s="77">
        <f t="shared" si="156"/>
        <v>25434.3</v>
      </c>
      <c r="P589" s="77">
        <v>25434.3</v>
      </c>
      <c r="Q589" s="77"/>
      <c r="R589" s="246">
        <f t="shared" si="140"/>
        <v>26099.599999999999</v>
      </c>
      <c r="S589" s="77">
        <v>26099.599999999999</v>
      </c>
      <c r="T589" s="77"/>
      <c r="U589" s="77">
        <f t="shared" si="141"/>
        <v>26099.599999999999</v>
      </c>
      <c r="V589" s="77">
        <v>26099.599999999999</v>
      </c>
      <c r="W589" s="94"/>
    </row>
    <row r="590" spans="1:24" s="84" customFormat="1" ht="38.25" customHeight="1">
      <c r="A590" s="1086"/>
      <c r="B590" s="1089"/>
      <c r="C590" s="1186"/>
      <c r="D590" s="101"/>
      <c r="E590" s="201" t="s">
        <v>234</v>
      </c>
      <c r="F590" s="201" t="s">
        <v>197</v>
      </c>
      <c r="G590" s="201" t="s">
        <v>1466</v>
      </c>
      <c r="H590" s="96">
        <v>621</v>
      </c>
      <c r="I590" s="97"/>
      <c r="J590" s="100"/>
      <c r="K590" s="101"/>
      <c r="L590" s="246">
        <v>5554.9</v>
      </c>
      <c r="M590" s="77">
        <v>100</v>
      </c>
      <c r="N590" s="77">
        <v>42.9</v>
      </c>
      <c r="O590" s="77">
        <f t="shared" si="156"/>
        <v>0</v>
      </c>
      <c r="P590" s="77">
        <v>0</v>
      </c>
      <c r="Q590" s="77"/>
      <c r="R590" s="246">
        <f t="shared" si="140"/>
        <v>0</v>
      </c>
      <c r="S590" s="77">
        <v>0</v>
      </c>
      <c r="T590" s="77"/>
      <c r="U590" s="77">
        <f t="shared" si="141"/>
        <v>0</v>
      </c>
      <c r="V590" s="77">
        <v>0</v>
      </c>
      <c r="W590" s="94"/>
    </row>
    <row r="591" spans="1:24" s="84" customFormat="1" ht="38.25" customHeight="1">
      <c r="A591" s="1087"/>
      <c r="B591" s="1090"/>
      <c r="C591" s="1186"/>
      <c r="D591" s="101"/>
      <c r="E591" s="201" t="s">
        <v>234</v>
      </c>
      <c r="F591" s="201" t="s">
        <v>197</v>
      </c>
      <c r="G591" s="201" t="s">
        <v>1467</v>
      </c>
      <c r="H591" s="106" t="s">
        <v>291</v>
      </c>
      <c r="I591" s="97"/>
      <c r="J591" s="100"/>
      <c r="K591" s="101"/>
      <c r="L591" s="246">
        <v>23.8</v>
      </c>
      <c r="M591" s="77">
        <v>0</v>
      </c>
      <c r="N591" s="77">
        <v>0</v>
      </c>
      <c r="O591" s="77">
        <f t="shared" si="156"/>
        <v>0</v>
      </c>
      <c r="P591" s="77">
        <v>0</v>
      </c>
      <c r="Q591" s="77"/>
      <c r="R591" s="246">
        <f t="shared" ref="R591:R654" si="157">S591+T591</f>
        <v>0</v>
      </c>
      <c r="S591" s="77">
        <v>0</v>
      </c>
      <c r="T591" s="77"/>
      <c r="U591" s="77">
        <f t="shared" si="141"/>
        <v>0</v>
      </c>
      <c r="V591" s="77">
        <v>0</v>
      </c>
      <c r="W591" s="94"/>
    </row>
    <row r="592" spans="1:24" s="84" customFormat="1" ht="38.25" customHeight="1">
      <c r="A592" s="1085" t="s">
        <v>68</v>
      </c>
      <c r="B592" s="1088" t="s">
        <v>774</v>
      </c>
      <c r="C592" s="1186"/>
      <c r="D592" s="101"/>
      <c r="E592" s="201"/>
      <c r="F592" s="201"/>
      <c r="G592" s="201"/>
      <c r="H592" s="96"/>
      <c r="I592" s="97"/>
      <c r="J592" s="100"/>
      <c r="K592" s="101"/>
      <c r="L592" s="77"/>
      <c r="M592" s="77"/>
      <c r="N592" s="77"/>
      <c r="O592" s="77">
        <f t="shared" si="156"/>
        <v>0</v>
      </c>
      <c r="P592" s="77"/>
      <c r="Q592" s="77"/>
      <c r="R592" s="246">
        <f t="shared" si="157"/>
        <v>0</v>
      </c>
      <c r="S592" s="77"/>
      <c r="T592" s="77"/>
      <c r="U592" s="77">
        <f t="shared" ref="U592:U655" si="158">V592+W592</f>
        <v>0</v>
      </c>
      <c r="V592" s="77"/>
      <c r="W592" s="94"/>
    </row>
    <row r="593" spans="1:23" s="84" customFormat="1" ht="38.25" customHeight="1">
      <c r="A593" s="1086"/>
      <c r="B593" s="1089"/>
      <c r="C593" s="1186"/>
      <c r="D593" s="101"/>
      <c r="E593" s="201" t="s">
        <v>234</v>
      </c>
      <c r="F593" s="201" t="s">
        <v>197</v>
      </c>
      <c r="G593" s="201" t="s">
        <v>1453</v>
      </c>
      <c r="H593" s="96">
        <v>621</v>
      </c>
      <c r="I593" s="97"/>
      <c r="J593" s="100"/>
      <c r="K593" s="101"/>
      <c r="L593" s="246">
        <v>171.5</v>
      </c>
      <c r="M593" s="77">
        <v>8980</v>
      </c>
      <c r="N593" s="77">
        <v>6409</v>
      </c>
      <c r="O593" s="77">
        <f t="shared" si="156"/>
        <v>9549.5</v>
      </c>
      <c r="P593" s="77">
        <v>9549.5</v>
      </c>
      <c r="Q593" s="77"/>
      <c r="R593" s="246">
        <f t="shared" si="157"/>
        <v>9780.6</v>
      </c>
      <c r="S593" s="77">
        <v>9780.6</v>
      </c>
      <c r="T593" s="77"/>
      <c r="U593" s="77">
        <f t="shared" si="158"/>
        <v>9780.6</v>
      </c>
      <c r="V593" s="77">
        <v>9780.6</v>
      </c>
      <c r="W593" s="94"/>
    </row>
    <row r="594" spans="1:23" s="84" customFormat="1" ht="38.25" customHeight="1">
      <c r="A594" s="1086"/>
      <c r="B594" s="1089"/>
      <c r="C594" s="1186"/>
      <c r="D594" s="101"/>
      <c r="E594" s="201" t="s">
        <v>234</v>
      </c>
      <c r="F594" s="201" t="s">
        <v>197</v>
      </c>
      <c r="G594" s="201" t="s">
        <v>1466</v>
      </c>
      <c r="H594" s="96">
        <v>621</v>
      </c>
      <c r="I594" s="97"/>
      <c r="J594" s="100"/>
      <c r="K594" s="101"/>
      <c r="L594" s="246">
        <v>2679.1</v>
      </c>
      <c r="M594" s="77">
        <v>115</v>
      </c>
      <c r="N594" s="77">
        <v>49.3</v>
      </c>
      <c r="O594" s="77">
        <f t="shared" si="156"/>
        <v>0</v>
      </c>
      <c r="P594" s="77">
        <v>0</v>
      </c>
      <c r="Q594" s="77"/>
      <c r="R594" s="246">
        <f t="shared" si="157"/>
        <v>0</v>
      </c>
      <c r="S594" s="77"/>
      <c r="T594" s="77"/>
      <c r="U594" s="77">
        <f t="shared" si="158"/>
        <v>0</v>
      </c>
      <c r="V594" s="77"/>
      <c r="W594" s="94"/>
    </row>
    <row r="595" spans="1:23" s="84" customFormat="1" ht="38.25" customHeight="1">
      <c r="A595" s="1087"/>
      <c r="B595" s="1090"/>
      <c r="C595" s="1186"/>
      <c r="D595" s="101"/>
      <c r="E595" s="201" t="s">
        <v>234</v>
      </c>
      <c r="F595" s="201" t="s">
        <v>197</v>
      </c>
      <c r="G595" s="201" t="s">
        <v>1467</v>
      </c>
      <c r="H595" s="96">
        <v>621</v>
      </c>
      <c r="I595" s="97"/>
      <c r="J595" s="100"/>
      <c r="K595" s="101"/>
      <c r="L595" s="246">
        <v>23.8</v>
      </c>
      <c r="M595" s="77">
        <v>0</v>
      </c>
      <c r="N595" s="77">
        <v>0</v>
      </c>
      <c r="O595" s="77">
        <f t="shared" si="156"/>
        <v>0</v>
      </c>
      <c r="P595" s="77">
        <v>0</v>
      </c>
      <c r="Q595" s="77"/>
      <c r="R595" s="246">
        <f t="shared" si="157"/>
        <v>0</v>
      </c>
      <c r="S595" s="77">
        <v>0</v>
      </c>
      <c r="T595" s="77"/>
      <c r="U595" s="77">
        <f t="shared" si="158"/>
        <v>0</v>
      </c>
      <c r="V595" s="77">
        <v>0</v>
      </c>
      <c r="W595" s="94"/>
    </row>
    <row r="596" spans="1:23" s="84" customFormat="1" ht="38.25" customHeight="1">
      <c r="A596" s="1085" t="s">
        <v>241</v>
      </c>
      <c r="B596" s="1088" t="s">
        <v>1468</v>
      </c>
      <c r="C596" s="1186"/>
      <c r="D596" s="101"/>
      <c r="E596" s="201"/>
      <c r="F596" s="201"/>
      <c r="G596" s="201"/>
      <c r="H596" s="96"/>
      <c r="I596" s="97"/>
      <c r="J596" s="100"/>
      <c r="K596" s="101"/>
      <c r="L596" s="246"/>
      <c r="M596" s="77"/>
      <c r="N596" s="77"/>
      <c r="O596" s="77">
        <f t="shared" si="156"/>
        <v>0</v>
      </c>
      <c r="P596" s="77"/>
      <c r="Q596" s="77"/>
      <c r="R596" s="246">
        <f t="shared" si="157"/>
        <v>0</v>
      </c>
      <c r="S596" s="77"/>
      <c r="T596" s="77"/>
      <c r="U596" s="77">
        <f t="shared" si="158"/>
        <v>0</v>
      </c>
      <c r="V596" s="77"/>
      <c r="W596" s="94"/>
    </row>
    <row r="597" spans="1:23" s="84" customFormat="1" ht="38.25" customHeight="1">
      <c r="A597" s="1086"/>
      <c r="B597" s="1089"/>
      <c r="C597" s="1186"/>
      <c r="D597" s="101"/>
      <c r="E597" s="201" t="s">
        <v>234</v>
      </c>
      <c r="F597" s="201" t="s">
        <v>197</v>
      </c>
      <c r="G597" s="201" t="s">
        <v>1453</v>
      </c>
      <c r="H597" s="96">
        <v>621</v>
      </c>
      <c r="I597" s="97"/>
      <c r="J597" s="100"/>
      <c r="K597" s="101"/>
      <c r="L597" s="246">
        <v>550.1</v>
      </c>
      <c r="M597" s="77">
        <v>17083.900000000001</v>
      </c>
      <c r="N597" s="77">
        <v>12183.8</v>
      </c>
      <c r="O597" s="77">
        <f t="shared" si="156"/>
        <v>19994.900000000001</v>
      </c>
      <c r="P597" s="77">
        <v>19994.900000000001</v>
      </c>
      <c r="Q597" s="77"/>
      <c r="R597" s="246">
        <f t="shared" si="157"/>
        <v>20529.099999999999</v>
      </c>
      <c r="S597" s="77">
        <v>20529.099999999999</v>
      </c>
      <c r="T597" s="77"/>
      <c r="U597" s="77">
        <f t="shared" si="158"/>
        <v>20529.099999999999</v>
      </c>
      <c r="V597" s="77">
        <v>20529.099999999999</v>
      </c>
      <c r="W597" s="94"/>
    </row>
    <row r="598" spans="1:23" s="84" customFormat="1" ht="38.25" customHeight="1">
      <c r="A598" s="1086"/>
      <c r="B598" s="1089"/>
      <c r="C598" s="1186"/>
      <c r="D598" s="101"/>
      <c r="E598" s="201" t="s">
        <v>234</v>
      </c>
      <c r="F598" s="201" t="s">
        <v>197</v>
      </c>
      <c r="G598" s="201" t="s">
        <v>1466</v>
      </c>
      <c r="H598" s="96">
        <v>621</v>
      </c>
      <c r="I598" s="97"/>
      <c r="J598" s="100"/>
      <c r="K598" s="101"/>
      <c r="L598" s="246">
        <v>5712.9</v>
      </c>
      <c r="M598" s="77">
        <v>116.4</v>
      </c>
      <c r="N598" s="77">
        <v>52.9</v>
      </c>
      <c r="O598" s="77">
        <f t="shared" si="156"/>
        <v>0</v>
      </c>
      <c r="P598" s="77">
        <v>0</v>
      </c>
      <c r="Q598" s="77"/>
      <c r="R598" s="246">
        <f t="shared" si="157"/>
        <v>0</v>
      </c>
      <c r="S598" s="77">
        <v>0</v>
      </c>
      <c r="T598" s="77"/>
      <c r="U598" s="77">
        <f t="shared" si="158"/>
        <v>0</v>
      </c>
      <c r="V598" s="77">
        <v>0</v>
      </c>
      <c r="W598" s="94"/>
    </row>
    <row r="599" spans="1:23" s="84" customFormat="1" ht="38.25" customHeight="1">
      <c r="A599" s="1087"/>
      <c r="B599" s="1090"/>
      <c r="C599" s="1186"/>
      <c r="D599" s="101"/>
      <c r="E599" s="201" t="s">
        <v>234</v>
      </c>
      <c r="F599" s="201" t="s">
        <v>197</v>
      </c>
      <c r="G599" s="201" t="s">
        <v>1467</v>
      </c>
      <c r="H599" s="96">
        <v>621</v>
      </c>
      <c r="I599" s="97"/>
      <c r="J599" s="100"/>
      <c r="K599" s="101"/>
      <c r="L599" s="246">
        <v>23.6</v>
      </c>
      <c r="M599" s="77">
        <v>0</v>
      </c>
      <c r="N599" s="77">
        <v>0</v>
      </c>
      <c r="O599" s="77">
        <f t="shared" si="156"/>
        <v>0</v>
      </c>
      <c r="P599" s="77"/>
      <c r="Q599" s="77"/>
      <c r="R599" s="246">
        <f t="shared" si="157"/>
        <v>0</v>
      </c>
      <c r="S599" s="77">
        <v>0</v>
      </c>
      <c r="T599" s="77"/>
      <c r="U599" s="77">
        <f t="shared" si="158"/>
        <v>0</v>
      </c>
      <c r="V599" s="77">
        <v>0</v>
      </c>
      <c r="W599" s="94"/>
    </row>
    <row r="600" spans="1:23" s="84" customFormat="1" ht="38.25" customHeight="1">
      <c r="A600" s="1085" t="s">
        <v>243</v>
      </c>
      <c r="B600" s="1088" t="s">
        <v>775</v>
      </c>
      <c r="C600" s="1186"/>
      <c r="D600" s="101"/>
      <c r="E600" s="201"/>
      <c r="F600" s="201"/>
      <c r="G600" s="201"/>
      <c r="H600" s="96"/>
      <c r="I600" s="97"/>
      <c r="J600" s="100"/>
      <c r="K600" s="101"/>
      <c r="L600" s="246"/>
      <c r="M600" s="77"/>
      <c r="N600" s="77"/>
      <c r="O600" s="77">
        <f t="shared" si="156"/>
        <v>0</v>
      </c>
      <c r="P600" s="77"/>
      <c r="Q600" s="77"/>
      <c r="R600" s="246">
        <f t="shared" si="157"/>
        <v>0</v>
      </c>
      <c r="S600" s="77"/>
      <c r="T600" s="77"/>
      <c r="U600" s="77">
        <f t="shared" si="158"/>
        <v>0</v>
      </c>
      <c r="V600" s="77"/>
      <c r="W600" s="94"/>
    </row>
    <row r="601" spans="1:23" s="84" customFormat="1" ht="38.25" customHeight="1">
      <c r="A601" s="1086"/>
      <c r="B601" s="1089"/>
      <c r="C601" s="1186"/>
      <c r="D601" s="101"/>
      <c r="E601" s="201" t="s">
        <v>234</v>
      </c>
      <c r="F601" s="201" t="s">
        <v>197</v>
      </c>
      <c r="G601" s="201" t="s">
        <v>1453</v>
      </c>
      <c r="H601" s="96">
        <v>621</v>
      </c>
      <c r="I601" s="97"/>
      <c r="J601" s="100"/>
      <c r="K601" s="101"/>
      <c r="L601" s="246">
        <v>115.2</v>
      </c>
      <c r="M601" s="77">
        <v>7134.7</v>
      </c>
      <c r="N601" s="77">
        <v>5343.7</v>
      </c>
      <c r="O601" s="77">
        <f t="shared" si="156"/>
        <v>6661.1</v>
      </c>
      <c r="P601" s="77">
        <v>6661.1</v>
      </c>
      <c r="Q601" s="77"/>
      <c r="R601" s="246">
        <f t="shared" si="157"/>
        <v>6795.6</v>
      </c>
      <c r="S601" s="77">
        <v>6795.6</v>
      </c>
      <c r="T601" s="77"/>
      <c r="U601" s="77">
        <f t="shared" si="158"/>
        <v>6795.6</v>
      </c>
      <c r="V601" s="77">
        <v>6795.6</v>
      </c>
      <c r="W601" s="94"/>
    </row>
    <row r="602" spans="1:23" s="84" customFormat="1" ht="38.25" customHeight="1">
      <c r="A602" s="1087"/>
      <c r="B602" s="1090"/>
      <c r="C602" s="1187"/>
      <c r="D602" s="101"/>
      <c r="E602" s="201" t="s">
        <v>234</v>
      </c>
      <c r="F602" s="201" t="s">
        <v>197</v>
      </c>
      <c r="G602" s="201" t="s">
        <v>1466</v>
      </c>
      <c r="H602" s="96">
        <v>621</v>
      </c>
      <c r="I602" s="97"/>
      <c r="J602" s="100"/>
      <c r="K602" s="101"/>
      <c r="L602" s="246">
        <v>2375.8000000000002</v>
      </c>
      <c r="M602" s="77">
        <v>36</v>
      </c>
      <c r="N602" s="77">
        <v>15.4</v>
      </c>
      <c r="O602" s="77">
        <f t="shared" si="156"/>
        <v>0</v>
      </c>
      <c r="P602" s="77">
        <v>0</v>
      </c>
      <c r="Q602" s="77"/>
      <c r="R602" s="246">
        <f t="shared" si="157"/>
        <v>0</v>
      </c>
      <c r="S602" s="77">
        <v>0</v>
      </c>
      <c r="T602" s="77"/>
      <c r="U602" s="77">
        <f t="shared" si="158"/>
        <v>0</v>
      </c>
      <c r="V602" s="77">
        <v>0</v>
      </c>
      <c r="W602" s="94"/>
    </row>
    <row r="603" spans="1:23" s="84" customFormat="1" ht="26.25" customHeight="1">
      <c r="A603" s="1085" t="s">
        <v>245</v>
      </c>
      <c r="B603" s="1088" t="s">
        <v>240</v>
      </c>
      <c r="C603" s="1123" t="s">
        <v>1469</v>
      </c>
      <c r="D603" s="101"/>
      <c r="E603" s="201" t="s">
        <v>167</v>
      </c>
      <c r="F603" s="201" t="s">
        <v>101</v>
      </c>
      <c r="G603" s="201" t="s">
        <v>1456</v>
      </c>
      <c r="H603" s="96">
        <v>621</v>
      </c>
      <c r="I603" s="97"/>
      <c r="J603" s="100"/>
      <c r="K603" s="101"/>
      <c r="L603" s="246">
        <v>2355.1</v>
      </c>
      <c r="M603" s="77">
        <v>2661.2</v>
      </c>
      <c r="N603" s="705">
        <v>1640</v>
      </c>
      <c r="O603" s="77">
        <f t="shared" si="156"/>
        <v>2142.3000000000002</v>
      </c>
      <c r="P603" s="77">
        <v>2142.3000000000002</v>
      </c>
      <c r="Q603" s="77"/>
      <c r="R603" s="246">
        <f t="shared" si="157"/>
        <v>2200</v>
      </c>
      <c r="S603" s="77">
        <v>2200</v>
      </c>
      <c r="T603" s="77"/>
      <c r="U603" s="77">
        <f t="shared" si="158"/>
        <v>2200</v>
      </c>
      <c r="V603" s="77">
        <v>2200</v>
      </c>
      <c r="W603" s="94"/>
    </row>
    <row r="604" spans="1:23" s="84" customFormat="1" ht="26.25" customHeight="1">
      <c r="A604" s="1086"/>
      <c r="B604" s="1089"/>
      <c r="C604" s="1124"/>
      <c r="D604" s="101"/>
      <c r="E604" s="201" t="s">
        <v>167</v>
      </c>
      <c r="F604" s="201" t="s">
        <v>101</v>
      </c>
      <c r="G604" s="201" t="s">
        <v>1457</v>
      </c>
      <c r="H604" s="96">
        <v>621</v>
      </c>
      <c r="I604" s="97"/>
      <c r="J604" s="100"/>
      <c r="K604" s="101"/>
      <c r="L604" s="246">
        <v>45.6</v>
      </c>
      <c r="M604" s="77">
        <v>0</v>
      </c>
      <c r="N604" s="77">
        <v>0</v>
      </c>
      <c r="O604" s="77">
        <f t="shared" si="156"/>
        <v>0</v>
      </c>
      <c r="P604" s="77">
        <v>0</v>
      </c>
      <c r="Q604" s="77"/>
      <c r="R604" s="246">
        <f t="shared" si="157"/>
        <v>0</v>
      </c>
      <c r="S604" s="77">
        <v>0</v>
      </c>
      <c r="T604" s="77"/>
      <c r="U604" s="77">
        <f t="shared" si="158"/>
        <v>0</v>
      </c>
      <c r="V604" s="77">
        <v>0</v>
      </c>
      <c r="W604" s="94"/>
    </row>
    <row r="605" spans="1:23" s="84" customFormat="1" ht="26.25" customHeight="1">
      <c r="A605" s="1086"/>
      <c r="B605" s="1089"/>
      <c r="C605" s="1124"/>
      <c r="D605" s="101"/>
      <c r="E605" s="201" t="s">
        <v>167</v>
      </c>
      <c r="F605" s="201" t="s">
        <v>101</v>
      </c>
      <c r="G605" s="201" t="s">
        <v>252</v>
      </c>
      <c r="H605" s="96">
        <v>621</v>
      </c>
      <c r="I605" s="97"/>
      <c r="J605" s="100"/>
      <c r="K605" s="101"/>
      <c r="L605" s="246">
        <v>731.3</v>
      </c>
      <c r="M605" s="77">
        <v>20.100000000000001</v>
      </c>
      <c r="N605" s="77">
        <v>0</v>
      </c>
      <c r="O605" s="77">
        <f t="shared" si="156"/>
        <v>0</v>
      </c>
      <c r="P605" s="77">
        <v>0</v>
      </c>
      <c r="Q605" s="77"/>
      <c r="R605" s="246">
        <f t="shared" si="157"/>
        <v>0</v>
      </c>
      <c r="S605" s="77">
        <v>0</v>
      </c>
      <c r="T605" s="77"/>
      <c r="U605" s="77">
        <f t="shared" si="158"/>
        <v>0</v>
      </c>
      <c r="V605" s="77">
        <v>0</v>
      </c>
      <c r="W605" s="94"/>
    </row>
    <row r="606" spans="1:23" s="84" customFormat="1" ht="26.25" customHeight="1">
      <c r="A606" s="1087"/>
      <c r="B606" s="1090"/>
      <c r="C606" s="1125"/>
      <c r="D606" s="101"/>
      <c r="E606" s="201" t="s">
        <v>167</v>
      </c>
      <c r="F606" s="201" t="s">
        <v>101</v>
      </c>
      <c r="G606" s="201" t="s">
        <v>242</v>
      </c>
      <c r="H606" s="96">
        <v>621</v>
      </c>
      <c r="I606" s="97"/>
      <c r="J606" s="100"/>
      <c r="K606" s="101"/>
      <c r="L606" s="246">
        <v>5</v>
      </c>
      <c r="M606" s="77">
        <v>24.9</v>
      </c>
      <c r="N606" s="77">
        <v>24.9</v>
      </c>
      <c r="O606" s="77">
        <f t="shared" si="156"/>
        <v>0</v>
      </c>
      <c r="P606" s="77"/>
      <c r="Q606" s="77"/>
      <c r="R606" s="246">
        <f t="shared" si="157"/>
        <v>0</v>
      </c>
      <c r="S606" s="77"/>
      <c r="T606" s="77"/>
      <c r="U606" s="77">
        <f t="shared" si="158"/>
        <v>0</v>
      </c>
      <c r="V606" s="77"/>
      <c r="W606" s="94"/>
    </row>
    <row r="607" spans="1:23" s="84" customFormat="1" ht="20.25" customHeight="1">
      <c r="A607" s="1085" t="s">
        <v>246</v>
      </c>
      <c r="B607" s="1088" t="s">
        <v>1470</v>
      </c>
      <c r="C607" s="1123" t="s">
        <v>1469</v>
      </c>
      <c r="D607" s="101"/>
      <c r="E607" s="201" t="s">
        <v>167</v>
      </c>
      <c r="F607" s="201" t="s">
        <v>101</v>
      </c>
      <c r="G607" s="201" t="s">
        <v>1456</v>
      </c>
      <c r="H607" s="96">
        <v>621</v>
      </c>
      <c r="I607" s="97"/>
      <c r="J607" s="100"/>
      <c r="K607" s="101"/>
      <c r="L607" s="246">
        <v>1734.2</v>
      </c>
      <c r="M607" s="77">
        <v>1894.1</v>
      </c>
      <c r="N607" s="77">
        <v>930.4</v>
      </c>
      <c r="O607" s="77">
        <f t="shared" si="156"/>
        <v>1727.8</v>
      </c>
      <c r="P607" s="77">
        <v>1727.8</v>
      </c>
      <c r="Q607" s="77"/>
      <c r="R607" s="246">
        <f t="shared" si="157"/>
        <v>1800</v>
      </c>
      <c r="S607" s="77">
        <v>1800</v>
      </c>
      <c r="T607" s="77"/>
      <c r="U607" s="77">
        <f t="shared" si="158"/>
        <v>1800</v>
      </c>
      <c r="V607" s="77">
        <v>1800</v>
      </c>
      <c r="W607" s="94"/>
    </row>
    <row r="608" spans="1:23" s="84" customFormat="1" ht="20.25" customHeight="1">
      <c r="A608" s="1086"/>
      <c r="B608" s="1089"/>
      <c r="C608" s="1124"/>
      <c r="D608" s="101"/>
      <c r="E608" s="201" t="s">
        <v>167</v>
      </c>
      <c r="F608" s="201" t="s">
        <v>101</v>
      </c>
      <c r="G608" s="201" t="s">
        <v>1457</v>
      </c>
      <c r="H608" s="96">
        <v>621</v>
      </c>
      <c r="I608" s="97"/>
      <c r="J608" s="100"/>
      <c r="K608" s="101"/>
      <c r="L608" s="246">
        <v>52.1</v>
      </c>
      <c r="M608" s="77">
        <v>0</v>
      </c>
      <c r="N608" s="77">
        <v>0</v>
      </c>
      <c r="O608" s="77">
        <f t="shared" si="156"/>
        <v>0</v>
      </c>
      <c r="P608" s="77">
        <v>0</v>
      </c>
      <c r="Q608" s="77"/>
      <c r="R608" s="246">
        <f t="shared" si="157"/>
        <v>0</v>
      </c>
      <c r="S608" s="77">
        <v>0</v>
      </c>
      <c r="T608" s="77"/>
      <c r="U608" s="77">
        <f t="shared" si="158"/>
        <v>0</v>
      </c>
      <c r="V608" s="77">
        <v>0</v>
      </c>
      <c r="W608" s="94"/>
    </row>
    <row r="609" spans="1:23" s="84" customFormat="1" ht="20.25" customHeight="1">
      <c r="A609" s="1086"/>
      <c r="B609" s="1089"/>
      <c r="C609" s="1124"/>
      <c r="D609" s="101"/>
      <c r="E609" s="201" t="s">
        <v>167</v>
      </c>
      <c r="F609" s="201" t="s">
        <v>101</v>
      </c>
      <c r="G609" s="706" t="s">
        <v>1458</v>
      </c>
      <c r="H609" s="96">
        <v>621</v>
      </c>
      <c r="I609" s="97"/>
      <c r="J609" s="100"/>
      <c r="K609" s="101"/>
      <c r="L609" s="246">
        <v>42.7</v>
      </c>
      <c r="M609" s="77">
        <v>0</v>
      </c>
      <c r="N609" s="77">
        <v>0</v>
      </c>
      <c r="O609" s="77">
        <f t="shared" si="156"/>
        <v>0</v>
      </c>
      <c r="P609" s="77">
        <v>0</v>
      </c>
      <c r="Q609" s="77"/>
      <c r="R609" s="246">
        <f t="shared" si="157"/>
        <v>0</v>
      </c>
      <c r="S609" s="77">
        <v>0</v>
      </c>
      <c r="T609" s="77"/>
      <c r="U609" s="77">
        <f t="shared" si="158"/>
        <v>0</v>
      </c>
      <c r="V609" s="77">
        <v>0</v>
      </c>
      <c r="W609" s="94"/>
    </row>
    <row r="610" spans="1:23" s="84" customFormat="1" ht="20.25" customHeight="1">
      <c r="A610" s="1086"/>
      <c r="B610" s="1089"/>
      <c r="C610" s="1124"/>
      <c r="D610" s="101"/>
      <c r="E610" s="201" t="s">
        <v>167</v>
      </c>
      <c r="F610" s="201" t="s">
        <v>101</v>
      </c>
      <c r="G610" s="201" t="s">
        <v>252</v>
      </c>
      <c r="H610" s="96">
        <v>621</v>
      </c>
      <c r="I610" s="97"/>
      <c r="J610" s="100"/>
      <c r="K610" s="101"/>
      <c r="L610" s="246">
        <v>17</v>
      </c>
      <c r="M610" s="77">
        <v>0</v>
      </c>
      <c r="N610" s="77">
        <v>0</v>
      </c>
      <c r="O610" s="77">
        <f t="shared" si="156"/>
        <v>0</v>
      </c>
      <c r="P610" s="77">
        <v>0</v>
      </c>
      <c r="Q610" s="77"/>
      <c r="R610" s="246">
        <f t="shared" si="157"/>
        <v>0</v>
      </c>
      <c r="S610" s="77">
        <v>0</v>
      </c>
      <c r="T610" s="77"/>
      <c r="U610" s="77">
        <f t="shared" si="158"/>
        <v>0</v>
      </c>
      <c r="V610" s="77">
        <v>0</v>
      </c>
      <c r="W610" s="94"/>
    </row>
    <row r="611" spans="1:23" s="84" customFormat="1" ht="27" customHeight="1">
      <c r="A611" s="1087"/>
      <c r="B611" s="1090"/>
      <c r="C611" s="1125"/>
      <c r="D611" s="101"/>
      <c r="E611" s="201" t="s">
        <v>167</v>
      </c>
      <c r="F611" s="201" t="s">
        <v>101</v>
      </c>
      <c r="G611" s="201" t="s">
        <v>242</v>
      </c>
      <c r="H611" s="96">
        <v>621</v>
      </c>
      <c r="I611" s="97"/>
      <c r="J611" s="100"/>
      <c r="K611" s="101"/>
      <c r="L611" s="246">
        <v>1</v>
      </c>
      <c r="M611" s="77">
        <v>0</v>
      </c>
      <c r="N611" s="77">
        <v>0</v>
      </c>
      <c r="O611" s="77">
        <f t="shared" si="156"/>
        <v>0</v>
      </c>
      <c r="P611" s="77">
        <v>0</v>
      </c>
      <c r="Q611" s="77"/>
      <c r="R611" s="246">
        <f t="shared" si="157"/>
        <v>0</v>
      </c>
      <c r="S611" s="77">
        <v>0</v>
      </c>
      <c r="T611" s="77"/>
      <c r="U611" s="77">
        <f t="shared" si="158"/>
        <v>0</v>
      </c>
      <c r="V611" s="77">
        <v>0</v>
      </c>
      <c r="W611" s="94"/>
    </row>
    <row r="612" spans="1:23" s="84" customFormat="1" ht="27" customHeight="1">
      <c r="A612" s="1085" t="s">
        <v>247</v>
      </c>
      <c r="B612" s="1088" t="s">
        <v>776</v>
      </c>
      <c r="C612" s="1123" t="s">
        <v>1469</v>
      </c>
      <c r="D612" s="101"/>
      <c r="E612" s="201" t="s">
        <v>167</v>
      </c>
      <c r="F612" s="201" t="s">
        <v>101</v>
      </c>
      <c r="G612" s="201" t="s">
        <v>1456</v>
      </c>
      <c r="H612" s="96">
        <v>621</v>
      </c>
      <c r="I612" s="97"/>
      <c r="J612" s="100"/>
      <c r="K612" s="101"/>
      <c r="L612" s="246">
        <v>7801.1</v>
      </c>
      <c r="M612" s="77">
        <v>8322.9</v>
      </c>
      <c r="N612" s="77">
        <v>5982.8</v>
      </c>
      <c r="O612" s="77">
        <f t="shared" si="156"/>
        <v>6268.3</v>
      </c>
      <c r="P612" s="77">
        <v>6268.3</v>
      </c>
      <c r="Q612" s="77"/>
      <c r="R612" s="246">
        <f t="shared" si="157"/>
        <v>7000</v>
      </c>
      <c r="S612" s="77">
        <v>7000</v>
      </c>
      <c r="T612" s="77"/>
      <c r="U612" s="77">
        <f t="shared" si="158"/>
        <v>7000</v>
      </c>
      <c r="V612" s="77">
        <v>7000</v>
      </c>
      <c r="W612" s="94"/>
    </row>
    <row r="613" spans="1:23" s="84" customFormat="1" ht="39" customHeight="1">
      <c r="A613" s="1086"/>
      <c r="B613" s="1089"/>
      <c r="C613" s="1124"/>
      <c r="D613" s="101"/>
      <c r="E613" s="201" t="s">
        <v>167</v>
      </c>
      <c r="F613" s="201" t="s">
        <v>101</v>
      </c>
      <c r="G613" s="201" t="s">
        <v>1471</v>
      </c>
      <c r="H613" s="96">
        <v>621</v>
      </c>
      <c r="I613" s="97"/>
      <c r="J613" s="100"/>
      <c r="K613" s="101"/>
      <c r="L613" s="246">
        <v>1384.1</v>
      </c>
      <c r="M613" s="77">
        <v>12</v>
      </c>
      <c r="N613" s="77">
        <v>3.4</v>
      </c>
      <c r="O613" s="77">
        <f t="shared" si="156"/>
        <v>0</v>
      </c>
      <c r="P613" s="77">
        <v>0</v>
      </c>
      <c r="Q613" s="77"/>
      <c r="R613" s="246">
        <f t="shared" si="157"/>
        <v>0</v>
      </c>
      <c r="S613" s="77">
        <v>0</v>
      </c>
      <c r="T613" s="77"/>
      <c r="U613" s="77">
        <f t="shared" si="158"/>
        <v>0</v>
      </c>
      <c r="V613" s="77">
        <v>0</v>
      </c>
      <c r="W613" s="94"/>
    </row>
    <row r="614" spans="1:23" s="84" customFormat="1" ht="27" customHeight="1">
      <c r="A614" s="1086"/>
      <c r="B614" s="1089"/>
      <c r="C614" s="1124"/>
      <c r="D614" s="101"/>
      <c r="E614" s="201" t="s">
        <v>167</v>
      </c>
      <c r="F614" s="201" t="s">
        <v>101</v>
      </c>
      <c r="G614" s="201" t="s">
        <v>252</v>
      </c>
      <c r="H614" s="96">
        <v>621</v>
      </c>
      <c r="I614" s="97"/>
      <c r="J614" s="100"/>
      <c r="K614" s="101"/>
      <c r="L614" s="246">
        <v>540</v>
      </c>
      <c r="M614" s="77">
        <v>0</v>
      </c>
      <c r="N614" s="77">
        <v>0</v>
      </c>
      <c r="O614" s="77">
        <f t="shared" si="156"/>
        <v>1500</v>
      </c>
      <c r="P614" s="77">
        <v>1500</v>
      </c>
      <c r="Q614" s="77"/>
      <c r="R614" s="246">
        <f t="shared" si="157"/>
        <v>1500</v>
      </c>
      <c r="S614" s="77">
        <v>1500</v>
      </c>
      <c r="T614" s="77"/>
      <c r="U614" s="77">
        <f t="shared" si="158"/>
        <v>1500</v>
      </c>
      <c r="V614" s="77">
        <v>1500</v>
      </c>
      <c r="W614" s="94"/>
    </row>
    <row r="615" spans="1:23" s="84" customFormat="1" ht="27" customHeight="1">
      <c r="A615" s="1087"/>
      <c r="B615" s="1090"/>
      <c r="C615" s="1125"/>
      <c r="D615" s="101"/>
      <c r="E615" s="201" t="s">
        <v>167</v>
      </c>
      <c r="F615" s="201" t="s">
        <v>101</v>
      </c>
      <c r="G615" s="201" t="s">
        <v>242</v>
      </c>
      <c r="H615" s="96">
        <v>621</v>
      </c>
      <c r="I615" s="97"/>
      <c r="J615" s="100"/>
      <c r="K615" s="101"/>
      <c r="L615" s="246">
        <v>83.4</v>
      </c>
      <c r="M615" s="77">
        <v>30</v>
      </c>
      <c r="N615" s="77">
        <v>28.5</v>
      </c>
      <c r="O615" s="77">
        <f t="shared" si="156"/>
        <v>30</v>
      </c>
      <c r="P615" s="77">
        <v>30</v>
      </c>
      <c r="Q615" s="77"/>
      <c r="R615" s="246">
        <f t="shared" si="157"/>
        <v>30</v>
      </c>
      <c r="S615" s="77">
        <v>30</v>
      </c>
      <c r="T615" s="77"/>
      <c r="U615" s="77">
        <f t="shared" si="158"/>
        <v>30</v>
      </c>
      <c r="V615" s="77">
        <v>30</v>
      </c>
      <c r="W615" s="94"/>
    </row>
    <row r="616" spans="1:23" s="84" customFormat="1" ht="22.5" customHeight="1">
      <c r="A616" s="1085" t="s">
        <v>249</v>
      </c>
      <c r="B616" s="1088" t="s">
        <v>244</v>
      </c>
      <c r="C616" s="1123" t="s">
        <v>1469</v>
      </c>
      <c r="D616" s="101"/>
      <c r="E616" s="201" t="s">
        <v>167</v>
      </c>
      <c r="F616" s="201" t="s">
        <v>101</v>
      </c>
      <c r="G616" s="201" t="s">
        <v>1456</v>
      </c>
      <c r="H616" s="96">
        <v>621</v>
      </c>
      <c r="I616" s="97"/>
      <c r="J616" s="100"/>
      <c r="K616" s="101"/>
      <c r="L616" s="246">
        <v>7116.2</v>
      </c>
      <c r="M616" s="77">
        <v>7277.5</v>
      </c>
      <c r="N616" s="77">
        <v>4468.2</v>
      </c>
      <c r="O616" s="77">
        <f t="shared" si="156"/>
        <v>6881.7</v>
      </c>
      <c r="P616" s="77">
        <v>6881.7</v>
      </c>
      <c r="Q616" s="77"/>
      <c r="R616" s="246">
        <f t="shared" si="157"/>
        <v>7000</v>
      </c>
      <c r="S616" s="77">
        <v>7000</v>
      </c>
      <c r="T616" s="77"/>
      <c r="U616" s="77">
        <f t="shared" si="158"/>
        <v>7000</v>
      </c>
      <c r="V616" s="77">
        <v>7000</v>
      </c>
      <c r="W616" s="94"/>
    </row>
    <row r="617" spans="1:23" s="84" customFormat="1" ht="22.5" customHeight="1">
      <c r="A617" s="1086"/>
      <c r="B617" s="1089"/>
      <c r="C617" s="1124"/>
      <c r="D617" s="101"/>
      <c r="E617" s="201" t="s">
        <v>167</v>
      </c>
      <c r="F617" s="201" t="s">
        <v>101</v>
      </c>
      <c r="G617" s="201" t="s">
        <v>1457</v>
      </c>
      <c r="H617" s="96">
        <v>621</v>
      </c>
      <c r="I617" s="97"/>
      <c r="J617" s="100"/>
      <c r="K617" s="101"/>
      <c r="L617" s="246">
        <v>143.30000000000001</v>
      </c>
      <c r="M617" s="77">
        <v>0</v>
      </c>
      <c r="N617" s="77">
        <v>0</v>
      </c>
      <c r="O617" s="77">
        <f t="shared" si="156"/>
        <v>0</v>
      </c>
      <c r="P617" s="77">
        <v>0</v>
      </c>
      <c r="Q617" s="77"/>
      <c r="R617" s="246">
        <f t="shared" si="157"/>
        <v>0</v>
      </c>
      <c r="S617" s="77">
        <v>0</v>
      </c>
      <c r="T617" s="77"/>
      <c r="U617" s="77">
        <f t="shared" si="158"/>
        <v>0</v>
      </c>
      <c r="V617" s="77">
        <v>0</v>
      </c>
      <c r="W617" s="94"/>
    </row>
    <row r="618" spans="1:23" s="84" customFormat="1" ht="22.5" customHeight="1">
      <c r="A618" s="1086"/>
      <c r="B618" s="1089"/>
      <c r="C618" s="1124"/>
      <c r="D618" s="101"/>
      <c r="E618" s="201" t="s">
        <v>167</v>
      </c>
      <c r="F618" s="201" t="s">
        <v>101</v>
      </c>
      <c r="G618" s="706" t="s">
        <v>1458</v>
      </c>
      <c r="H618" s="96">
        <v>621</v>
      </c>
      <c r="I618" s="97"/>
      <c r="J618" s="100"/>
      <c r="K618" s="101"/>
      <c r="L618" s="246">
        <v>50.4</v>
      </c>
      <c r="M618" s="77">
        <v>0</v>
      </c>
      <c r="N618" s="77">
        <v>0</v>
      </c>
      <c r="O618" s="77">
        <f t="shared" si="156"/>
        <v>0</v>
      </c>
      <c r="P618" s="77">
        <v>0</v>
      </c>
      <c r="Q618" s="77"/>
      <c r="R618" s="246">
        <f t="shared" si="157"/>
        <v>0</v>
      </c>
      <c r="S618" s="77">
        <v>0</v>
      </c>
      <c r="T618" s="77"/>
      <c r="U618" s="77">
        <f t="shared" si="158"/>
        <v>0</v>
      </c>
      <c r="V618" s="77">
        <v>0</v>
      </c>
      <c r="W618" s="94"/>
    </row>
    <row r="619" spans="1:23" s="84" customFormat="1" ht="22.5" customHeight="1">
      <c r="A619" s="1086"/>
      <c r="B619" s="1089"/>
      <c r="C619" s="1124"/>
      <c r="D619" s="101"/>
      <c r="E619" s="201" t="s">
        <v>167</v>
      </c>
      <c r="F619" s="201" t="s">
        <v>101</v>
      </c>
      <c r="G619" s="201" t="s">
        <v>252</v>
      </c>
      <c r="H619" s="96">
        <v>621</v>
      </c>
      <c r="I619" s="97"/>
      <c r="J619" s="100"/>
      <c r="K619" s="101"/>
      <c r="L619" s="246">
        <v>72</v>
      </c>
      <c r="M619" s="77">
        <v>0</v>
      </c>
      <c r="N619" s="77">
        <v>0</v>
      </c>
      <c r="O619" s="77">
        <f t="shared" si="156"/>
        <v>0</v>
      </c>
      <c r="P619" s="77">
        <v>0</v>
      </c>
      <c r="Q619" s="77"/>
      <c r="R619" s="246">
        <f t="shared" si="157"/>
        <v>0</v>
      </c>
      <c r="S619" s="77">
        <v>0</v>
      </c>
      <c r="T619" s="77"/>
      <c r="U619" s="77">
        <f t="shared" si="158"/>
        <v>0</v>
      </c>
      <c r="V619" s="77">
        <v>0</v>
      </c>
      <c r="W619" s="94"/>
    </row>
    <row r="620" spans="1:23" s="84" customFormat="1" ht="22.5" customHeight="1">
      <c r="A620" s="1087"/>
      <c r="B620" s="1090"/>
      <c r="C620" s="1125"/>
      <c r="D620" s="101"/>
      <c r="E620" s="201" t="s">
        <v>167</v>
      </c>
      <c r="F620" s="201" t="s">
        <v>101</v>
      </c>
      <c r="G620" s="201" t="s">
        <v>242</v>
      </c>
      <c r="H620" s="96">
        <v>621</v>
      </c>
      <c r="I620" s="97"/>
      <c r="J620" s="100"/>
      <c r="K620" s="101"/>
      <c r="L620" s="246">
        <v>16.7</v>
      </c>
      <c r="M620" s="77">
        <v>0</v>
      </c>
      <c r="N620" s="77">
        <v>0</v>
      </c>
      <c r="O620" s="77">
        <f t="shared" si="156"/>
        <v>0</v>
      </c>
      <c r="P620" s="77">
        <v>0</v>
      </c>
      <c r="Q620" s="77"/>
      <c r="R620" s="246">
        <f t="shared" si="157"/>
        <v>0</v>
      </c>
      <c r="S620" s="77">
        <v>0</v>
      </c>
      <c r="T620" s="77"/>
      <c r="U620" s="77">
        <f t="shared" si="158"/>
        <v>0</v>
      </c>
      <c r="V620" s="77">
        <v>0</v>
      </c>
      <c r="W620" s="94"/>
    </row>
    <row r="621" spans="1:23" s="84" customFormat="1" ht="21" customHeight="1">
      <c r="A621" s="1085" t="s">
        <v>416</v>
      </c>
      <c r="B621" s="1088" t="s">
        <v>257</v>
      </c>
      <c r="C621" s="1123" t="s">
        <v>1469</v>
      </c>
      <c r="D621" s="101"/>
      <c r="E621" s="201" t="s">
        <v>167</v>
      </c>
      <c r="F621" s="201" t="s">
        <v>101</v>
      </c>
      <c r="G621" s="201" t="s">
        <v>1456</v>
      </c>
      <c r="H621" s="96">
        <v>621</v>
      </c>
      <c r="I621" s="97"/>
      <c r="J621" s="100"/>
      <c r="K621" s="101"/>
      <c r="L621" s="246">
        <v>1927.4</v>
      </c>
      <c r="M621" s="77">
        <v>1953.7</v>
      </c>
      <c r="N621" s="77">
        <v>1313.5</v>
      </c>
      <c r="O621" s="77">
        <f t="shared" si="156"/>
        <v>1753.5</v>
      </c>
      <c r="P621" s="77">
        <v>1753.5</v>
      </c>
      <c r="Q621" s="77"/>
      <c r="R621" s="246">
        <f t="shared" si="157"/>
        <v>1800</v>
      </c>
      <c r="S621" s="77">
        <v>1800</v>
      </c>
      <c r="T621" s="77"/>
      <c r="U621" s="77">
        <f t="shared" si="158"/>
        <v>1800</v>
      </c>
      <c r="V621" s="77">
        <v>1800</v>
      </c>
      <c r="W621" s="94"/>
    </row>
    <row r="622" spans="1:23" s="84" customFormat="1" ht="21" customHeight="1">
      <c r="A622" s="1086"/>
      <c r="B622" s="1089"/>
      <c r="C622" s="1124"/>
      <c r="D622" s="101"/>
      <c r="E622" s="201" t="s">
        <v>167</v>
      </c>
      <c r="F622" s="201" t="s">
        <v>101</v>
      </c>
      <c r="G622" s="201" t="s">
        <v>1457</v>
      </c>
      <c r="H622" s="96">
        <v>621</v>
      </c>
      <c r="I622" s="97"/>
      <c r="J622" s="100"/>
      <c r="K622" s="101"/>
      <c r="L622" s="246">
        <v>58.6</v>
      </c>
      <c r="M622" s="77">
        <v>0</v>
      </c>
      <c r="N622" s="77">
        <v>0</v>
      </c>
      <c r="O622" s="77">
        <f t="shared" si="156"/>
        <v>0</v>
      </c>
      <c r="P622" s="77">
        <v>0</v>
      </c>
      <c r="Q622" s="77"/>
      <c r="R622" s="246">
        <f t="shared" si="157"/>
        <v>0</v>
      </c>
      <c r="S622" s="77">
        <v>0</v>
      </c>
      <c r="T622" s="77"/>
      <c r="U622" s="77">
        <f t="shared" si="158"/>
        <v>0</v>
      </c>
      <c r="V622" s="77">
        <v>0</v>
      </c>
      <c r="W622" s="94"/>
    </row>
    <row r="623" spans="1:23" s="84" customFormat="1" ht="21" customHeight="1">
      <c r="A623" s="1086"/>
      <c r="B623" s="1089"/>
      <c r="C623" s="1124"/>
      <c r="D623" s="101"/>
      <c r="E623" s="201" t="s">
        <v>167</v>
      </c>
      <c r="F623" s="201" t="s">
        <v>101</v>
      </c>
      <c r="G623" s="706" t="s">
        <v>1458</v>
      </c>
      <c r="H623" s="96">
        <v>621</v>
      </c>
      <c r="I623" s="97"/>
      <c r="J623" s="100"/>
      <c r="K623" s="101"/>
      <c r="L623" s="246">
        <v>26.6</v>
      </c>
      <c r="M623" s="77">
        <v>0</v>
      </c>
      <c r="N623" s="77">
        <v>0</v>
      </c>
      <c r="O623" s="77">
        <f t="shared" si="156"/>
        <v>0</v>
      </c>
      <c r="P623" s="77">
        <v>0</v>
      </c>
      <c r="Q623" s="77"/>
      <c r="R623" s="246">
        <f t="shared" si="157"/>
        <v>0</v>
      </c>
      <c r="S623" s="77">
        <v>0</v>
      </c>
      <c r="T623" s="77"/>
      <c r="U623" s="77">
        <f t="shared" si="158"/>
        <v>0</v>
      </c>
      <c r="V623" s="77">
        <v>0</v>
      </c>
      <c r="W623" s="94"/>
    </row>
    <row r="624" spans="1:23" s="84" customFormat="1" ht="21" customHeight="1">
      <c r="A624" s="1086"/>
      <c r="B624" s="1089"/>
      <c r="C624" s="1124"/>
      <c r="D624" s="101"/>
      <c r="E624" s="201" t="s">
        <v>167</v>
      </c>
      <c r="F624" s="201" t="s">
        <v>101</v>
      </c>
      <c r="G624" s="201" t="s">
        <v>252</v>
      </c>
      <c r="H624" s="96">
        <v>621</v>
      </c>
      <c r="I624" s="97"/>
      <c r="J624" s="100"/>
      <c r="K624" s="101"/>
      <c r="L624" s="246">
        <v>78.8</v>
      </c>
      <c r="M624" s="77">
        <v>0</v>
      </c>
      <c r="N624" s="77">
        <v>0</v>
      </c>
      <c r="O624" s="77">
        <f t="shared" si="156"/>
        <v>723.3</v>
      </c>
      <c r="P624" s="77">
        <v>723.3</v>
      </c>
      <c r="Q624" s="77"/>
      <c r="R624" s="246">
        <f t="shared" si="157"/>
        <v>690.4</v>
      </c>
      <c r="S624" s="77">
        <v>690.4</v>
      </c>
      <c r="T624" s="77"/>
      <c r="U624" s="77">
        <f t="shared" si="158"/>
        <v>690.4</v>
      </c>
      <c r="V624" s="77">
        <v>690.4</v>
      </c>
      <c r="W624" s="94"/>
    </row>
    <row r="625" spans="1:23" s="84" customFormat="1" ht="21" customHeight="1">
      <c r="A625" s="1087"/>
      <c r="B625" s="1090"/>
      <c r="C625" s="1125"/>
      <c r="D625" s="101"/>
      <c r="E625" s="201" t="s">
        <v>167</v>
      </c>
      <c r="F625" s="201" t="s">
        <v>101</v>
      </c>
      <c r="G625" s="201" t="s">
        <v>242</v>
      </c>
      <c r="H625" s="96">
        <v>621</v>
      </c>
      <c r="I625" s="97"/>
      <c r="J625" s="100"/>
      <c r="K625" s="101"/>
      <c r="L625" s="246">
        <v>5.2</v>
      </c>
      <c r="M625" s="77">
        <v>0</v>
      </c>
      <c r="N625" s="77">
        <v>0</v>
      </c>
      <c r="O625" s="77">
        <f t="shared" si="156"/>
        <v>0</v>
      </c>
      <c r="P625" s="77">
        <v>0</v>
      </c>
      <c r="Q625" s="77"/>
      <c r="R625" s="246">
        <f t="shared" si="157"/>
        <v>0</v>
      </c>
      <c r="S625" s="77">
        <v>0</v>
      </c>
      <c r="T625" s="77"/>
      <c r="U625" s="77">
        <f t="shared" si="158"/>
        <v>0</v>
      </c>
      <c r="V625" s="77">
        <v>0</v>
      </c>
      <c r="W625" s="94"/>
    </row>
    <row r="626" spans="1:23" s="84" customFormat="1" ht="18.75" customHeight="1">
      <c r="A626" s="1085" t="s">
        <v>418</v>
      </c>
      <c r="B626" s="1088" t="s">
        <v>1472</v>
      </c>
      <c r="C626" s="1123" t="s">
        <v>1469</v>
      </c>
      <c r="D626" s="101"/>
      <c r="E626" s="201" t="s">
        <v>167</v>
      </c>
      <c r="F626" s="201" t="s">
        <v>101</v>
      </c>
      <c r="G626" s="201" t="s">
        <v>1456</v>
      </c>
      <c r="H626" s="96">
        <v>621</v>
      </c>
      <c r="I626" s="97"/>
      <c r="J626" s="100"/>
      <c r="K626" s="101"/>
      <c r="L626" s="246">
        <v>2395.9</v>
      </c>
      <c r="M626" s="77">
        <v>2414.1</v>
      </c>
      <c r="N626" s="77">
        <v>1467</v>
      </c>
      <c r="O626" s="77">
        <f t="shared" si="156"/>
        <v>2199.6</v>
      </c>
      <c r="P626" s="77">
        <v>2199.6</v>
      </c>
      <c r="Q626" s="77"/>
      <c r="R626" s="246">
        <f t="shared" si="157"/>
        <v>2300</v>
      </c>
      <c r="S626" s="77">
        <v>2300</v>
      </c>
      <c r="T626" s="77"/>
      <c r="U626" s="77">
        <f t="shared" si="158"/>
        <v>2300</v>
      </c>
      <c r="V626" s="77">
        <v>2300</v>
      </c>
      <c r="W626" s="94"/>
    </row>
    <row r="627" spans="1:23" s="84" customFormat="1" ht="18.75" customHeight="1">
      <c r="A627" s="1086"/>
      <c r="B627" s="1089"/>
      <c r="C627" s="1124"/>
      <c r="D627" s="101"/>
      <c r="E627" s="201" t="s">
        <v>167</v>
      </c>
      <c r="F627" s="201" t="s">
        <v>101</v>
      </c>
      <c r="G627" s="201" t="s">
        <v>1457</v>
      </c>
      <c r="H627" s="96">
        <v>621</v>
      </c>
      <c r="I627" s="97"/>
      <c r="J627" s="100"/>
      <c r="K627" s="101"/>
      <c r="L627" s="246">
        <v>52.1</v>
      </c>
      <c r="M627" s="77">
        <v>0</v>
      </c>
      <c r="N627" s="77">
        <v>0</v>
      </c>
      <c r="O627" s="77">
        <f t="shared" si="156"/>
        <v>0</v>
      </c>
      <c r="P627" s="77">
        <v>0</v>
      </c>
      <c r="Q627" s="77"/>
      <c r="R627" s="246">
        <f t="shared" si="157"/>
        <v>0</v>
      </c>
      <c r="S627" s="77">
        <v>0</v>
      </c>
      <c r="T627" s="77"/>
      <c r="U627" s="77">
        <f t="shared" si="158"/>
        <v>0</v>
      </c>
      <c r="V627" s="77">
        <v>0</v>
      </c>
      <c r="W627" s="94"/>
    </row>
    <row r="628" spans="1:23" s="84" customFormat="1" ht="18.75" customHeight="1">
      <c r="A628" s="1086"/>
      <c r="B628" s="1089"/>
      <c r="C628" s="1124"/>
      <c r="D628" s="101"/>
      <c r="E628" s="201" t="s">
        <v>167</v>
      </c>
      <c r="F628" s="201" t="s">
        <v>101</v>
      </c>
      <c r="G628" s="706" t="s">
        <v>1458</v>
      </c>
      <c r="H628" s="96">
        <v>621</v>
      </c>
      <c r="I628" s="97"/>
      <c r="J628" s="100"/>
      <c r="K628" s="101"/>
      <c r="L628" s="246">
        <v>48.3</v>
      </c>
      <c r="M628" s="77">
        <v>0</v>
      </c>
      <c r="N628" s="77">
        <v>0</v>
      </c>
      <c r="O628" s="77">
        <f t="shared" si="156"/>
        <v>0</v>
      </c>
      <c r="P628" s="77">
        <v>0</v>
      </c>
      <c r="Q628" s="77"/>
      <c r="R628" s="246">
        <f t="shared" si="157"/>
        <v>0</v>
      </c>
      <c r="S628" s="77">
        <v>0</v>
      </c>
      <c r="T628" s="77"/>
      <c r="U628" s="77">
        <f t="shared" si="158"/>
        <v>0</v>
      </c>
      <c r="V628" s="77">
        <v>0</v>
      </c>
      <c r="W628" s="94"/>
    </row>
    <row r="629" spans="1:23" s="84" customFormat="1" ht="18.75" customHeight="1">
      <c r="A629" s="1086"/>
      <c r="B629" s="1089"/>
      <c r="C629" s="1124"/>
      <c r="D629" s="101"/>
      <c r="E629" s="201" t="s">
        <v>167</v>
      </c>
      <c r="F629" s="201" t="s">
        <v>101</v>
      </c>
      <c r="G629" s="201" t="s">
        <v>252</v>
      </c>
      <c r="H629" s="96">
        <v>621</v>
      </c>
      <c r="I629" s="97"/>
      <c r="J629" s="100"/>
      <c r="K629" s="101"/>
      <c r="L629" s="246">
        <v>415.7</v>
      </c>
      <c r="M629" s="77">
        <v>0</v>
      </c>
      <c r="N629" s="77">
        <v>0</v>
      </c>
      <c r="O629" s="77">
        <f t="shared" si="156"/>
        <v>2817.6</v>
      </c>
      <c r="P629" s="77"/>
      <c r="Q629" s="77">
        <v>2817.6</v>
      </c>
      <c r="R629" s="246">
        <f t="shared" si="157"/>
        <v>0</v>
      </c>
      <c r="S629" s="77">
        <v>0</v>
      </c>
      <c r="T629" s="77"/>
      <c r="U629" s="77">
        <f t="shared" si="158"/>
        <v>0</v>
      </c>
      <c r="V629" s="77">
        <v>0</v>
      </c>
      <c r="W629" s="94"/>
    </row>
    <row r="630" spans="1:23" s="84" customFormat="1" ht="19.5" customHeight="1">
      <c r="A630" s="1087"/>
      <c r="B630" s="1090"/>
      <c r="C630" s="1125"/>
      <c r="D630" s="101"/>
      <c r="E630" s="201" t="s">
        <v>167</v>
      </c>
      <c r="F630" s="201" t="s">
        <v>101</v>
      </c>
      <c r="G630" s="201" t="s">
        <v>242</v>
      </c>
      <c r="H630" s="96">
        <v>621</v>
      </c>
      <c r="I630" s="97"/>
      <c r="J630" s="100"/>
      <c r="K630" s="101"/>
      <c r="L630" s="246">
        <v>2.4</v>
      </c>
      <c r="M630" s="77">
        <v>0</v>
      </c>
      <c r="N630" s="77">
        <v>0</v>
      </c>
      <c r="O630" s="77">
        <f t="shared" si="156"/>
        <v>0</v>
      </c>
      <c r="P630" s="77">
        <v>0</v>
      </c>
      <c r="Q630" s="77"/>
      <c r="R630" s="246">
        <f t="shared" si="157"/>
        <v>0</v>
      </c>
      <c r="S630" s="77">
        <v>0</v>
      </c>
      <c r="T630" s="77"/>
      <c r="U630" s="77">
        <f t="shared" si="158"/>
        <v>0</v>
      </c>
      <c r="V630" s="77">
        <v>0</v>
      </c>
      <c r="W630" s="94"/>
    </row>
    <row r="631" spans="1:23" s="84" customFormat="1" ht="18.75" customHeight="1">
      <c r="A631" s="1085" t="s">
        <v>420</v>
      </c>
      <c r="B631" s="1088" t="s">
        <v>248</v>
      </c>
      <c r="C631" s="1123" t="s">
        <v>1469</v>
      </c>
      <c r="D631" s="101"/>
      <c r="E631" s="201" t="s">
        <v>167</v>
      </c>
      <c r="F631" s="201" t="s">
        <v>101</v>
      </c>
      <c r="G631" s="201" t="s">
        <v>1456</v>
      </c>
      <c r="H631" s="96">
        <v>621</v>
      </c>
      <c r="I631" s="97"/>
      <c r="J631" s="100"/>
      <c r="K631" s="101"/>
      <c r="L631" s="246">
        <v>4063.8</v>
      </c>
      <c r="M631" s="77">
        <v>5992.9</v>
      </c>
      <c r="N631" s="77">
        <v>3998.9</v>
      </c>
      <c r="O631" s="77">
        <f t="shared" si="156"/>
        <v>4164.3999999999996</v>
      </c>
      <c r="P631" s="77">
        <v>4164.3999999999996</v>
      </c>
      <c r="Q631" s="77"/>
      <c r="R631" s="246">
        <f t="shared" si="157"/>
        <v>4100</v>
      </c>
      <c r="S631" s="77">
        <v>4100</v>
      </c>
      <c r="T631" s="77"/>
      <c r="U631" s="77">
        <f t="shared" si="158"/>
        <v>4100</v>
      </c>
      <c r="V631" s="77">
        <v>4100</v>
      </c>
      <c r="W631" s="94"/>
    </row>
    <row r="632" spans="1:23" s="84" customFormat="1" ht="40.5" customHeight="1">
      <c r="A632" s="1086"/>
      <c r="B632" s="1089"/>
      <c r="C632" s="1124"/>
      <c r="D632" s="101"/>
      <c r="E632" s="201" t="s">
        <v>167</v>
      </c>
      <c r="F632" s="201" t="s">
        <v>101</v>
      </c>
      <c r="G632" s="201" t="s">
        <v>1471</v>
      </c>
      <c r="H632" s="96">
        <v>621</v>
      </c>
      <c r="I632" s="97"/>
      <c r="J632" s="100"/>
      <c r="K632" s="101"/>
      <c r="L632" s="246">
        <v>2772.9</v>
      </c>
      <c r="M632" s="77">
        <v>36.200000000000003</v>
      </c>
      <c r="N632" s="77">
        <v>0</v>
      </c>
      <c r="O632" s="77">
        <f t="shared" si="156"/>
        <v>0</v>
      </c>
      <c r="P632" s="77">
        <v>0</v>
      </c>
      <c r="Q632" s="77"/>
      <c r="R632" s="246">
        <f t="shared" si="157"/>
        <v>0</v>
      </c>
      <c r="S632" s="77">
        <v>0</v>
      </c>
      <c r="T632" s="77"/>
      <c r="U632" s="77">
        <f t="shared" si="158"/>
        <v>0</v>
      </c>
      <c r="V632" s="77">
        <v>0</v>
      </c>
      <c r="W632" s="94"/>
    </row>
    <row r="633" spans="1:23" s="84" customFormat="1" ht="18.75" customHeight="1">
      <c r="A633" s="1086"/>
      <c r="B633" s="1089"/>
      <c r="C633" s="1124"/>
      <c r="D633" s="101"/>
      <c r="E633" s="201" t="s">
        <v>167</v>
      </c>
      <c r="F633" s="201" t="s">
        <v>101</v>
      </c>
      <c r="G633" s="706" t="s">
        <v>1458</v>
      </c>
      <c r="H633" s="96">
        <v>621</v>
      </c>
      <c r="I633" s="97"/>
      <c r="J633" s="100"/>
      <c r="K633" s="101"/>
      <c r="L633" s="246">
        <v>32.5</v>
      </c>
      <c r="M633" s="77">
        <v>0</v>
      </c>
      <c r="N633" s="77">
        <v>0</v>
      </c>
      <c r="O633" s="77">
        <f t="shared" si="156"/>
        <v>0</v>
      </c>
      <c r="P633" s="77">
        <v>0</v>
      </c>
      <c r="Q633" s="77"/>
      <c r="R633" s="246">
        <f t="shared" si="157"/>
        <v>0</v>
      </c>
      <c r="S633" s="77">
        <v>0</v>
      </c>
      <c r="T633" s="77"/>
      <c r="U633" s="77">
        <f t="shared" si="158"/>
        <v>0</v>
      </c>
      <c r="V633" s="77">
        <v>0</v>
      </c>
      <c r="W633" s="94"/>
    </row>
    <row r="634" spans="1:23" s="84" customFormat="1" ht="18.75" customHeight="1">
      <c r="A634" s="1086"/>
      <c r="B634" s="1089"/>
      <c r="C634" s="1124"/>
      <c r="D634" s="101"/>
      <c r="E634" s="201" t="s">
        <v>167</v>
      </c>
      <c r="F634" s="201" t="s">
        <v>101</v>
      </c>
      <c r="G634" s="201" t="s">
        <v>252</v>
      </c>
      <c r="H634" s="96">
        <v>621</v>
      </c>
      <c r="I634" s="97"/>
      <c r="J634" s="100"/>
      <c r="K634" s="101"/>
      <c r="L634" s="246">
        <v>84.1</v>
      </c>
      <c r="M634" s="77">
        <v>44</v>
      </c>
      <c r="N634" s="77">
        <v>41.8</v>
      </c>
      <c r="O634" s="77">
        <f t="shared" si="156"/>
        <v>969.2</v>
      </c>
      <c r="P634" s="77">
        <v>969.2</v>
      </c>
      <c r="Q634" s="77"/>
      <c r="R634" s="246">
        <f t="shared" si="157"/>
        <v>969.2</v>
      </c>
      <c r="S634" s="77">
        <v>969.2</v>
      </c>
      <c r="T634" s="77"/>
      <c r="U634" s="77">
        <f t="shared" si="158"/>
        <v>969.2</v>
      </c>
      <c r="V634" s="77">
        <v>969.2</v>
      </c>
      <c r="W634" s="94"/>
    </row>
    <row r="635" spans="1:23" s="84" customFormat="1" ht="18.75" customHeight="1">
      <c r="A635" s="1087"/>
      <c r="B635" s="1090"/>
      <c r="C635" s="1125"/>
      <c r="D635" s="101"/>
      <c r="E635" s="201" t="s">
        <v>167</v>
      </c>
      <c r="F635" s="201" t="s">
        <v>101</v>
      </c>
      <c r="G635" s="201" t="s">
        <v>242</v>
      </c>
      <c r="H635" s="96">
        <v>621</v>
      </c>
      <c r="I635" s="97"/>
      <c r="J635" s="100"/>
      <c r="K635" s="101"/>
      <c r="L635" s="246">
        <v>4</v>
      </c>
      <c r="M635" s="77">
        <v>0</v>
      </c>
      <c r="N635" s="77">
        <v>0</v>
      </c>
      <c r="O635" s="77">
        <f t="shared" si="156"/>
        <v>0</v>
      </c>
      <c r="P635" s="77">
        <v>0</v>
      </c>
      <c r="Q635" s="77"/>
      <c r="R635" s="246">
        <f t="shared" si="157"/>
        <v>0</v>
      </c>
      <c r="S635" s="77">
        <v>0</v>
      </c>
      <c r="T635" s="77"/>
      <c r="U635" s="77">
        <f t="shared" si="158"/>
        <v>0</v>
      </c>
      <c r="V635" s="77">
        <v>0</v>
      </c>
      <c r="W635" s="94"/>
    </row>
    <row r="636" spans="1:23" s="84" customFormat="1" ht="26.25" customHeight="1">
      <c r="A636" s="1085" t="s">
        <v>422</v>
      </c>
      <c r="B636" s="1088" t="s">
        <v>778</v>
      </c>
      <c r="C636" s="1123" t="s">
        <v>1469</v>
      </c>
      <c r="D636" s="101"/>
      <c r="E636" s="201" t="s">
        <v>167</v>
      </c>
      <c r="F636" s="201" t="s">
        <v>101</v>
      </c>
      <c r="G636" s="201" t="s">
        <v>1456</v>
      </c>
      <c r="H636" s="96">
        <v>621</v>
      </c>
      <c r="I636" s="97"/>
      <c r="J636" s="100"/>
      <c r="K636" s="101"/>
      <c r="L636" s="246">
        <v>3654.8</v>
      </c>
      <c r="M636" s="77">
        <v>21886.5</v>
      </c>
      <c r="N636" s="77">
        <v>13003.1</v>
      </c>
      <c r="O636" s="77">
        <f t="shared" si="156"/>
        <v>16302.1</v>
      </c>
      <c r="P636" s="77">
        <v>16302.1</v>
      </c>
      <c r="Q636" s="77"/>
      <c r="R636" s="246">
        <f t="shared" si="157"/>
        <v>17053.400000000001</v>
      </c>
      <c r="S636" s="77">
        <v>17053.400000000001</v>
      </c>
      <c r="T636" s="77"/>
      <c r="U636" s="77">
        <f t="shared" si="158"/>
        <v>17053.400000000001</v>
      </c>
      <c r="V636" s="77">
        <v>17053.400000000001</v>
      </c>
      <c r="W636" s="94"/>
    </row>
    <row r="637" spans="1:23" s="84" customFormat="1" ht="39" customHeight="1">
      <c r="A637" s="1086"/>
      <c r="B637" s="1089"/>
      <c r="C637" s="1124"/>
      <c r="D637" s="101"/>
      <c r="E637" s="201" t="s">
        <v>167</v>
      </c>
      <c r="F637" s="201" t="s">
        <v>101</v>
      </c>
      <c r="G637" s="201" t="s">
        <v>1471</v>
      </c>
      <c r="H637" s="96">
        <v>621</v>
      </c>
      <c r="I637" s="97"/>
      <c r="J637" s="100"/>
      <c r="K637" s="101"/>
      <c r="L637" s="246">
        <v>15569.3</v>
      </c>
      <c r="M637" s="77">
        <v>24.1</v>
      </c>
      <c r="N637" s="77">
        <v>10.3</v>
      </c>
      <c r="O637" s="77">
        <f t="shared" si="156"/>
        <v>0</v>
      </c>
      <c r="P637" s="77">
        <v>0</v>
      </c>
      <c r="Q637" s="77"/>
      <c r="R637" s="246">
        <f t="shared" si="157"/>
        <v>0</v>
      </c>
      <c r="S637" s="77">
        <v>0</v>
      </c>
      <c r="T637" s="77"/>
      <c r="U637" s="77">
        <f t="shared" si="158"/>
        <v>0</v>
      </c>
      <c r="V637" s="77">
        <v>0</v>
      </c>
      <c r="W637" s="94"/>
    </row>
    <row r="638" spans="1:23" s="84" customFormat="1" ht="26.25" customHeight="1">
      <c r="A638" s="1086"/>
      <c r="B638" s="1089"/>
      <c r="C638" s="1124"/>
      <c r="D638" s="101"/>
      <c r="E638" s="201" t="s">
        <v>167</v>
      </c>
      <c r="F638" s="201" t="s">
        <v>101</v>
      </c>
      <c r="G638" s="201" t="s">
        <v>252</v>
      </c>
      <c r="H638" s="96">
        <v>621</v>
      </c>
      <c r="I638" s="97"/>
      <c r="J638" s="100"/>
      <c r="K638" s="101"/>
      <c r="L638" s="246">
        <v>591.29999999999995</v>
      </c>
      <c r="M638" s="77">
        <v>1375</v>
      </c>
      <c r="N638" s="77">
        <v>691.4</v>
      </c>
      <c r="O638" s="77">
        <f t="shared" si="156"/>
        <v>0</v>
      </c>
      <c r="P638" s="77">
        <v>0</v>
      </c>
      <c r="Q638" s="77"/>
      <c r="R638" s="246">
        <f t="shared" si="157"/>
        <v>0</v>
      </c>
      <c r="S638" s="77">
        <v>0</v>
      </c>
      <c r="T638" s="77"/>
      <c r="U638" s="77">
        <f t="shared" si="158"/>
        <v>0</v>
      </c>
      <c r="V638" s="77">
        <v>0</v>
      </c>
      <c r="W638" s="94"/>
    </row>
    <row r="639" spans="1:23" s="84" customFormat="1" ht="26.25" customHeight="1">
      <c r="A639" s="1087"/>
      <c r="B639" s="1090"/>
      <c r="C639" s="1125"/>
      <c r="D639" s="101"/>
      <c r="E639" s="201" t="s">
        <v>167</v>
      </c>
      <c r="F639" s="201" t="s">
        <v>101</v>
      </c>
      <c r="G639" s="201" t="s">
        <v>242</v>
      </c>
      <c r="H639" s="96">
        <v>621</v>
      </c>
      <c r="I639" s="97"/>
      <c r="J639" s="100"/>
      <c r="K639" s="101"/>
      <c r="L639" s="246">
        <v>3164.6</v>
      </c>
      <c r="M639" s="77">
        <v>3593.9</v>
      </c>
      <c r="N639" s="77">
        <v>3486.7</v>
      </c>
      <c r="O639" s="77">
        <f t="shared" si="156"/>
        <v>1723.6</v>
      </c>
      <c r="P639" s="77">
        <v>1723.6</v>
      </c>
      <c r="Q639" s="77"/>
      <c r="R639" s="246">
        <f t="shared" si="157"/>
        <v>1768.8</v>
      </c>
      <c r="S639" s="77">
        <v>1768.8</v>
      </c>
      <c r="T639" s="77"/>
      <c r="U639" s="77">
        <f t="shared" si="158"/>
        <v>1768.8</v>
      </c>
      <c r="V639" s="77">
        <v>1768.8</v>
      </c>
      <c r="W639" s="94"/>
    </row>
    <row r="640" spans="1:23" s="84" customFormat="1" ht="28.15" customHeight="1">
      <c r="A640" s="707" t="s">
        <v>41</v>
      </c>
      <c r="B640" s="273" t="s">
        <v>40</v>
      </c>
      <c r="C640" s="983"/>
      <c r="D640" s="269"/>
      <c r="E640" s="244"/>
      <c r="F640" s="244"/>
      <c r="G640" s="244"/>
      <c r="H640" s="245">
        <v>600</v>
      </c>
      <c r="I640" s="249"/>
      <c r="J640" s="268"/>
      <c r="K640" s="269"/>
      <c r="L640" s="246">
        <f>SUM(L642:L681)</f>
        <v>3928.3999999999996</v>
      </c>
      <c r="M640" s="246">
        <f>SUM(M642:M695)</f>
        <v>28388.6</v>
      </c>
      <c r="N640" s="246">
        <f>SUM(N642:N695)</f>
        <v>20116.5</v>
      </c>
      <c r="O640" s="246">
        <f t="shared" si="156"/>
        <v>1551.6</v>
      </c>
      <c r="P640" s="246">
        <f>SUM(P641:P695)</f>
        <v>924.9</v>
      </c>
      <c r="Q640" s="246">
        <f>SUM(Q642:Q695)</f>
        <v>626.70000000000005</v>
      </c>
      <c r="R640" s="246">
        <f t="shared" si="157"/>
        <v>944.19999999999993</v>
      </c>
      <c r="S640" s="246">
        <f>SUM(S641:S695)</f>
        <v>944.19999999999993</v>
      </c>
      <c r="T640" s="246">
        <f t="shared" ref="T640:W640" si="159">SUM(T656:T681)</f>
        <v>0</v>
      </c>
      <c r="U640" s="246">
        <f t="shared" si="158"/>
        <v>944.19999999999993</v>
      </c>
      <c r="V640" s="246">
        <f>SUM(V641:V695)</f>
        <v>944.19999999999993</v>
      </c>
      <c r="W640" s="248">
        <f t="shared" si="159"/>
        <v>0</v>
      </c>
    </row>
    <row r="641" spans="1:23" s="84" customFormat="1" ht="28.15" customHeight="1">
      <c r="A641" s="708" t="s">
        <v>47</v>
      </c>
      <c r="B641" s="716" t="s">
        <v>239</v>
      </c>
      <c r="C641" s="977"/>
      <c r="D641" s="101"/>
      <c r="E641" s="201"/>
      <c r="F641" s="201"/>
      <c r="G641" s="201"/>
      <c r="H641" s="96"/>
      <c r="I641" s="1389" t="s">
        <v>250</v>
      </c>
      <c r="J641" s="100"/>
      <c r="K641" s="101"/>
      <c r="L641" s="77"/>
      <c r="M641" s="77"/>
      <c r="N641" s="77"/>
      <c r="O641" s="77">
        <f t="shared" si="156"/>
        <v>0</v>
      </c>
      <c r="P641" s="77"/>
      <c r="Q641" s="77"/>
      <c r="R641" s="246">
        <f t="shared" si="157"/>
        <v>0</v>
      </c>
      <c r="S641" s="246"/>
      <c r="T641" s="246"/>
      <c r="U641" s="246">
        <f t="shared" si="158"/>
        <v>0</v>
      </c>
      <c r="V641" s="77"/>
      <c r="W641" s="94"/>
    </row>
    <row r="642" spans="1:23" s="84" customFormat="1" ht="34.5" customHeight="1">
      <c r="A642" s="1085"/>
      <c r="B642" s="202" t="s">
        <v>426</v>
      </c>
      <c r="C642" s="1123" t="s">
        <v>1473</v>
      </c>
      <c r="D642" s="101"/>
      <c r="E642" s="201" t="s">
        <v>102</v>
      </c>
      <c r="F642" s="201" t="s">
        <v>101</v>
      </c>
      <c r="G642" s="201" t="s">
        <v>236</v>
      </c>
      <c r="H642" s="96">
        <v>622</v>
      </c>
      <c r="I642" s="1390"/>
      <c r="J642" s="100"/>
      <c r="K642" s="101"/>
      <c r="L642" s="246">
        <v>19</v>
      </c>
      <c r="M642" s="77">
        <v>15</v>
      </c>
      <c r="N642" s="77">
        <v>15</v>
      </c>
      <c r="O642" s="77">
        <f t="shared" si="156"/>
        <v>13</v>
      </c>
      <c r="P642" s="77">
        <v>13</v>
      </c>
      <c r="Q642" s="77">
        <v>0</v>
      </c>
      <c r="R642" s="246">
        <f t="shared" si="157"/>
        <v>13</v>
      </c>
      <c r="S642" s="77">
        <v>13</v>
      </c>
      <c r="T642" s="77">
        <v>0</v>
      </c>
      <c r="U642" s="77">
        <f t="shared" si="158"/>
        <v>13</v>
      </c>
      <c r="V642" s="77">
        <v>13</v>
      </c>
      <c r="W642" s="94">
        <v>0</v>
      </c>
    </row>
    <row r="643" spans="1:23" s="84" customFormat="1" ht="34.5" customHeight="1">
      <c r="A643" s="1087"/>
      <c r="B643" s="709" t="s">
        <v>1459</v>
      </c>
      <c r="C643" s="1184"/>
      <c r="D643" s="101"/>
      <c r="E643" s="201" t="s">
        <v>167</v>
      </c>
      <c r="F643" s="201" t="s">
        <v>101</v>
      </c>
      <c r="G643" s="201" t="s">
        <v>671</v>
      </c>
      <c r="H643" s="96">
        <v>622</v>
      </c>
      <c r="I643" s="1390"/>
      <c r="J643" s="100"/>
      <c r="K643" s="101"/>
      <c r="L643" s="246">
        <v>90.4</v>
      </c>
      <c r="M643" s="77">
        <v>0</v>
      </c>
      <c r="N643" s="77">
        <v>0</v>
      </c>
      <c r="O643" s="77">
        <f t="shared" si="156"/>
        <v>0</v>
      </c>
      <c r="P643" s="77">
        <v>0</v>
      </c>
      <c r="Q643" s="77">
        <v>0</v>
      </c>
      <c r="R643" s="246">
        <f t="shared" si="157"/>
        <v>0</v>
      </c>
      <c r="S643" s="77"/>
      <c r="T643" s="77"/>
      <c r="U643" s="77">
        <f t="shared" si="158"/>
        <v>0</v>
      </c>
      <c r="V643" s="77"/>
      <c r="W643" s="94"/>
    </row>
    <row r="644" spans="1:23" s="84" customFormat="1" ht="34.5" customHeight="1">
      <c r="A644" s="710"/>
      <c r="B644" s="709" t="s">
        <v>230</v>
      </c>
      <c r="C644" s="989"/>
      <c r="D644" s="101"/>
      <c r="E644" s="201" t="s">
        <v>167</v>
      </c>
      <c r="F644" s="201" t="s">
        <v>101</v>
      </c>
      <c r="G644" s="201" t="s">
        <v>773</v>
      </c>
      <c r="H644" s="96">
        <v>622</v>
      </c>
      <c r="I644" s="1390"/>
      <c r="J644" s="100"/>
      <c r="K644" s="101"/>
      <c r="L644" s="246">
        <v>0</v>
      </c>
      <c r="M644" s="77">
        <v>870</v>
      </c>
      <c r="N644" s="77">
        <v>230</v>
      </c>
      <c r="O644" s="77">
        <f t="shared" si="156"/>
        <v>0</v>
      </c>
      <c r="P644" s="77">
        <v>0</v>
      </c>
      <c r="Q644" s="77">
        <v>0</v>
      </c>
      <c r="R644" s="246">
        <f t="shared" si="157"/>
        <v>0</v>
      </c>
      <c r="S644" s="77"/>
      <c r="T644" s="77"/>
      <c r="U644" s="77">
        <f t="shared" si="158"/>
        <v>0</v>
      </c>
      <c r="V644" s="77">
        <v>0</v>
      </c>
      <c r="W644" s="94"/>
    </row>
    <row r="645" spans="1:23" s="84" customFormat="1" ht="39.75" customHeight="1">
      <c r="A645" s="710" t="s">
        <v>251</v>
      </c>
      <c r="B645" s="711" t="s">
        <v>1470</v>
      </c>
      <c r="C645" s="990"/>
      <c r="D645" s="101"/>
      <c r="E645" s="201"/>
      <c r="F645" s="201"/>
      <c r="G645" s="201"/>
      <c r="H645" s="96"/>
      <c r="I645" s="1390"/>
      <c r="J645" s="100"/>
      <c r="K645" s="101"/>
      <c r="L645" s="246"/>
      <c r="M645" s="77"/>
      <c r="N645" s="77"/>
      <c r="O645" s="77">
        <f t="shared" si="156"/>
        <v>0</v>
      </c>
      <c r="P645" s="77"/>
      <c r="Q645" s="77"/>
      <c r="R645" s="246">
        <f t="shared" si="157"/>
        <v>0</v>
      </c>
      <c r="S645" s="77"/>
      <c r="T645" s="77"/>
      <c r="U645" s="77">
        <f t="shared" si="158"/>
        <v>0</v>
      </c>
      <c r="V645" s="77"/>
      <c r="W645" s="94"/>
    </row>
    <row r="646" spans="1:23" s="84" customFormat="1" ht="25.5" customHeight="1">
      <c r="A646" s="112"/>
      <c r="B646" s="202" t="s">
        <v>1459</v>
      </c>
      <c r="C646" s="1185" t="s">
        <v>1474</v>
      </c>
      <c r="D646" s="101"/>
      <c r="E646" s="201" t="s">
        <v>167</v>
      </c>
      <c r="F646" s="201" t="s">
        <v>101</v>
      </c>
      <c r="G646" s="201" t="s">
        <v>671</v>
      </c>
      <c r="H646" s="96">
        <v>622</v>
      </c>
      <c r="I646" s="1390"/>
      <c r="J646" s="100"/>
      <c r="K646" s="101"/>
      <c r="L646" s="246">
        <v>30</v>
      </c>
      <c r="M646" s="77"/>
      <c r="N646" s="77"/>
      <c r="O646" s="77">
        <f t="shared" ref="O646:O695" si="160">P646+Q646</f>
        <v>0</v>
      </c>
      <c r="P646" s="77">
        <v>0</v>
      </c>
      <c r="Q646" s="77"/>
      <c r="R646" s="246">
        <f t="shared" si="157"/>
        <v>0</v>
      </c>
      <c r="S646" s="77">
        <v>0</v>
      </c>
      <c r="T646" s="77"/>
      <c r="U646" s="77">
        <f t="shared" si="158"/>
        <v>0</v>
      </c>
      <c r="V646" s="77">
        <v>0</v>
      </c>
      <c r="W646" s="94"/>
    </row>
    <row r="647" spans="1:23" s="84" customFormat="1" ht="25.5" customHeight="1">
      <c r="A647" s="708"/>
      <c r="B647" s="731" t="s">
        <v>761</v>
      </c>
      <c r="C647" s="1186"/>
      <c r="D647" s="101"/>
      <c r="E647" s="201" t="s">
        <v>234</v>
      </c>
      <c r="F647" s="201" t="s">
        <v>234</v>
      </c>
      <c r="G647" s="201" t="s">
        <v>238</v>
      </c>
      <c r="H647" s="96">
        <v>622</v>
      </c>
      <c r="I647" s="1390"/>
      <c r="J647" s="100"/>
      <c r="K647" s="101"/>
      <c r="L647" s="246">
        <v>0</v>
      </c>
      <c r="M647" s="77">
        <v>7.9</v>
      </c>
      <c r="N647" s="77">
        <v>0</v>
      </c>
      <c r="O647" s="77">
        <f t="shared" si="160"/>
        <v>0</v>
      </c>
      <c r="P647" s="77">
        <v>0</v>
      </c>
      <c r="Q647" s="77"/>
      <c r="R647" s="246">
        <f t="shared" si="157"/>
        <v>0</v>
      </c>
      <c r="S647" s="77">
        <v>0</v>
      </c>
      <c r="T647" s="77"/>
      <c r="U647" s="77">
        <f t="shared" si="158"/>
        <v>0</v>
      </c>
      <c r="V647" s="77">
        <v>0</v>
      </c>
      <c r="W647" s="94"/>
    </row>
    <row r="648" spans="1:23" s="84" customFormat="1" ht="25.5" customHeight="1">
      <c r="A648" s="708"/>
      <c r="B648" s="731" t="s">
        <v>230</v>
      </c>
      <c r="C648" s="1187"/>
      <c r="D648" s="101"/>
      <c r="E648" s="201" t="s">
        <v>167</v>
      </c>
      <c r="F648" s="201" t="s">
        <v>101</v>
      </c>
      <c r="G648" s="201" t="s">
        <v>242</v>
      </c>
      <c r="H648" s="96">
        <v>622</v>
      </c>
      <c r="I648" s="1390"/>
      <c r="J648" s="100"/>
      <c r="K648" s="101"/>
      <c r="L648" s="246">
        <v>0</v>
      </c>
      <c r="M648" s="77">
        <v>3</v>
      </c>
      <c r="N648" s="77">
        <v>3</v>
      </c>
      <c r="O648" s="77">
        <f t="shared" si="160"/>
        <v>0</v>
      </c>
      <c r="P648" s="77">
        <v>0</v>
      </c>
      <c r="Q648" s="77"/>
      <c r="R648" s="246">
        <f t="shared" si="157"/>
        <v>0</v>
      </c>
      <c r="S648" s="77">
        <v>0</v>
      </c>
      <c r="T648" s="77"/>
      <c r="U648" s="77">
        <f t="shared" si="158"/>
        <v>0</v>
      </c>
      <c r="V648" s="77">
        <v>0</v>
      </c>
      <c r="W648" s="94"/>
    </row>
    <row r="649" spans="1:23" s="84" customFormat="1" ht="39.75" customHeight="1">
      <c r="A649" s="708" t="s">
        <v>253</v>
      </c>
      <c r="B649" s="716" t="s">
        <v>1475</v>
      </c>
      <c r="C649" s="990"/>
      <c r="D649" s="101"/>
      <c r="E649" s="201"/>
      <c r="F649" s="201"/>
      <c r="G649" s="201"/>
      <c r="H649" s="96"/>
      <c r="I649" s="1390"/>
      <c r="J649" s="100"/>
      <c r="K649" s="101"/>
      <c r="L649" s="246"/>
      <c r="M649" s="77"/>
      <c r="N649" s="77"/>
      <c r="O649" s="77">
        <f t="shared" si="160"/>
        <v>0</v>
      </c>
      <c r="P649" s="77"/>
      <c r="Q649" s="77"/>
      <c r="R649" s="246">
        <f t="shared" si="157"/>
        <v>0</v>
      </c>
      <c r="S649" s="77"/>
      <c r="T649" s="77"/>
      <c r="U649" s="77">
        <f t="shared" si="158"/>
        <v>0</v>
      </c>
      <c r="V649" s="77"/>
      <c r="W649" s="94"/>
    </row>
    <row r="650" spans="1:23" s="84" customFormat="1" ht="33" customHeight="1">
      <c r="A650" s="1085"/>
      <c r="B650" s="202" t="s">
        <v>768</v>
      </c>
      <c r="C650" s="1123" t="s">
        <v>1469</v>
      </c>
      <c r="D650" s="101"/>
      <c r="E650" s="201" t="s">
        <v>167</v>
      </c>
      <c r="F650" s="201" t="s">
        <v>101</v>
      </c>
      <c r="G650" s="201" t="s">
        <v>252</v>
      </c>
      <c r="H650" s="96">
        <v>622</v>
      </c>
      <c r="I650" s="1390"/>
      <c r="J650" s="100"/>
      <c r="K650" s="101"/>
      <c r="L650" s="246">
        <v>11.8</v>
      </c>
      <c r="M650" s="77">
        <v>5</v>
      </c>
      <c r="N650" s="77">
        <v>0</v>
      </c>
      <c r="O650" s="77">
        <f t="shared" si="160"/>
        <v>0</v>
      </c>
      <c r="P650" s="77">
        <v>0</v>
      </c>
      <c r="Q650" s="77"/>
      <c r="R650" s="246">
        <f t="shared" si="157"/>
        <v>0</v>
      </c>
      <c r="S650" s="77">
        <v>0</v>
      </c>
      <c r="T650" s="77"/>
      <c r="U650" s="77">
        <f t="shared" si="158"/>
        <v>0</v>
      </c>
      <c r="V650" s="77">
        <v>0</v>
      </c>
      <c r="W650" s="94"/>
    </row>
    <row r="651" spans="1:23" s="84" customFormat="1" ht="33" customHeight="1">
      <c r="A651" s="1086"/>
      <c r="B651" s="202" t="s">
        <v>230</v>
      </c>
      <c r="C651" s="1124"/>
      <c r="D651" s="101"/>
      <c r="E651" s="201" t="s">
        <v>167</v>
      </c>
      <c r="F651" s="201" t="s">
        <v>101</v>
      </c>
      <c r="G651" s="201" t="s">
        <v>242</v>
      </c>
      <c r="H651" s="96">
        <v>622</v>
      </c>
      <c r="I651" s="1390"/>
      <c r="J651" s="100"/>
      <c r="K651" s="101"/>
      <c r="L651" s="246">
        <v>15</v>
      </c>
      <c r="M651" s="77">
        <v>100</v>
      </c>
      <c r="N651" s="77">
        <v>0</v>
      </c>
      <c r="O651" s="77">
        <f t="shared" si="160"/>
        <v>0</v>
      </c>
      <c r="P651" s="77">
        <v>0</v>
      </c>
      <c r="Q651" s="77"/>
      <c r="R651" s="246">
        <f t="shared" si="157"/>
        <v>0</v>
      </c>
      <c r="S651" s="77">
        <v>0</v>
      </c>
      <c r="T651" s="77"/>
      <c r="U651" s="77">
        <f t="shared" si="158"/>
        <v>0</v>
      </c>
      <c r="V651" s="77">
        <v>0</v>
      </c>
      <c r="W651" s="94"/>
    </row>
    <row r="652" spans="1:23" s="84" customFormat="1" ht="33" customHeight="1">
      <c r="A652" s="1086"/>
      <c r="B652" s="202" t="s">
        <v>1459</v>
      </c>
      <c r="C652" s="1124"/>
      <c r="D652" s="101"/>
      <c r="E652" s="201" t="s">
        <v>167</v>
      </c>
      <c r="F652" s="201" t="s">
        <v>101</v>
      </c>
      <c r="G652" s="201" t="s">
        <v>671</v>
      </c>
      <c r="H652" s="96">
        <v>622</v>
      </c>
      <c r="I652" s="1390"/>
      <c r="J652" s="100"/>
      <c r="K652" s="101"/>
      <c r="L652" s="246">
        <v>60.4</v>
      </c>
      <c r="M652" s="77">
        <v>38.5</v>
      </c>
      <c r="N652" s="77">
        <v>8.5</v>
      </c>
      <c r="O652" s="77">
        <f t="shared" si="160"/>
        <v>0</v>
      </c>
      <c r="P652" s="77">
        <v>0</v>
      </c>
      <c r="Q652" s="77"/>
      <c r="R652" s="246">
        <f t="shared" si="157"/>
        <v>0</v>
      </c>
      <c r="S652" s="77">
        <v>0</v>
      </c>
      <c r="T652" s="77"/>
      <c r="U652" s="77">
        <f t="shared" si="158"/>
        <v>0</v>
      </c>
      <c r="V652" s="77">
        <v>0</v>
      </c>
      <c r="W652" s="94"/>
    </row>
    <row r="653" spans="1:23" s="84" customFormat="1" ht="32.25" customHeight="1">
      <c r="A653" s="1086"/>
      <c r="B653" s="202" t="s">
        <v>779</v>
      </c>
      <c r="C653" s="1124"/>
      <c r="D653" s="101"/>
      <c r="E653" s="201" t="s">
        <v>167</v>
      </c>
      <c r="F653" s="201" t="s">
        <v>102</v>
      </c>
      <c r="G653" s="201" t="s">
        <v>303</v>
      </c>
      <c r="H653" s="96">
        <v>622</v>
      </c>
      <c r="I653" s="1390"/>
      <c r="J653" s="100"/>
      <c r="K653" s="101"/>
      <c r="L653" s="246">
        <v>41.3</v>
      </c>
      <c r="M653" s="77">
        <v>38.200000000000003</v>
      </c>
      <c r="N653" s="77">
        <v>25.7</v>
      </c>
      <c r="O653" s="77">
        <f t="shared" si="160"/>
        <v>37.5</v>
      </c>
      <c r="P653" s="77">
        <v>37.5</v>
      </c>
      <c r="Q653" s="77"/>
      <c r="R653" s="246">
        <f t="shared" si="157"/>
        <v>38.200000000000003</v>
      </c>
      <c r="S653" s="77">
        <v>38.200000000000003</v>
      </c>
      <c r="T653" s="77"/>
      <c r="U653" s="77">
        <f t="shared" si="158"/>
        <v>38.200000000000003</v>
      </c>
      <c r="V653" s="77">
        <v>38.200000000000003</v>
      </c>
      <c r="W653" s="94"/>
    </row>
    <row r="654" spans="1:23" s="84" customFormat="1" ht="25.5" customHeight="1">
      <c r="A654" s="1086"/>
      <c r="B654" s="202" t="s">
        <v>765</v>
      </c>
      <c r="C654" s="1124"/>
      <c r="D654" s="101"/>
      <c r="E654" s="201" t="s">
        <v>89</v>
      </c>
      <c r="F654" s="201" t="s">
        <v>218</v>
      </c>
      <c r="G654" s="201" t="s">
        <v>237</v>
      </c>
      <c r="H654" s="96">
        <v>622</v>
      </c>
      <c r="I654" s="1390"/>
      <c r="J654" s="100"/>
      <c r="K654" s="101"/>
      <c r="L654" s="246">
        <v>98.8</v>
      </c>
      <c r="M654" s="77">
        <v>103</v>
      </c>
      <c r="N654" s="77">
        <v>36.1</v>
      </c>
      <c r="O654" s="77">
        <f t="shared" si="160"/>
        <v>97.9</v>
      </c>
      <c r="P654" s="77">
        <v>97.9</v>
      </c>
      <c r="Q654" s="77"/>
      <c r="R654" s="246">
        <f t="shared" si="157"/>
        <v>103</v>
      </c>
      <c r="S654" s="77">
        <v>103</v>
      </c>
      <c r="T654" s="77"/>
      <c r="U654" s="77">
        <f t="shared" si="158"/>
        <v>103</v>
      </c>
      <c r="V654" s="77">
        <v>103</v>
      </c>
      <c r="W654" s="94"/>
    </row>
    <row r="655" spans="1:23" s="84" customFormat="1" ht="33.75" customHeight="1">
      <c r="A655" s="1086"/>
      <c r="B655" s="202" t="s">
        <v>1476</v>
      </c>
      <c r="C655" s="1124"/>
      <c r="D655" s="101"/>
      <c r="E655" s="201" t="s">
        <v>89</v>
      </c>
      <c r="F655" s="201" t="s">
        <v>218</v>
      </c>
      <c r="G655" s="201" t="s">
        <v>624</v>
      </c>
      <c r="H655" s="96">
        <v>622</v>
      </c>
      <c r="I655" s="1390"/>
      <c r="J655" s="100"/>
      <c r="K655" s="101"/>
      <c r="L655" s="246">
        <v>14.2</v>
      </c>
      <c r="M655" s="77">
        <v>14.6</v>
      </c>
      <c r="N655" s="77">
        <v>0</v>
      </c>
      <c r="O655" s="77">
        <f t="shared" si="160"/>
        <v>14.2</v>
      </c>
      <c r="P655" s="77">
        <v>14.2</v>
      </c>
      <c r="Q655" s="77"/>
      <c r="R655" s="246">
        <f t="shared" ref="R655:R695" si="161">S655+T655</f>
        <v>14.6</v>
      </c>
      <c r="S655" s="77">
        <v>14.6</v>
      </c>
      <c r="T655" s="77"/>
      <c r="U655" s="77">
        <f t="shared" si="158"/>
        <v>14.6</v>
      </c>
      <c r="V655" s="77">
        <v>14.6</v>
      </c>
      <c r="W655" s="94"/>
    </row>
    <row r="656" spans="1:23" s="84" customFormat="1" ht="33.75" customHeight="1">
      <c r="A656" s="1086"/>
      <c r="B656" s="202" t="s">
        <v>1477</v>
      </c>
      <c r="C656" s="1125"/>
      <c r="D656" s="101"/>
      <c r="E656" s="201" t="s">
        <v>89</v>
      </c>
      <c r="F656" s="201" t="s">
        <v>218</v>
      </c>
      <c r="G656" s="201" t="s">
        <v>507</v>
      </c>
      <c r="H656" s="96">
        <v>622</v>
      </c>
      <c r="I656" s="1390"/>
      <c r="J656" s="100"/>
      <c r="K656" s="101"/>
      <c r="L656" s="246">
        <v>216.9</v>
      </c>
      <c r="M656" s="77">
        <v>253.3</v>
      </c>
      <c r="N656" s="77">
        <v>65.5</v>
      </c>
      <c r="O656" s="77">
        <f t="shared" si="160"/>
        <v>247</v>
      </c>
      <c r="P656" s="77">
        <v>247</v>
      </c>
      <c r="Q656" s="77"/>
      <c r="R656" s="246">
        <f t="shared" si="161"/>
        <v>253.3</v>
      </c>
      <c r="S656" s="77">
        <v>253.3</v>
      </c>
      <c r="T656" s="77"/>
      <c r="U656" s="77">
        <f t="shared" ref="U656:U695" si="162">V656+W656</f>
        <v>253.3</v>
      </c>
      <c r="V656" s="77">
        <v>253.3</v>
      </c>
      <c r="W656" s="94"/>
    </row>
    <row r="657" spans="1:23" s="84" customFormat="1" ht="27.75" customHeight="1">
      <c r="A657" s="712"/>
      <c r="B657" s="713" t="s">
        <v>761</v>
      </c>
      <c r="C657" s="991"/>
      <c r="D657" s="101"/>
      <c r="E657" s="201" t="s">
        <v>234</v>
      </c>
      <c r="F657" s="201" t="s">
        <v>234</v>
      </c>
      <c r="G657" s="201" t="s">
        <v>238</v>
      </c>
      <c r="H657" s="96">
        <v>622</v>
      </c>
      <c r="I657" s="1390"/>
      <c r="J657" s="100"/>
      <c r="K657" s="101"/>
      <c r="L657" s="246">
        <v>0</v>
      </c>
      <c r="M657" s="77">
        <v>0</v>
      </c>
      <c r="N657" s="77">
        <v>0</v>
      </c>
      <c r="O657" s="77">
        <f t="shared" si="160"/>
        <v>8</v>
      </c>
      <c r="P657" s="77">
        <v>8</v>
      </c>
      <c r="Q657" s="77"/>
      <c r="R657" s="246">
        <f t="shared" si="161"/>
        <v>8</v>
      </c>
      <c r="S657" s="77">
        <v>8</v>
      </c>
      <c r="T657" s="77"/>
      <c r="U657" s="77">
        <f t="shared" si="162"/>
        <v>8</v>
      </c>
      <c r="V657" s="77">
        <v>8</v>
      </c>
      <c r="W657" s="94"/>
    </row>
    <row r="658" spans="1:23" s="84" customFormat="1" ht="27.75" customHeight="1">
      <c r="A658" s="712"/>
      <c r="B658" s="714" t="s">
        <v>759</v>
      </c>
      <c r="C658" s="991"/>
      <c r="D658" s="101"/>
      <c r="E658" s="201"/>
      <c r="F658" s="201"/>
      <c r="G658" s="201" t="s">
        <v>456</v>
      </c>
      <c r="H658" s="96">
        <v>622</v>
      </c>
      <c r="I658" s="1390"/>
      <c r="J658" s="100"/>
      <c r="K658" s="101"/>
      <c r="L658" s="246">
        <v>0</v>
      </c>
      <c r="M658" s="77">
        <v>29.2</v>
      </c>
      <c r="N658" s="77">
        <v>0</v>
      </c>
      <c r="O658" s="77">
        <f t="shared" si="160"/>
        <v>0</v>
      </c>
      <c r="P658" s="77"/>
      <c r="Q658" s="77"/>
      <c r="R658" s="246">
        <f t="shared" si="161"/>
        <v>0</v>
      </c>
      <c r="S658" s="77"/>
      <c r="T658" s="77"/>
      <c r="U658" s="77">
        <f t="shared" si="162"/>
        <v>0</v>
      </c>
      <c r="V658" s="77"/>
      <c r="W658" s="94"/>
    </row>
    <row r="659" spans="1:23" s="84" customFormat="1" ht="25.5" customHeight="1">
      <c r="A659" s="715" t="s">
        <v>254</v>
      </c>
      <c r="B659" s="716" t="s">
        <v>244</v>
      </c>
      <c r="C659" s="990"/>
      <c r="D659" s="101"/>
      <c r="E659" s="201"/>
      <c r="F659" s="201"/>
      <c r="G659" s="201"/>
      <c r="H659" s="96"/>
      <c r="I659" s="1390"/>
      <c r="J659" s="100"/>
      <c r="K659" s="101"/>
      <c r="L659" s="246"/>
      <c r="M659" s="77"/>
      <c r="N659" s="77"/>
      <c r="O659" s="77">
        <f t="shared" si="160"/>
        <v>0</v>
      </c>
      <c r="P659" s="77"/>
      <c r="Q659" s="77"/>
      <c r="R659" s="246">
        <f t="shared" si="161"/>
        <v>0</v>
      </c>
      <c r="S659" s="77"/>
      <c r="T659" s="77"/>
      <c r="U659" s="77">
        <f t="shared" si="162"/>
        <v>0</v>
      </c>
      <c r="V659" s="77"/>
      <c r="W659" s="94"/>
    </row>
    <row r="660" spans="1:23" s="84" customFormat="1" ht="27.75" customHeight="1">
      <c r="A660" s="1126"/>
      <c r="B660" s="713" t="s">
        <v>761</v>
      </c>
      <c r="C660" s="1123" t="s">
        <v>1469</v>
      </c>
      <c r="D660" s="101"/>
      <c r="E660" s="201" t="s">
        <v>234</v>
      </c>
      <c r="F660" s="201" t="s">
        <v>234</v>
      </c>
      <c r="G660" s="201" t="s">
        <v>238</v>
      </c>
      <c r="H660" s="96">
        <v>622</v>
      </c>
      <c r="I660" s="1390"/>
      <c r="J660" s="100"/>
      <c r="K660" s="101"/>
      <c r="L660" s="246">
        <v>6.7</v>
      </c>
      <c r="M660" s="77">
        <v>0</v>
      </c>
      <c r="N660" s="77">
        <v>0</v>
      </c>
      <c r="O660" s="77">
        <f t="shared" si="160"/>
        <v>0</v>
      </c>
      <c r="P660" s="77">
        <v>0</v>
      </c>
      <c r="Q660" s="77"/>
      <c r="R660" s="246">
        <f t="shared" si="161"/>
        <v>0</v>
      </c>
      <c r="S660" s="77">
        <v>0</v>
      </c>
      <c r="T660" s="77"/>
      <c r="U660" s="77">
        <f t="shared" si="162"/>
        <v>0</v>
      </c>
      <c r="V660" s="77">
        <v>0</v>
      </c>
      <c r="W660" s="94"/>
    </row>
    <row r="661" spans="1:23" s="84" customFormat="1" ht="27.75" customHeight="1">
      <c r="A661" s="1126"/>
      <c r="B661" s="713" t="s">
        <v>768</v>
      </c>
      <c r="C661" s="1124"/>
      <c r="D661" s="101"/>
      <c r="E661" s="201" t="s">
        <v>167</v>
      </c>
      <c r="F661" s="201" t="s">
        <v>101</v>
      </c>
      <c r="G661" s="201" t="s">
        <v>252</v>
      </c>
      <c r="H661" s="96">
        <v>622</v>
      </c>
      <c r="I661" s="1390"/>
      <c r="J661" s="100"/>
      <c r="K661" s="101"/>
      <c r="L661" s="246">
        <v>267</v>
      </c>
      <c r="M661" s="77">
        <v>2758.7</v>
      </c>
      <c r="N661" s="77">
        <v>320</v>
      </c>
      <c r="O661" s="77">
        <f t="shared" si="160"/>
        <v>0</v>
      </c>
      <c r="P661" s="77">
        <v>0</v>
      </c>
      <c r="Q661" s="77"/>
      <c r="R661" s="246">
        <f t="shared" si="161"/>
        <v>0</v>
      </c>
      <c r="S661" s="77">
        <v>0</v>
      </c>
      <c r="T661" s="77"/>
      <c r="U661" s="77">
        <f t="shared" si="162"/>
        <v>0</v>
      </c>
      <c r="V661" s="77">
        <v>0</v>
      </c>
      <c r="W661" s="94"/>
    </row>
    <row r="662" spans="1:23" s="84" customFormat="1" ht="27.75" customHeight="1">
      <c r="A662" s="1126"/>
      <c r="B662" s="713" t="s">
        <v>769</v>
      </c>
      <c r="C662" s="1124"/>
      <c r="D662" s="101"/>
      <c r="E662" s="201" t="s">
        <v>167</v>
      </c>
      <c r="F662" s="201" t="s">
        <v>101</v>
      </c>
      <c r="G662" s="201" t="s">
        <v>770</v>
      </c>
      <c r="H662" s="96">
        <v>622</v>
      </c>
      <c r="I662" s="1390"/>
      <c r="J662" s="100"/>
      <c r="K662" s="101"/>
      <c r="L662" s="246">
        <v>1089.5</v>
      </c>
      <c r="M662" s="77">
        <v>0</v>
      </c>
      <c r="N662" s="77">
        <v>0</v>
      </c>
      <c r="O662" s="77">
        <f t="shared" si="160"/>
        <v>0</v>
      </c>
      <c r="P662" s="77">
        <v>0</v>
      </c>
      <c r="Q662" s="77"/>
      <c r="R662" s="246">
        <f t="shared" si="161"/>
        <v>0</v>
      </c>
      <c r="S662" s="77">
        <v>0</v>
      </c>
      <c r="T662" s="77"/>
      <c r="U662" s="77">
        <f t="shared" si="162"/>
        <v>0</v>
      </c>
      <c r="V662" s="77">
        <v>0</v>
      </c>
      <c r="W662" s="94"/>
    </row>
    <row r="663" spans="1:23" s="84" customFormat="1" ht="27.75" customHeight="1">
      <c r="A663" s="1126"/>
      <c r="B663" s="713" t="s">
        <v>230</v>
      </c>
      <c r="C663" s="1124"/>
      <c r="D663" s="101"/>
      <c r="E663" s="201" t="s">
        <v>167</v>
      </c>
      <c r="F663" s="201" t="s">
        <v>101</v>
      </c>
      <c r="G663" s="201" t="s">
        <v>242</v>
      </c>
      <c r="H663" s="96">
        <v>622</v>
      </c>
      <c r="I663" s="1390"/>
      <c r="J663" s="100"/>
      <c r="K663" s="101"/>
      <c r="L663" s="246">
        <v>0</v>
      </c>
      <c r="M663" s="77">
        <v>17.7</v>
      </c>
      <c r="N663" s="77">
        <v>17.7</v>
      </c>
      <c r="O663" s="77">
        <f t="shared" si="160"/>
        <v>0</v>
      </c>
      <c r="P663" s="77">
        <v>0</v>
      </c>
      <c r="Q663" s="77"/>
      <c r="R663" s="246">
        <f t="shared" si="161"/>
        <v>0</v>
      </c>
      <c r="S663" s="77">
        <v>0</v>
      </c>
      <c r="T663" s="77"/>
      <c r="U663" s="77">
        <f t="shared" si="162"/>
        <v>0</v>
      </c>
      <c r="V663" s="77">
        <v>0</v>
      </c>
      <c r="W663" s="94"/>
    </row>
    <row r="664" spans="1:23" s="84" customFormat="1" ht="27.75" customHeight="1">
      <c r="A664" s="1126"/>
      <c r="B664" s="713" t="s">
        <v>1459</v>
      </c>
      <c r="C664" s="1125"/>
      <c r="D664" s="101"/>
      <c r="E664" s="201" t="s">
        <v>167</v>
      </c>
      <c r="F664" s="201" t="s">
        <v>101</v>
      </c>
      <c r="G664" s="201" t="s">
        <v>671</v>
      </c>
      <c r="H664" s="96">
        <v>622</v>
      </c>
      <c r="I664" s="1390"/>
      <c r="J664" s="100"/>
      <c r="K664" s="101"/>
      <c r="L664" s="246">
        <v>25</v>
      </c>
      <c r="M664" s="77">
        <v>29.4</v>
      </c>
      <c r="N664" s="77">
        <v>29.4</v>
      </c>
      <c r="O664" s="77">
        <f t="shared" si="160"/>
        <v>0</v>
      </c>
      <c r="P664" s="77">
        <v>0</v>
      </c>
      <c r="Q664" s="77"/>
      <c r="R664" s="246">
        <f t="shared" si="161"/>
        <v>0</v>
      </c>
      <c r="S664" s="77">
        <v>0</v>
      </c>
      <c r="T664" s="77"/>
      <c r="U664" s="77">
        <f t="shared" si="162"/>
        <v>0</v>
      </c>
      <c r="V664" s="77">
        <v>0</v>
      </c>
      <c r="W664" s="94"/>
    </row>
    <row r="665" spans="1:23" s="84" customFormat="1" ht="25.5" customHeight="1">
      <c r="A665" s="718" t="s">
        <v>255</v>
      </c>
      <c r="B665" s="719" t="s">
        <v>248</v>
      </c>
      <c r="C665" s="990"/>
      <c r="D665" s="101"/>
      <c r="E665" s="201"/>
      <c r="F665" s="201"/>
      <c r="G665" s="201"/>
      <c r="H665" s="96"/>
      <c r="I665" s="1390"/>
      <c r="J665" s="100"/>
      <c r="K665" s="101"/>
      <c r="L665" s="246"/>
      <c r="M665" s="77"/>
      <c r="N665" s="77"/>
      <c r="O665" s="77">
        <f t="shared" si="160"/>
        <v>0</v>
      </c>
      <c r="P665" s="77"/>
      <c r="Q665" s="77"/>
      <c r="R665" s="246">
        <f t="shared" si="161"/>
        <v>0</v>
      </c>
      <c r="S665" s="77"/>
      <c r="T665" s="77"/>
      <c r="U665" s="77">
        <f t="shared" si="162"/>
        <v>0</v>
      </c>
      <c r="V665" s="77"/>
      <c r="W665" s="94"/>
    </row>
    <row r="666" spans="1:23" s="84" customFormat="1" ht="25.5" customHeight="1">
      <c r="A666" s="1085"/>
      <c r="B666" s="713" t="s">
        <v>426</v>
      </c>
      <c r="C666" s="1123" t="s">
        <v>1469</v>
      </c>
      <c r="D666" s="101"/>
      <c r="E666" s="201" t="s">
        <v>102</v>
      </c>
      <c r="F666" s="201" t="s">
        <v>101</v>
      </c>
      <c r="G666" s="201" t="s">
        <v>236</v>
      </c>
      <c r="H666" s="96">
        <v>622</v>
      </c>
      <c r="I666" s="1390"/>
      <c r="J666" s="100"/>
      <c r="K666" s="101"/>
      <c r="L666" s="246">
        <v>24.3</v>
      </c>
      <c r="M666" s="77">
        <v>23.4</v>
      </c>
      <c r="N666" s="77">
        <v>23.4</v>
      </c>
      <c r="O666" s="77">
        <f t="shared" si="160"/>
        <v>24.4</v>
      </c>
      <c r="P666" s="77">
        <v>24.4</v>
      </c>
      <c r="Q666" s="77"/>
      <c r="R666" s="246">
        <f t="shared" si="161"/>
        <v>25.4</v>
      </c>
      <c r="S666" s="77">
        <v>25.4</v>
      </c>
      <c r="T666" s="77"/>
      <c r="U666" s="77">
        <f t="shared" si="162"/>
        <v>25.4</v>
      </c>
      <c r="V666" s="77">
        <v>25.4</v>
      </c>
      <c r="W666" s="94"/>
    </row>
    <row r="667" spans="1:23" s="84" customFormat="1" ht="25.5" customHeight="1">
      <c r="A667" s="1086"/>
      <c r="B667" s="713" t="s">
        <v>768</v>
      </c>
      <c r="C667" s="1388"/>
      <c r="D667" s="101"/>
      <c r="E667" s="201" t="s">
        <v>167</v>
      </c>
      <c r="F667" s="201" t="s">
        <v>101</v>
      </c>
      <c r="G667" s="201" t="s">
        <v>252</v>
      </c>
      <c r="H667" s="96">
        <v>622</v>
      </c>
      <c r="I667" s="1390"/>
      <c r="J667" s="100"/>
      <c r="K667" s="101"/>
      <c r="L667" s="246">
        <v>11.8</v>
      </c>
      <c r="M667" s="77">
        <v>0</v>
      </c>
      <c r="N667" s="77">
        <v>0</v>
      </c>
      <c r="O667" s="77">
        <f t="shared" si="160"/>
        <v>0</v>
      </c>
      <c r="P667" s="77">
        <v>0</v>
      </c>
      <c r="Q667" s="77"/>
      <c r="R667" s="246">
        <f t="shared" si="161"/>
        <v>0</v>
      </c>
      <c r="S667" s="77">
        <v>0</v>
      </c>
      <c r="T667" s="77"/>
      <c r="U667" s="77">
        <f t="shared" si="162"/>
        <v>0</v>
      </c>
      <c r="V667" s="77">
        <v>0</v>
      </c>
      <c r="W667" s="94"/>
    </row>
    <row r="668" spans="1:23" s="84" customFormat="1" ht="25.5" customHeight="1">
      <c r="A668" s="1086"/>
      <c r="B668" s="713" t="s">
        <v>230</v>
      </c>
      <c r="C668" s="1388"/>
      <c r="D668" s="101"/>
      <c r="E668" s="201" t="s">
        <v>167</v>
      </c>
      <c r="F668" s="201" t="s">
        <v>101</v>
      </c>
      <c r="G668" s="201" t="s">
        <v>242</v>
      </c>
      <c r="H668" s="96">
        <v>622</v>
      </c>
      <c r="I668" s="1390"/>
      <c r="J668" s="100"/>
      <c r="K668" s="101"/>
      <c r="L668" s="246">
        <v>20</v>
      </c>
      <c r="M668" s="77">
        <v>5</v>
      </c>
      <c r="N668" s="77">
        <v>5</v>
      </c>
      <c r="O668" s="77">
        <f t="shared" si="160"/>
        <v>0</v>
      </c>
      <c r="P668" s="77">
        <v>0</v>
      </c>
      <c r="Q668" s="77"/>
      <c r="R668" s="246">
        <f t="shared" si="161"/>
        <v>0</v>
      </c>
      <c r="S668" s="77">
        <v>0</v>
      </c>
      <c r="T668" s="77"/>
      <c r="U668" s="77">
        <f t="shared" si="162"/>
        <v>0</v>
      </c>
      <c r="V668" s="77">
        <v>0</v>
      </c>
      <c r="W668" s="94"/>
    </row>
    <row r="669" spans="1:23" s="84" customFormat="1" ht="25.5" customHeight="1">
      <c r="A669" s="1086"/>
      <c r="B669" s="713" t="s">
        <v>1459</v>
      </c>
      <c r="C669" s="1388"/>
      <c r="D669" s="101"/>
      <c r="E669" s="201" t="s">
        <v>167</v>
      </c>
      <c r="F669" s="201" t="s">
        <v>101</v>
      </c>
      <c r="G669" s="201" t="s">
        <v>671</v>
      </c>
      <c r="H669" s="96">
        <v>622</v>
      </c>
      <c r="I669" s="1390"/>
      <c r="J669" s="100"/>
      <c r="K669" s="101"/>
      <c r="L669" s="246">
        <v>20</v>
      </c>
      <c r="M669" s="77">
        <v>0</v>
      </c>
      <c r="N669" s="77">
        <v>0</v>
      </c>
      <c r="O669" s="77">
        <f t="shared" si="160"/>
        <v>0</v>
      </c>
      <c r="P669" s="77">
        <v>0</v>
      </c>
      <c r="Q669" s="77"/>
      <c r="R669" s="246">
        <f t="shared" si="161"/>
        <v>0</v>
      </c>
      <c r="S669" s="77">
        <v>0</v>
      </c>
      <c r="T669" s="77"/>
      <c r="U669" s="77">
        <f t="shared" si="162"/>
        <v>0</v>
      </c>
      <c r="V669" s="77">
        <v>0</v>
      </c>
      <c r="W669" s="94"/>
    </row>
    <row r="670" spans="1:23" s="84" customFormat="1" ht="25.5" customHeight="1">
      <c r="A670" s="1087"/>
      <c r="B670" s="713" t="s">
        <v>765</v>
      </c>
      <c r="C670" s="1184"/>
      <c r="D670" s="101"/>
      <c r="E670" s="201" t="s">
        <v>89</v>
      </c>
      <c r="F670" s="201" t="s">
        <v>218</v>
      </c>
      <c r="G670" s="201" t="s">
        <v>237</v>
      </c>
      <c r="H670" s="96">
        <v>622</v>
      </c>
      <c r="I670" s="1390"/>
      <c r="J670" s="100"/>
      <c r="K670" s="101"/>
      <c r="L670" s="246">
        <v>66.5</v>
      </c>
      <c r="M670" s="77">
        <v>36.799999999999997</v>
      </c>
      <c r="N670" s="77">
        <v>0</v>
      </c>
      <c r="O670" s="77">
        <f t="shared" si="160"/>
        <v>35</v>
      </c>
      <c r="P670" s="77">
        <v>35</v>
      </c>
      <c r="Q670" s="77"/>
      <c r="R670" s="246">
        <f t="shared" si="161"/>
        <v>35</v>
      </c>
      <c r="S670" s="77">
        <v>35</v>
      </c>
      <c r="T670" s="77"/>
      <c r="U670" s="77">
        <f t="shared" si="162"/>
        <v>35</v>
      </c>
      <c r="V670" s="77">
        <v>35</v>
      </c>
      <c r="W670" s="94"/>
    </row>
    <row r="671" spans="1:23" s="84" customFormat="1" ht="28.5" customHeight="1">
      <c r="A671" s="720"/>
      <c r="B671" s="713" t="s">
        <v>761</v>
      </c>
      <c r="C671" s="989"/>
      <c r="D671" s="101"/>
      <c r="E671" s="201" t="s">
        <v>234</v>
      </c>
      <c r="F671" s="201" t="s">
        <v>234</v>
      </c>
      <c r="G671" s="201" t="s">
        <v>238</v>
      </c>
      <c r="H671" s="96">
        <v>622</v>
      </c>
      <c r="I671" s="1390"/>
      <c r="J671" s="100"/>
      <c r="K671" s="101"/>
      <c r="L671" s="246">
        <v>0</v>
      </c>
      <c r="M671" s="77">
        <v>0</v>
      </c>
      <c r="N671" s="77">
        <v>0</v>
      </c>
      <c r="O671" s="77">
        <f t="shared" si="160"/>
        <v>8</v>
      </c>
      <c r="P671" s="77">
        <v>8</v>
      </c>
      <c r="Q671" s="77"/>
      <c r="R671" s="246">
        <f t="shared" si="161"/>
        <v>8</v>
      </c>
      <c r="S671" s="77">
        <v>8</v>
      </c>
      <c r="T671" s="77"/>
      <c r="U671" s="77">
        <f t="shared" si="162"/>
        <v>8</v>
      </c>
      <c r="V671" s="77">
        <v>8</v>
      </c>
      <c r="W671" s="94"/>
    </row>
    <row r="672" spans="1:23" s="84" customFormat="1" ht="25.5" customHeight="1">
      <c r="A672" s="720" t="s">
        <v>256</v>
      </c>
      <c r="B672" s="719" t="s">
        <v>778</v>
      </c>
      <c r="C672" s="990"/>
      <c r="D672" s="101"/>
      <c r="E672" s="201"/>
      <c r="F672" s="201"/>
      <c r="G672" s="201"/>
      <c r="H672" s="96"/>
      <c r="I672" s="1390"/>
      <c r="J672" s="100"/>
      <c r="K672" s="101"/>
      <c r="L672" s="246"/>
      <c r="M672" s="77"/>
      <c r="N672" s="77"/>
      <c r="O672" s="77">
        <f t="shared" si="160"/>
        <v>0</v>
      </c>
      <c r="P672" s="77"/>
      <c r="Q672" s="77"/>
      <c r="R672" s="246">
        <f t="shared" si="161"/>
        <v>0</v>
      </c>
      <c r="S672" s="77"/>
      <c r="T672" s="77"/>
      <c r="U672" s="77">
        <f t="shared" si="162"/>
        <v>0</v>
      </c>
      <c r="V672" s="77"/>
      <c r="W672" s="94"/>
    </row>
    <row r="673" spans="1:23" s="84" customFormat="1" ht="28.5" customHeight="1">
      <c r="A673" s="1085"/>
      <c r="B673" s="713" t="s">
        <v>1478</v>
      </c>
      <c r="C673" s="1123" t="s">
        <v>1469</v>
      </c>
      <c r="D673" s="101"/>
      <c r="E673" s="201" t="s">
        <v>102</v>
      </c>
      <c r="F673" s="201">
        <v>12</v>
      </c>
      <c r="G673" s="201" t="s">
        <v>641</v>
      </c>
      <c r="H673" s="96">
        <v>622</v>
      </c>
      <c r="I673" s="1390"/>
      <c r="J673" s="100"/>
      <c r="K673" s="101"/>
      <c r="L673" s="246">
        <v>41.8</v>
      </c>
      <c r="M673" s="77">
        <v>42.9</v>
      </c>
      <c r="N673" s="77">
        <v>40.700000000000003</v>
      </c>
      <c r="O673" s="77">
        <f t="shared" si="160"/>
        <v>0</v>
      </c>
      <c r="P673" s="77">
        <v>0</v>
      </c>
      <c r="Q673" s="77"/>
      <c r="R673" s="246">
        <f t="shared" si="161"/>
        <v>0</v>
      </c>
      <c r="S673" s="77">
        <v>0</v>
      </c>
      <c r="T673" s="77"/>
      <c r="U673" s="77">
        <f t="shared" si="162"/>
        <v>0</v>
      </c>
      <c r="V673" s="77">
        <v>0</v>
      </c>
      <c r="W673" s="94"/>
    </row>
    <row r="674" spans="1:23" s="84" customFormat="1" ht="28.5" customHeight="1">
      <c r="A674" s="1086"/>
      <c r="B674" s="713" t="s">
        <v>761</v>
      </c>
      <c r="C674" s="1124"/>
      <c r="D674" s="101"/>
      <c r="E674" s="201" t="s">
        <v>234</v>
      </c>
      <c r="F674" s="201" t="s">
        <v>234</v>
      </c>
      <c r="G674" s="201" t="s">
        <v>238</v>
      </c>
      <c r="H674" s="96">
        <v>622</v>
      </c>
      <c r="I674" s="1390"/>
      <c r="J674" s="100"/>
      <c r="K674" s="101"/>
      <c r="L674" s="246">
        <v>30.7</v>
      </c>
      <c r="M674" s="77">
        <v>38</v>
      </c>
      <c r="N674" s="77">
        <v>28.5</v>
      </c>
      <c r="O674" s="77">
        <f t="shared" si="160"/>
        <v>38</v>
      </c>
      <c r="P674" s="77">
        <v>38</v>
      </c>
      <c r="Q674" s="77"/>
      <c r="R674" s="246">
        <f t="shared" si="161"/>
        <v>38</v>
      </c>
      <c r="S674" s="77">
        <v>38</v>
      </c>
      <c r="T674" s="77"/>
      <c r="U674" s="77">
        <f t="shared" si="162"/>
        <v>38</v>
      </c>
      <c r="V674" s="77">
        <v>38</v>
      </c>
      <c r="W674" s="94"/>
    </row>
    <row r="675" spans="1:23" s="84" customFormat="1" ht="25.5" customHeight="1">
      <c r="A675" s="1086"/>
      <c r="B675" s="713" t="s">
        <v>1479</v>
      </c>
      <c r="C675" s="1124"/>
      <c r="D675" s="101"/>
      <c r="E675" s="201" t="s">
        <v>167</v>
      </c>
      <c r="F675" s="201" t="s">
        <v>101</v>
      </c>
      <c r="G675" s="201" t="s">
        <v>1456</v>
      </c>
      <c r="H675" s="96">
        <v>622</v>
      </c>
      <c r="I675" s="1390"/>
      <c r="J675" s="100"/>
      <c r="K675" s="101"/>
      <c r="L675" s="246">
        <v>62.1</v>
      </c>
      <c r="M675" s="77">
        <v>62.1</v>
      </c>
      <c r="N675" s="77">
        <v>62.1</v>
      </c>
      <c r="O675" s="77">
        <f t="shared" si="160"/>
        <v>0</v>
      </c>
      <c r="P675" s="77">
        <v>0</v>
      </c>
      <c r="Q675" s="77"/>
      <c r="R675" s="246">
        <f t="shared" si="161"/>
        <v>0</v>
      </c>
      <c r="S675" s="77">
        <v>0</v>
      </c>
      <c r="T675" s="77"/>
      <c r="U675" s="77">
        <f t="shared" si="162"/>
        <v>0</v>
      </c>
      <c r="V675" s="77">
        <v>0</v>
      </c>
      <c r="W675" s="94"/>
    </row>
    <row r="676" spans="1:23" s="84" customFormat="1" ht="25.5" customHeight="1">
      <c r="A676" s="1086"/>
      <c r="B676" s="713" t="s">
        <v>768</v>
      </c>
      <c r="C676" s="1124"/>
      <c r="D676" s="101"/>
      <c r="E676" s="201" t="s">
        <v>167</v>
      </c>
      <c r="F676" s="201" t="s">
        <v>101</v>
      </c>
      <c r="G676" s="201" t="s">
        <v>252</v>
      </c>
      <c r="H676" s="96">
        <v>622</v>
      </c>
      <c r="I676" s="1390"/>
      <c r="J676" s="100"/>
      <c r="K676" s="101"/>
      <c r="L676" s="246">
        <v>11.8</v>
      </c>
      <c r="M676" s="77">
        <v>313.5</v>
      </c>
      <c r="N676" s="77">
        <v>48.5</v>
      </c>
      <c r="O676" s="77">
        <f t="shared" si="160"/>
        <v>0</v>
      </c>
      <c r="P676" s="77">
        <v>0</v>
      </c>
      <c r="Q676" s="77"/>
      <c r="R676" s="246">
        <f t="shared" si="161"/>
        <v>0</v>
      </c>
      <c r="S676" s="77">
        <v>0</v>
      </c>
      <c r="T676" s="77"/>
      <c r="U676" s="77">
        <f t="shared" si="162"/>
        <v>0</v>
      </c>
      <c r="V676" s="77">
        <v>0</v>
      </c>
      <c r="W676" s="94"/>
    </row>
    <row r="677" spans="1:23" s="84" customFormat="1" ht="25.5" customHeight="1">
      <c r="A677" s="1086"/>
      <c r="B677" s="713" t="s">
        <v>230</v>
      </c>
      <c r="C677" s="1124"/>
      <c r="D677" s="101"/>
      <c r="E677" s="201" t="s">
        <v>167</v>
      </c>
      <c r="F677" s="201" t="s">
        <v>101</v>
      </c>
      <c r="G677" s="201" t="s">
        <v>242</v>
      </c>
      <c r="H677" s="96">
        <v>622</v>
      </c>
      <c r="I677" s="1390"/>
      <c r="J677" s="100"/>
      <c r="K677" s="101"/>
      <c r="L677" s="246">
        <v>612.5</v>
      </c>
      <c r="M677" s="77">
        <v>200</v>
      </c>
      <c r="N677" s="77">
        <v>0</v>
      </c>
      <c r="O677" s="77">
        <f t="shared" si="160"/>
        <v>0</v>
      </c>
      <c r="P677" s="77">
        <v>0</v>
      </c>
      <c r="Q677" s="77"/>
      <c r="R677" s="246">
        <f t="shared" si="161"/>
        <v>0</v>
      </c>
      <c r="S677" s="77">
        <v>0</v>
      </c>
      <c r="T677" s="77"/>
      <c r="U677" s="77">
        <f t="shared" si="162"/>
        <v>0</v>
      </c>
      <c r="V677" s="77">
        <v>0</v>
      </c>
      <c r="W677" s="94"/>
    </row>
    <row r="678" spans="1:23" s="84" customFormat="1" ht="32.25" customHeight="1">
      <c r="A678" s="1086"/>
      <c r="B678" s="713" t="s">
        <v>1459</v>
      </c>
      <c r="C678" s="1124"/>
      <c r="D678" s="101"/>
      <c r="E678" s="201" t="s">
        <v>167</v>
      </c>
      <c r="F678" s="201" t="s">
        <v>101</v>
      </c>
      <c r="G678" s="201" t="s">
        <v>671</v>
      </c>
      <c r="H678" s="96">
        <v>622</v>
      </c>
      <c r="I678" s="1390"/>
      <c r="J678" s="100"/>
      <c r="K678" s="101"/>
      <c r="L678" s="246">
        <v>739</v>
      </c>
      <c r="M678" s="77">
        <v>181.8</v>
      </c>
      <c r="N678" s="77">
        <v>72</v>
      </c>
      <c r="O678" s="77">
        <f t="shared" si="160"/>
        <v>0</v>
      </c>
      <c r="P678" s="77">
        <v>0</v>
      </c>
      <c r="Q678" s="77"/>
      <c r="R678" s="246">
        <f t="shared" si="161"/>
        <v>0</v>
      </c>
      <c r="S678" s="77">
        <v>0</v>
      </c>
      <c r="T678" s="77"/>
      <c r="U678" s="77">
        <f t="shared" si="162"/>
        <v>0</v>
      </c>
      <c r="V678" s="77">
        <v>0</v>
      </c>
      <c r="W678" s="94"/>
    </row>
    <row r="679" spans="1:23" s="84" customFormat="1" ht="25.5" customHeight="1">
      <c r="A679" s="1086"/>
      <c r="B679" s="713" t="s">
        <v>779</v>
      </c>
      <c r="C679" s="1124"/>
      <c r="D679" s="101"/>
      <c r="E679" s="201" t="s">
        <v>167</v>
      </c>
      <c r="F679" s="201" t="s">
        <v>102</v>
      </c>
      <c r="G679" s="201" t="s">
        <v>303</v>
      </c>
      <c r="H679" s="96">
        <v>622</v>
      </c>
      <c r="I679" s="1390"/>
      <c r="J679" s="100"/>
      <c r="K679" s="101"/>
      <c r="L679" s="246">
        <v>30.7</v>
      </c>
      <c r="M679" s="77">
        <v>104.1</v>
      </c>
      <c r="N679" s="77">
        <v>13.2</v>
      </c>
      <c r="O679" s="77">
        <f t="shared" si="160"/>
        <v>103.1</v>
      </c>
      <c r="P679" s="77">
        <v>103.1</v>
      </c>
      <c r="Q679" s="77"/>
      <c r="R679" s="246">
        <f t="shared" si="161"/>
        <v>103.3</v>
      </c>
      <c r="S679" s="77">
        <v>103.3</v>
      </c>
      <c r="T679" s="77"/>
      <c r="U679" s="77">
        <f t="shared" si="162"/>
        <v>103.3</v>
      </c>
      <c r="V679" s="77">
        <v>103.3</v>
      </c>
      <c r="W679" s="94"/>
    </row>
    <row r="680" spans="1:23" s="84" customFormat="1" ht="25.5" customHeight="1">
      <c r="A680" s="1086"/>
      <c r="B680" s="713" t="s">
        <v>765</v>
      </c>
      <c r="C680" s="1124"/>
      <c r="D680" s="101"/>
      <c r="E680" s="201" t="s">
        <v>89</v>
      </c>
      <c r="F680" s="201" t="s">
        <v>218</v>
      </c>
      <c r="G680" s="201" t="s">
        <v>237</v>
      </c>
      <c r="H680" s="96">
        <v>622</v>
      </c>
      <c r="I680" s="1390"/>
      <c r="J680" s="100"/>
      <c r="K680" s="101"/>
      <c r="L680" s="246">
        <v>247.5</v>
      </c>
      <c r="M680" s="77">
        <v>230.3</v>
      </c>
      <c r="N680" s="77">
        <v>144.4</v>
      </c>
      <c r="O680" s="77">
        <f t="shared" si="160"/>
        <v>225</v>
      </c>
      <c r="P680" s="77">
        <v>225</v>
      </c>
      <c r="Q680" s="77"/>
      <c r="R680" s="246">
        <f t="shared" si="161"/>
        <v>230</v>
      </c>
      <c r="S680" s="77">
        <v>230</v>
      </c>
      <c r="T680" s="77"/>
      <c r="U680" s="77">
        <f t="shared" si="162"/>
        <v>230</v>
      </c>
      <c r="V680" s="77">
        <v>230</v>
      </c>
      <c r="W680" s="94"/>
    </row>
    <row r="681" spans="1:23" s="84" customFormat="1" ht="32.25" customHeight="1">
      <c r="A681" s="1087"/>
      <c r="B681" s="713" t="s">
        <v>766</v>
      </c>
      <c r="C681" s="1125"/>
      <c r="D681" s="101"/>
      <c r="E681" s="201" t="s">
        <v>89</v>
      </c>
      <c r="F681" s="201" t="s">
        <v>218</v>
      </c>
      <c r="G681" s="201" t="s">
        <v>639</v>
      </c>
      <c r="H681" s="96">
        <v>622</v>
      </c>
      <c r="I681" s="1391"/>
      <c r="J681" s="100"/>
      <c r="K681" s="101"/>
      <c r="L681" s="246">
        <v>23.7</v>
      </c>
      <c r="M681" s="77">
        <v>24.4</v>
      </c>
      <c r="N681" s="77">
        <v>0</v>
      </c>
      <c r="O681" s="77">
        <f t="shared" si="160"/>
        <v>23.8</v>
      </c>
      <c r="P681" s="77">
        <v>23.8</v>
      </c>
      <c r="Q681" s="77"/>
      <c r="R681" s="246">
        <f t="shared" si="161"/>
        <v>24.4</v>
      </c>
      <c r="S681" s="77">
        <v>24.4</v>
      </c>
      <c r="T681" s="77"/>
      <c r="U681" s="77">
        <f t="shared" si="162"/>
        <v>24.4</v>
      </c>
      <c r="V681" s="77">
        <v>24.4</v>
      </c>
      <c r="W681" s="94"/>
    </row>
    <row r="682" spans="1:23" s="84" customFormat="1" ht="32.25" customHeight="1">
      <c r="A682" s="710" t="s">
        <v>258</v>
      </c>
      <c r="B682" s="721" t="s">
        <v>257</v>
      </c>
      <c r="C682" s="991"/>
      <c r="D682" s="101"/>
      <c r="E682" s="201"/>
      <c r="F682" s="201"/>
      <c r="G682" s="201"/>
      <c r="H682" s="96"/>
      <c r="I682" s="722"/>
      <c r="J682" s="100"/>
      <c r="K682" s="101"/>
      <c r="L682" s="246"/>
      <c r="M682" s="77"/>
      <c r="N682" s="77"/>
      <c r="O682" s="77">
        <f t="shared" si="160"/>
        <v>0</v>
      </c>
      <c r="P682" s="77"/>
      <c r="Q682" s="77"/>
      <c r="R682" s="246">
        <f t="shared" si="161"/>
        <v>0</v>
      </c>
      <c r="S682" s="77"/>
      <c r="T682" s="77"/>
      <c r="U682" s="77">
        <f t="shared" si="162"/>
        <v>0</v>
      </c>
      <c r="V682" s="77"/>
      <c r="W682" s="94"/>
    </row>
    <row r="683" spans="1:23" s="84" customFormat="1" ht="32.25" customHeight="1">
      <c r="A683" s="710"/>
      <c r="B683" s="713" t="s">
        <v>230</v>
      </c>
      <c r="C683" s="991"/>
      <c r="D683" s="101"/>
      <c r="E683" s="201" t="s">
        <v>167</v>
      </c>
      <c r="F683" s="201" t="s">
        <v>101</v>
      </c>
      <c r="G683" s="201" t="s">
        <v>242</v>
      </c>
      <c r="H683" s="96">
        <v>622</v>
      </c>
      <c r="I683" s="722"/>
      <c r="J683" s="100"/>
      <c r="K683" s="101"/>
      <c r="L683" s="246">
        <v>0</v>
      </c>
      <c r="M683" s="77">
        <v>5</v>
      </c>
      <c r="N683" s="77">
        <v>5</v>
      </c>
      <c r="O683" s="77">
        <f t="shared" si="160"/>
        <v>0</v>
      </c>
      <c r="P683" s="77">
        <v>0</v>
      </c>
      <c r="Q683" s="77"/>
      <c r="R683" s="246">
        <f t="shared" si="161"/>
        <v>0</v>
      </c>
      <c r="S683" s="77">
        <v>0</v>
      </c>
      <c r="T683" s="77"/>
      <c r="U683" s="77">
        <f t="shared" si="162"/>
        <v>0</v>
      </c>
      <c r="V683" s="77">
        <v>0</v>
      </c>
      <c r="W683" s="94"/>
    </row>
    <row r="684" spans="1:23" s="84" customFormat="1" ht="32.25" customHeight="1">
      <c r="A684" s="710"/>
      <c r="B684" s="713" t="s">
        <v>765</v>
      </c>
      <c r="C684" s="991"/>
      <c r="D684" s="101"/>
      <c r="E684" s="201" t="s">
        <v>89</v>
      </c>
      <c r="F684" s="201" t="s">
        <v>218</v>
      </c>
      <c r="G684" s="201" t="s">
        <v>237</v>
      </c>
      <c r="H684" s="96">
        <v>622</v>
      </c>
      <c r="I684" s="722"/>
      <c r="J684" s="100"/>
      <c r="K684" s="101"/>
      <c r="L684" s="246">
        <v>0</v>
      </c>
      <c r="M684" s="77">
        <v>33.200000000000003</v>
      </c>
      <c r="N684" s="77">
        <v>33.200000000000003</v>
      </c>
      <c r="O684" s="77">
        <f t="shared" si="160"/>
        <v>0</v>
      </c>
      <c r="P684" s="77">
        <v>0</v>
      </c>
      <c r="Q684" s="77"/>
      <c r="R684" s="246">
        <f t="shared" si="161"/>
        <v>0</v>
      </c>
      <c r="S684" s="77">
        <v>0</v>
      </c>
      <c r="T684" s="77"/>
      <c r="U684" s="77">
        <f t="shared" si="162"/>
        <v>0</v>
      </c>
      <c r="V684" s="77">
        <v>0</v>
      </c>
      <c r="W684" s="94"/>
    </row>
    <row r="685" spans="1:23" s="84" customFormat="1" ht="28.5" customHeight="1">
      <c r="A685" s="710"/>
      <c r="B685" s="713" t="s">
        <v>761</v>
      </c>
      <c r="C685" s="991"/>
      <c r="D685" s="101"/>
      <c r="E685" s="201" t="s">
        <v>234</v>
      </c>
      <c r="F685" s="201" t="s">
        <v>234</v>
      </c>
      <c r="G685" s="201" t="s">
        <v>238</v>
      </c>
      <c r="H685" s="96">
        <v>622</v>
      </c>
      <c r="I685" s="722"/>
      <c r="J685" s="100"/>
      <c r="K685" s="101"/>
      <c r="L685" s="246">
        <v>0</v>
      </c>
      <c r="M685" s="77">
        <v>0</v>
      </c>
      <c r="N685" s="77">
        <v>0</v>
      </c>
      <c r="O685" s="77">
        <f t="shared" si="160"/>
        <v>7.5</v>
      </c>
      <c r="P685" s="77">
        <v>7.5</v>
      </c>
      <c r="Q685" s="77"/>
      <c r="R685" s="246">
        <f t="shared" si="161"/>
        <v>7.5</v>
      </c>
      <c r="S685" s="77">
        <v>7.5</v>
      </c>
      <c r="T685" s="77"/>
      <c r="U685" s="77">
        <f t="shared" si="162"/>
        <v>7.5</v>
      </c>
      <c r="V685" s="77">
        <v>7.5</v>
      </c>
      <c r="W685" s="94"/>
    </row>
    <row r="686" spans="1:23" s="84" customFormat="1" ht="32.25" customHeight="1">
      <c r="A686" s="710" t="s">
        <v>259</v>
      </c>
      <c r="B686" s="721" t="s">
        <v>1472</v>
      </c>
      <c r="C686" s="991"/>
      <c r="D686" s="101"/>
      <c r="E686" s="201"/>
      <c r="F686" s="201"/>
      <c r="G686" s="201"/>
      <c r="H686" s="96"/>
      <c r="I686" s="722"/>
      <c r="J686" s="100"/>
      <c r="K686" s="101"/>
      <c r="L686" s="246"/>
      <c r="M686" s="77"/>
      <c r="N686" s="77"/>
      <c r="O686" s="77">
        <f t="shared" si="160"/>
        <v>0</v>
      </c>
      <c r="P686" s="77"/>
      <c r="Q686" s="77"/>
      <c r="R686" s="246">
        <f t="shared" si="161"/>
        <v>0</v>
      </c>
      <c r="S686" s="77"/>
      <c r="T686" s="77"/>
      <c r="U686" s="77">
        <f t="shared" si="162"/>
        <v>0</v>
      </c>
      <c r="V686" s="77"/>
      <c r="W686" s="94"/>
    </row>
    <row r="687" spans="1:23" s="84" customFormat="1" ht="32.25" customHeight="1">
      <c r="A687" s="710"/>
      <c r="B687" s="713" t="s">
        <v>230</v>
      </c>
      <c r="C687" s="991"/>
      <c r="D687" s="101"/>
      <c r="E687" s="201" t="s">
        <v>167</v>
      </c>
      <c r="F687" s="201" t="s">
        <v>101</v>
      </c>
      <c r="G687" s="201" t="s">
        <v>242</v>
      </c>
      <c r="H687" s="96">
        <v>622</v>
      </c>
      <c r="I687" s="722"/>
      <c r="J687" s="100"/>
      <c r="K687" s="101"/>
      <c r="L687" s="246">
        <v>0</v>
      </c>
      <c r="M687" s="77">
        <v>2</v>
      </c>
      <c r="N687" s="77">
        <v>2</v>
      </c>
      <c r="O687" s="77">
        <f t="shared" si="160"/>
        <v>0</v>
      </c>
      <c r="P687" s="77">
        <v>0</v>
      </c>
      <c r="Q687" s="77"/>
      <c r="R687" s="246">
        <f t="shared" si="161"/>
        <v>0</v>
      </c>
      <c r="S687" s="77">
        <v>0</v>
      </c>
      <c r="T687" s="77"/>
      <c r="U687" s="77">
        <f t="shared" si="162"/>
        <v>0</v>
      </c>
      <c r="V687" s="77">
        <v>0</v>
      </c>
      <c r="W687" s="94"/>
    </row>
    <row r="688" spans="1:23" s="84" customFormat="1" ht="28.5" customHeight="1">
      <c r="A688" s="710"/>
      <c r="B688" s="713" t="s">
        <v>761</v>
      </c>
      <c r="C688" s="991"/>
      <c r="D688" s="101"/>
      <c r="E688" s="201" t="s">
        <v>234</v>
      </c>
      <c r="F688" s="201" t="s">
        <v>234</v>
      </c>
      <c r="G688" s="201" t="s">
        <v>238</v>
      </c>
      <c r="H688" s="96">
        <v>622</v>
      </c>
      <c r="I688" s="722"/>
      <c r="J688" s="100"/>
      <c r="K688" s="101"/>
      <c r="L688" s="246">
        <v>0</v>
      </c>
      <c r="M688" s="77">
        <v>0</v>
      </c>
      <c r="N688" s="77">
        <v>0</v>
      </c>
      <c r="O688" s="77">
        <f t="shared" si="160"/>
        <v>7.5</v>
      </c>
      <c r="P688" s="77">
        <v>7.5</v>
      </c>
      <c r="Q688" s="77"/>
      <c r="R688" s="246">
        <f t="shared" si="161"/>
        <v>7.5</v>
      </c>
      <c r="S688" s="77">
        <v>7.5</v>
      </c>
      <c r="T688" s="77"/>
      <c r="U688" s="77">
        <f t="shared" si="162"/>
        <v>7.5</v>
      </c>
      <c r="V688" s="77">
        <v>7.5</v>
      </c>
      <c r="W688" s="94"/>
    </row>
    <row r="689" spans="1:23" s="84" customFormat="1" ht="32.25" customHeight="1">
      <c r="A689" s="710" t="s">
        <v>260</v>
      </c>
      <c r="B689" s="721" t="s">
        <v>240</v>
      </c>
      <c r="C689" s="991"/>
      <c r="D689" s="101"/>
      <c r="E689" s="201"/>
      <c r="F689" s="201"/>
      <c r="G689" s="201"/>
      <c r="H689" s="96"/>
      <c r="I689" s="722"/>
      <c r="J689" s="100"/>
      <c r="K689" s="101"/>
      <c r="L689" s="246"/>
      <c r="M689" s="77"/>
      <c r="N689" s="77"/>
      <c r="O689" s="77">
        <f t="shared" si="160"/>
        <v>0</v>
      </c>
      <c r="P689" s="77"/>
      <c r="Q689" s="77"/>
      <c r="R689" s="246">
        <f t="shared" si="161"/>
        <v>0</v>
      </c>
      <c r="S689" s="77"/>
      <c r="T689" s="77"/>
      <c r="U689" s="77">
        <f t="shared" si="162"/>
        <v>0</v>
      </c>
      <c r="V689" s="77"/>
      <c r="W689" s="94"/>
    </row>
    <row r="690" spans="1:23" s="84" customFormat="1" ht="32.25" customHeight="1">
      <c r="A690" s="710"/>
      <c r="B690" s="713" t="s">
        <v>230</v>
      </c>
      <c r="C690" s="991"/>
      <c r="D690" s="101"/>
      <c r="E690" s="201" t="s">
        <v>167</v>
      </c>
      <c r="F690" s="201" t="s">
        <v>101</v>
      </c>
      <c r="G690" s="201" t="s">
        <v>242</v>
      </c>
      <c r="H690" s="96">
        <v>622</v>
      </c>
      <c r="I690" s="722"/>
      <c r="J690" s="100"/>
      <c r="K690" s="101"/>
      <c r="L690" s="246">
        <v>0</v>
      </c>
      <c r="M690" s="77">
        <v>7</v>
      </c>
      <c r="N690" s="77">
        <v>7</v>
      </c>
      <c r="O690" s="77">
        <f t="shared" si="160"/>
        <v>0</v>
      </c>
      <c r="P690" s="77">
        <v>0</v>
      </c>
      <c r="Q690" s="77"/>
      <c r="R690" s="246">
        <f t="shared" si="161"/>
        <v>0</v>
      </c>
      <c r="S690" s="77">
        <v>0</v>
      </c>
      <c r="T690" s="77"/>
      <c r="U690" s="77">
        <f t="shared" si="162"/>
        <v>0</v>
      </c>
      <c r="V690" s="77">
        <v>0</v>
      </c>
      <c r="W690" s="94"/>
    </row>
    <row r="691" spans="1:23" s="84" customFormat="1" ht="32.25" customHeight="1">
      <c r="A691" s="710"/>
      <c r="B691" s="713" t="s">
        <v>765</v>
      </c>
      <c r="C691" s="991"/>
      <c r="D691" s="101"/>
      <c r="E691" s="201" t="s">
        <v>89</v>
      </c>
      <c r="F691" s="201" t="s">
        <v>218</v>
      </c>
      <c r="G691" s="201" t="s">
        <v>237</v>
      </c>
      <c r="H691" s="96">
        <v>622</v>
      </c>
      <c r="I691" s="722"/>
      <c r="J691" s="100"/>
      <c r="K691" s="101"/>
      <c r="L691" s="246">
        <v>0</v>
      </c>
      <c r="M691" s="77">
        <v>0</v>
      </c>
      <c r="N691" s="77">
        <v>0</v>
      </c>
      <c r="O691" s="77">
        <f t="shared" si="160"/>
        <v>35</v>
      </c>
      <c r="P691" s="77">
        <v>35</v>
      </c>
      <c r="Q691" s="77"/>
      <c r="R691" s="246">
        <f t="shared" si="161"/>
        <v>35</v>
      </c>
      <c r="S691" s="77">
        <v>35</v>
      </c>
      <c r="T691" s="77"/>
      <c r="U691" s="77">
        <f t="shared" si="162"/>
        <v>35</v>
      </c>
      <c r="V691" s="77">
        <v>35</v>
      </c>
      <c r="W691" s="94"/>
    </row>
    <row r="692" spans="1:23" s="84" customFormat="1" ht="32.25" customHeight="1">
      <c r="A692" s="710"/>
      <c r="B692" s="713" t="s">
        <v>675</v>
      </c>
      <c r="C692" s="991"/>
      <c r="D692" s="101"/>
      <c r="E692" s="201" t="s">
        <v>167</v>
      </c>
      <c r="F692" s="201" t="s">
        <v>101</v>
      </c>
      <c r="G692" s="201" t="s">
        <v>157</v>
      </c>
      <c r="H692" s="96">
        <v>622</v>
      </c>
      <c r="I692" s="722"/>
      <c r="J692" s="100"/>
      <c r="K692" s="101"/>
      <c r="L692" s="246">
        <v>0</v>
      </c>
      <c r="M692" s="77">
        <v>88.9</v>
      </c>
      <c r="N692" s="77">
        <v>0</v>
      </c>
      <c r="O692" s="77">
        <f t="shared" si="160"/>
        <v>0</v>
      </c>
      <c r="P692" s="77">
        <v>0</v>
      </c>
      <c r="Q692" s="77"/>
      <c r="R692" s="246">
        <f t="shared" si="161"/>
        <v>0</v>
      </c>
      <c r="S692" s="77">
        <v>0</v>
      </c>
      <c r="T692" s="77"/>
      <c r="U692" s="77">
        <f t="shared" si="162"/>
        <v>0</v>
      </c>
      <c r="V692" s="77">
        <v>0</v>
      </c>
      <c r="W692" s="94"/>
    </row>
    <row r="693" spans="1:23" s="84" customFormat="1" ht="45" customHeight="1">
      <c r="A693" s="710" t="s">
        <v>259</v>
      </c>
      <c r="B693" s="721" t="s">
        <v>1480</v>
      </c>
      <c r="C693" s="991"/>
      <c r="D693" s="101"/>
      <c r="E693" s="201"/>
      <c r="F693" s="201"/>
      <c r="G693" s="201"/>
      <c r="H693" s="96"/>
      <c r="I693" s="722"/>
      <c r="J693" s="100"/>
      <c r="K693" s="101"/>
      <c r="L693" s="246"/>
      <c r="M693" s="77"/>
      <c r="N693" s="77"/>
      <c r="O693" s="77">
        <f t="shared" si="160"/>
        <v>0</v>
      </c>
      <c r="P693" s="77"/>
      <c r="Q693" s="77"/>
      <c r="R693" s="246">
        <f t="shared" si="161"/>
        <v>0</v>
      </c>
      <c r="S693" s="77"/>
      <c r="T693" s="77"/>
      <c r="U693" s="77">
        <f t="shared" si="162"/>
        <v>0</v>
      </c>
      <c r="V693" s="77"/>
      <c r="W693" s="94"/>
    </row>
    <row r="694" spans="1:23" s="84" customFormat="1" ht="32.25" customHeight="1">
      <c r="A694" s="710"/>
      <c r="B694" s="713" t="s">
        <v>1481</v>
      </c>
      <c r="C694" s="991"/>
      <c r="D694" s="101"/>
      <c r="E694" s="201" t="s">
        <v>234</v>
      </c>
      <c r="F694" s="201" t="s">
        <v>104</v>
      </c>
      <c r="G694" s="201" t="s">
        <v>1467</v>
      </c>
      <c r="H694" s="96">
        <v>622</v>
      </c>
      <c r="I694" s="722"/>
      <c r="J694" s="100"/>
      <c r="K694" s="101"/>
      <c r="L694" s="246">
        <v>0</v>
      </c>
      <c r="M694" s="77">
        <v>22676.7</v>
      </c>
      <c r="N694" s="77">
        <v>18850.599999999999</v>
      </c>
      <c r="O694" s="77">
        <f t="shared" si="160"/>
        <v>626.70000000000005</v>
      </c>
      <c r="P694" s="77">
        <v>0</v>
      </c>
      <c r="Q694" s="77">
        <v>626.70000000000005</v>
      </c>
      <c r="R694" s="246">
        <f t="shared" si="161"/>
        <v>0</v>
      </c>
      <c r="S694" s="77">
        <v>0</v>
      </c>
      <c r="T694" s="77"/>
      <c r="U694" s="77">
        <f t="shared" si="162"/>
        <v>0</v>
      </c>
      <c r="V694" s="77">
        <v>0</v>
      </c>
      <c r="W694" s="94"/>
    </row>
    <row r="695" spans="1:23" s="84" customFormat="1" ht="32.25" customHeight="1">
      <c r="A695" s="710"/>
      <c r="B695" s="713" t="s">
        <v>1459</v>
      </c>
      <c r="C695" s="991"/>
      <c r="D695" s="101"/>
      <c r="E695" s="201" t="s">
        <v>234</v>
      </c>
      <c r="F695" s="201" t="s">
        <v>104</v>
      </c>
      <c r="G695" s="201" t="s">
        <v>671</v>
      </c>
      <c r="H695" s="96">
        <v>622</v>
      </c>
      <c r="I695" s="722"/>
      <c r="J695" s="100"/>
      <c r="K695" s="101"/>
      <c r="L695" s="246">
        <v>0</v>
      </c>
      <c r="M695" s="77">
        <v>30</v>
      </c>
      <c r="N695" s="77">
        <v>30</v>
      </c>
      <c r="O695" s="77">
        <f t="shared" si="160"/>
        <v>0</v>
      </c>
      <c r="P695" s="77">
        <v>0</v>
      </c>
      <c r="Q695" s="77"/>
      <c r="R695" s="246">
        <f t="shared" si="161"/>
        <v>0</v>
      </c>
      <c r="S695" s="77">
        <v>0</v>
      </c>
      <c r="T695" s="77"/>
      <c r="U695" s="77">
        <f t="shared" si="162"/>
        <v>0</v>
      </c>
      <c r="V695" s="77">
        <v>0</v>
      </c>
      <c r="W695" s="94"/>
    </row>
    <row r="696" spans="1:23" s="83" customFormat="1" ht="56.25">
      <c r="A696" s="109" t="s">
        <v>261</v>
      </c>
      <c r="B696" s="774" t="s">
        <v>262</v>
      </c>
      <c r="C696" s="110"/>
      <c r="D696" s="111"/>
      <c r="E696" s="111"/>
      <c r="F696" s="111"/>
      <c r="G696" s="111"/>
      <c r="H696" s="111"/>
      <c r="I696" s="111"/>
      <c r="J696" s="111"/>
      <c r="K696" s="111" t="s">
        <v>66</v>
      </c>
      <c r="L696" s="858">
        <f>SUM(L697,L749,L752,L755,L757,)</f>
        <v>177022.59999999998</v>
      </c>
      <c r="M696" s="858">
        <f t="shared" ref="M696:W696" si="163">SUM(M697,M749,M752,M755,M757,)</f>
        <v>62337.000000000007</v>
      </c>
      <c r="N696" s="858">
        <f t="shared" si="163"/>
        <v>44342.8</v>
      </c>
      <c r="O696" s="858">
        <f t="shared" si="163"/>
        <v>50341.799999999996</v>
      </c>
      <c r="P696" s="858">
        <f t="shared" si="163"/>
        <v>49464.1</v>
      </c>
      <c r="Q696" s="858">
        <f t="shared" si="163"/>
        <v>877.7</v>
      </c>
      <c r="R696" s="858">
        <f t="shared" si="163"/>
        <v>50588.9</v>
      </c>
      <c r="S696" s="858">
        <f t="shared" si="163"/>
        <v>50588.9</v>
      </c>
      <c r="T696" s="858">
        <f t="shared" si="163"/>
        <v>0</v>
      </c>
      <c r="U696" s="858">
        <f t="shared" si="163"/>
        <v>50588.9</v>
      </c>
      <c r="V696" s="858">
        <f t="shared" si="163"/>
        <v>50588.9</v>
      </c>
      <c r="W696" s="858">
        <f t="shared" si="163"/>
        <v>0</v>
      </c>
    </row>
    <row r="697" spans="1:23" s="83" customFormat="1">
      <c r="A697" s="197" t="s">
        <v>9</v>
      </c>
      <c r="B697" s="1104" t="s">
        <v>71</v>
      </c>
      <c r="C697" s="1104"/>
      <c r="D697" s="1104"/>
      <c r="E697" s="1104"/>
      <c r="F697" s="1104"/>
      <c r="G697" s="1104"/>
      <c r="H697" s="1104"/>
      <c r="I697" s="1104"/>
      <c r="J697" s="1104"/>
      <c r="K697" s="1104"/>
      <c r="L697" s="860">
        <f>SUM(L698,L702,L709,L716,L735,L738)</f>
        <v>156315.59999999998</v>
      </c>
      <c r="M697" s="860">
        <f t="shared" ref="M697:N697" si="164">SUM(M698,M702,M709,M716,M735,M738)</f>
        <v>50580.000000000007</v>
      </c>
      <c r="N697" s="860">
        <f t="shared" si="164"/>
        <v>35771.800000000003</v>
      </c>
      <c r="O697" s="860">
        <f>SUM(O698,O702,O709,O716,O735,O738)</f>
        <v>40291.299999999996</v>
      </c>
      <c r="P697" s="860">
        <f>P698+P702+P709+P716+P735+P738</f>
        <v>39413.599999999999</v>
      </c>
      <c r="Q697" s="860">
        <f t="shared" ref="Q697:W697" si="165">SUM(Q698,Q702,Q709,Q716,Q735,Q738)</f>
        <v>877.7</v>
      </c>
      <c r="R697" s="860">
        <f t="shared" si="165"/>
        <v>40538.400000000001</v>
      </c>
      <c r="S697" s="860">
        <f>S698+S702+S709+S716+S735+S738</f>
        <v>40538.400000000001</v>
      </c>
      <c r="T697" s="860">
        <f t="shared" si="165"/>
        <v>0</v>
      </c>
      <c r="U697" s="860">
        <f t="shared" si="165"/>
        <v>40538.400000000001</v>
      </c>
      <c r="V697" s="860">
        <f>V698+V702+V709+V716+V735+V738</f>
        <v>40538.400000000001</v>
      </c>
      <c r="W697" s="867">
        <f t="shared" si="165"/>
        <v>0</v>
      </c>
    </row>
    <row r="698" spans="1:23" s="78" customFormat="1">
      <c r="A698" s="115" t="s">
        <v>58</v>
      </c>
      <c r="B698" s="721"/>
      <c r="C698" s="977"/>
      <c r="D698" s="101"/>
      <c r="E698" s="93"/>
      <c r="F698" s="93"/>
      <c r="G698" s="93"/>
      <c r="H698" s="93"/>
      <c r="I698" s="97"/>
      <c r="J698" s="100"/>
      <c r="K698" s="101"/>
      <c r="L698" s="200">
        <f t="shared" ref="L698:W698" si="166">SUM(L699:L701)</f>
        <v>22009.200000000001</v>
      </c>
      <c r="M698" s="200">
        <f t="shared" si="166"/>
        <v>20746.000000000004</v>
      </c>
      <c r="N698" s="200">
        <f t="shared" si="166"/>
        <v>14902.099999999999</v>
      </c>
      <c r="O698" s="200">
        <f t="shared" si="166"/>
        <v>20295</v>
      </c>
      <c r="P698" s="200">
        <f t="shared" si="166"/>
        <v>20295</v>
      </c>
      <c r="Q698" s="200">
        <f t="shared" si="166"/>
        <v>0</v>
      </c>
      <c r="R698" s="200">
        <f t="shared" si="166"/>
        <v>20814.599999999999</v>
      </c>
      <c r="S698" s="200">
        <f t="shared" si="166"/>
        <v>20814.599999999999</v>
      </c>
      <c r="T698" s="200">
        <f t="shared" si="166"/>
        <v>0</v>
      </c>
      <c r="U698" s="200">
        <f t="shared" si="166"/>
        <v>20814.599999999999</v>
      </c>
      <c r="V698" s="200">
        <f t="shared" si="166"/>
        <v>20814.599999999999</v>
      </c>
      <c r="W698" s="208">
        <f t="shared" si="166"/>
        <v>0</v>
      </c>
    </row>
    <row r="699" spans="1:23" s="78" customFormat="1" ht="315">
      <c r="A699" s="95" t="s">
        <v>10</v>
      </c>
      <c r="B699" s="721" t="s">
        <v>72</v>
      </c>
      <c r="C699" s="96"/>
      <c r="D699" s="235"/>
      <c r="E699" s="201" t="s">
        <v>101</v>
      </c>
      <c r="F699" s="93">
        <v>13</v>
      </c>
      <c r="G699" s="279" t="s">
        <v>1100</v>
      </c>
      <c r="H699" s="96">
        <v>100</v>
      </c>
      <c r="I699" s="280" t="s">
        <v>1101</v>
      </c>
      <c r="J699" s="281" t="s">
        <v>263</v>
      </c>
      <c r="K699" s="235"/>
      <c r="L699" s="77">
        <f>20242.8+0.1</f>
        <v>20242.899999999998</v>
      </c>
      <c r="M699" s="77">
        <f>19209.9-0.3</f>
        <v>19209.600000000002</v>
      </c>
      <c r="N699" s="77">
        <f>14071.3-0.1</f>
        <v>14071.199999999999</v>
      </c>
      <c r="O699" s="77">
        <f>P699+Q699</f>
        <v>18790.5</v>
      </c>
      <c r="P699" s="77">
        <v>18790.5</v>
      </c>
      <c r="Q699" s="77"/>
      <c r="R699" s="77">
        <f>S699+T699</f>
        <v>19271.599999999999</v>
      </c>
      <c r="S699" s="77">
        <v>19271.599999999999</v>
      </c>
      <c r="T699" s="77"/>
      <c r="U699" s="77">
        <f>V699+W699</f>
        <v>19271.599999999999</v>
      </c>
      <c r="V699" s="77">
        <v>19271.599999999999</v>
      </c>
      <c r="W699" s="94"/>
    </row>
    <row r="700" spans="1:23" s="78" customFormat="1" ht="60">
      <c r="A700" s="95" t="s">
        <v>11</v>
      </c>
      <c r="B700" s="721" t="s">
        <v>73</v>
      </c>
      <c r="C700" s="977"/>
      <c r="D700" s="220"/>
      <c r="E700" s="201" t="s">
        <v>101</v>
      </c>
      <c r="F700" s="93">
        <v>13</v>
      </c>
      <c r="G700" s="93">
        <v>1620100190</v>
      </c>
      <c r="H700" s="96">
        <v>200</v>
      </c>
      <c r="I700" s="282" t="s">
        <v>1102</v>
      </c>
      <c r="J700" s="283">
        <v>37902</v>
      </c>
      <c r="K700" s="220"/>
      <c r="L700" s="77">
        <v>1760.4</v>
      </c>
      <c r="M700" s="77">
        <v>1536.4</v>
      </c>
      <c r="N700" s="77">
        <v>830.9</v>
      </c>
      <c r="O700" s="77">
        <f>P700+Q700</f>
        <v>1504.5</v>
      </c>
      <c r="P700" s="77">
        <v>1504.5</v>
      </c>
      <c r="Q700" s="77"/>
      <c r="R700" s="77">
        <f>S700+T700</f>
        <v>1543</v>
      </c>
      <c r="S700" s="77">
        <v>1543</v>
      </c>
      <c r="T700" s="77"/>
      <c r="U700" s="77">
        <f>V700+W700</f>
        <v>1543</v>
      </c>
      <c r="V700" s="77">
        <v>1543</v>
      </c>
      <c r="W700" s="94"/>
    </row>
    <row r="701" spans="1:23" s="78" customFormat="1" ht="60">
      <c r="A701" s="95" t="s">
        <v>21</v>
      </c>
      <c r="B701" s="721" t="s">
        <v>32</v>
      </c>
      <c r="C701" s="977"/>
      <c r="D701" s="220"/>
      <c r="E701" s="201" t="s">
        <v>101</v>
      </c>
      <c r="F701" s="93">
        <v>13</v>
      </c>
      <c r="G701" s="93">
        <v>1620100190</v>
      </c>
      <c r="H701" s="96">
        <v>800</v>
      </c>
      <c r="I701" s="282" t="s">
        <v>1102</v>
      </c>
      <c r="J701" s="283">
        <v>37902</v>
      </c>
      <c r="K701" s="220"/>
      <c r="L701" s="77">
        <v>5.9</v>
      </c>
      <c r="M701" s="77">
        <v>0</v>
      </c>
      <c r="N701" s="77">
        <v>0</v>
      </c>
      <c r="O701" s="77"/>
      <c r="P701" s="77"/>
      <c r="Q701" s="77"/>
      <c r="R701" s="77"/>
      <c r="S701" s="77"/>
      <c r="T701" s="77"/>
      <c r="U701" s="77"/>
      <c r="V701" s="77"/>
      <c r="W701" s="94"/>
    </row>
    <row r="702" spans="1:23" s="78" customFormat="1">
      <c r="A702" s="1175" t="s">
        <v>97</v>
      </c>
      <c r="B702" s="1176"/>
      <c r="C702" s="1176"/>
      <c r="D702" s="1176"/>
      <c r="E702" s="1176"/>
      <c r="F702" s="1176"/>
      <c r="G702" s="1176"/>
      <c r="H702" s="1176"/>
      <c r="I702" s="1176"/>
      <c r="J702" s="1176"/>
      <c r="K702" s="1176"/>
      <c r="L702" s="200">
        <f>SUM(L703,L705,L707)</f>
        <v>3471</v>
      </c>
      <c r="M702" s="200">
        <f t="shared" ref="M702:W702" si="167">SUM(M703,M705,M707)</f>
        <v>3286.7</v>
      </c>
      <c r="N702" s="200">
        <f t="shared" si="167"/>
        <v>2227.5</v>
      </c>
      <c r="O702" s="200">
        <f t="shared" si="167"/>
        <v>3297.2</v>
      </c>
      <c r="P702" s="200">
        <f t="shared" si="167"/>
        <v>3297.2</v>
      </c>
      <c r="Q702" s="200">
        <f t="shared" si="167"/>
        <v>0</v>
      </c>
      <c r="R702" s="200">
        <f t="shared" si="167"/>
        <v>3376.7</v>
      </c>
      <c r="S702" s="200">
        <f t="shared" si="167"/>
        <v>3376.7</v>
      </c>
      <c r="T702" s="200">
        <f t="shared" si="167"/>
        <v>0</v>
      </c>
      <c r="U702" s="200">
        <f t="shared" si="167"/>
        <v>3376.7</v>
      </c>
      <c r="V702" s="200">
        <f t="shared" si="167"/>
        <v>3376.7</v>
      </c>
      <c r="W702" s="208">
        <f t="shared" si="167"/>
        <v>0</v>
      </c>
    </row>
    <row r="703" spans="1:23" s="107" customFormat="1">
      <c r="A703" s="225" t="s">
        <v>12</v>
      </c>
      <c r="B703" s="212" t="s">
        <v>59</v>
      </c>
      <c r="C703" s="206"/>
      <c r="D703" s="231"/>
      <c r="E703" s="203"/>
      <c r="F703" s="203"/>
      <c r="G703" s="203"/>
      <c r="H703" s="206">
        <v>100</v>
      </c>
      <c r="I703" s="232"/>
      <c r="J703" s="231"/>
      <c r="K703" s="231"/>
      <c r="L703" s="200">
        <f t="shared" ref="L703:V703" si="168">SUM(L704:L704)</f>
        <v>3219.6</v>
      </c>
      <c r="M703" s="200">
        <v>3050.1</v>
      </c>
      <c r="N703" s="200">
        <v>2101.9</v>
      </c>
      <c r="O703" s="200">
        <f t="shared" si="168"/>
        <v>3064</v>
      </c>
      <c r="P703" s="200">
        <f t="shared" si="168"/>
        <v>3064</v>
      </c>
      <c r="Q703" s="200">
        <f t="shared" si="168"/>
        <v>0</v>
      </c>
      <c r="R703" s="200">
        <f t="shared" si="168"/>
        <v>3137.6</v>
      </c>
      <c r="S703" s="200">
        <f t="shared" si="168"/>
        <v>3137.6</v>
      </c>
      <c r="T703" s="200"/>
      <c r="U703" s="200">
        <f t="shared" si="168"/>
        <v>3137.6</v>
      </c>
      <c r="V703" s="200">
        <f t="shared" si="168"/>
        <v>3137.6</v>
      </c>
      <c r="W703" s="208"/>
    </row>
    <row r="704" spans="1:23" s="78" customFormat="1" ht="108">
      <c r="A704" s="95" t="s">
        <v>49</v>
      </c>
      <c r="B704" s="721" t="s">
        <v>1103</v>
      </c>
      <c r="C704" s="96"/>
      <c r="D704" s="235"/>
      <c r="E704" s="201" t="s">
        <v>101</v>
      </c>
      <c r="F704" s="93">
        <v>13</v>
      </c>
      <c r="G704" s="93">
        <v>1620100590</v>
      </c>
      <c r="H704" s="96">
        <v>100</v>
      </c>
      <c r="I704" s="284" t="s">
        <v>1104</v>
      </c>
      <c r="J704" s="285" t="s">
        <v>1105</v>
      </c>
      <c r="K704" s="235"/>
      <c r="L704" s="77">
        <v>3219.6</v>
      </c>
      <c r="M704" s="77">
        <v>3050.1</v>
      </c>
      <c r="N704" s="77">
        <v>2101.9</v>
      </c>
      <c r="O704" s="77">
        <f>P704+Q704</f>
        <v>3064</v>
      </c>
      <c r="P704" s="77">
        <v>3064</v>
      </c>
      <c r="Q704" s="77"/>
      <c r="R704" s="77">
        <f>S704+T704</f>
        <v>3137.6</v>
      </c>
      <c r="S704" s="77">
        <v>3137.6</v>
      </c>
      <c r="T704" s="77"/>
      <c r="U704" s="77">
        <f>V704+W704</f>
        <v>3137.6</v>
      </c>
      <c r="V704" s="77">
        <v>3137.6</v>
      </c>
      <c r="W704" s="94"/>
    </row>
    <row r="705" spans="1:23" s="107" customFormat="1" ht="37.5">
      <c r="A705" s="225" t="s">
        <v>13</v>
      </c>
      <c r="B705" s="212" t="s">
        <v>33</v>
      </c>
      <c r="C705" s="980"/>
      <c r="D705" s="286"/>
      <c r="E705" s="203"/>
      <c r="F705" s="203"/>
      <c r="G705" s="203"/>
      <c r="H705" s="206">
        <v>200</v>
      </c>
      <c r="I705" s="207"/>
      <c r="J705" s="207"/>
      <c r="K705" s="286"/>
      <c r="L705" s="200">
        <f>L706</f>
        <v>250</v>
      </c>
      <c r="M705" s="200">
        <f t="shared" ref="M705:W705" si="169">M706</f>
        <v>236.6</v>
      </c>
      <c r="N705" s="200">
        <f t="shared" si="169"/>
        <v>125.6</v>
      </c>
      <c r="O705" s="200">
        <f t="shared" si="169"/>
        <v>233.2</v>
      </c>
      <c r="P705" s="200">
        <f t="shared" si="169"/>
        <v>233.2</v>
      </c>
      <c r="Q705" s="200">
        <f t="shared" si="169"/>
        <v>0</v>
      </c>
      <c r="R705" s="200">
        <f t="shared" si="169"/>
        <v>239.1</v>
      </c>
      <c r="S705" s="200">
        <f t="shared" si="169"/>
        <v>239.1</v>
      </c>
      <c r="T705" s="200">
        <f t="shared" si="169"/>
        <v>0</v>
      </c>
      <c r="U705" s="200">
        <f t="shared" si="169"/>
        <v>239.1</v>
      </c>
      <c r="V705" s="200">
        <f t="shared" si="169"/>
        <v>239.1</v>
      </c>
      <c r="W705" s="200">
        <f t="shared" si="169"/>
        <v>0</v>
      </c>
    </row>
    <row r="706" spans="1:23" s="78" customFormat="1" ht="48">
      <c r="A706" s="95" t="s">
        <v>50</v>
      </c>
      <c r="B706" s="721" t="s">
        <v>1103</v>
      </c>
      <c r="C706" s="977"/>
      <c r="D706" s="220"/>
      <c r="E706" s="201" t="s">
        <v>101</v>
      </c>
      <c r="F706" s="93">
        <v>13</v>
      </c>
      <c r="G706" s="93">
        <v>1620100590</v>
      </c>
      <c r="H706" s="96">
        <v>240</v>
      </c>
      <c r="I706" s="282" t="s">
        <v>1106</v>
      </c>
      <c r="J706" s="283">
        <v>37902</v>
      </c>
      <c r="K706" s="220"/>
      <c r="L706" s="77">
        <v>250</v>
      </c>
      <c r="M706" s="77">
        <v>236.6</v>
      </c>
      <c r="N706" s="77">
        <v>125.6</v>
      </c>
      <c r="O706" s="77">
        <v>233.2</v>
      </c>
      <c r="P706" s="77">
        <v>233.2</v>
      </c>
      <c r="Q706" s="77"/>
      <c r="R706" s="77">
        <v>239.1</v>
      </c>
      <c r="S706" s="77">
        <v>239.1</v>
      </c>
      <c r="T706" s="77"/>
      <c r="U706" s="77">
        <v>239.1</v>
      </c>
      <c r="V706" s="77">
        <v>239.1</v>
      </c>
      <c r="W706" s="94"/>
    </row>
    <row r="707" spans="1:23" s="107" customFormat="1">
      <c r="A707" s="225" t="s">
        <v>51</v>
      </c>
      <c r="B707" s="212" t="s">
        <v>32</v>
      </c>
      <c r="C707" s="980"/>
      <c r="D707" s="286"/>
      <c r="E707" s="203"/>
      <c r="F707" s="203"/>
      <c r="G707" s="203"/>
      <c r="H707" s="206">
        <v>800</v>
      </c>
      <c r="I707" s="207"/>
      <c r="J707" s="207"/>
      <c r="K707" s="286"/>
      <c r="L707" s="200">
        <f t="shared" ref="L707:W707" si="170">SUM(L708:L708)</f>
        <v>1.4</v>
      </c>
      <c r="M707" s="200"/>
      <c r="N707" s="200">
        <v>0</v>
      </c>
      <c r="O707" s="200">
        <f t="shared" si="170"/>
        <v>0</v>
      </c>
      <c r="P707" s="200">
        <f t="shared" si="170"/>
        <v>0</v>
      </c>
      <c r="Q707" s="200">
        <f t="shared" si="170"/>
        <v>0</v>
      </c>
      <c r="R707" s="200">
        <f t="shared" si="170"/>
        <v>0</v>
      </c>
      <c r="S707" s="200">
        <f t="shared" si="170"/>
        <v>0</v>
      </c>
      <c r="T707" s="200">
        <f t="shared" si="170"/>
        <v>0</v>
      </c>
      <c r="U707" s="200">
        <f t="shared" si="170"/>
        <v>0</v>
      </c>
      <c r="V707" s="200">
        <f t="shared" si="170"/>
        <v>0</v>
      </c>
      <c r="W707" s="208">
        <f t="shared" si="170"/>
        <v>0</v>
      </c>
    </row>
    <row r="708" spans="1:23" s="78" customFormat="1" ht="48">
      <c r="A708" s="95" t="s">
        <v>52</v>
      </c>
      <c r="B708" s="721" t="s">
        <v>1103</v>
      </c>
      <c r="C708" s="977"/>
      <c r="D708" s="220"/>
      <c r="E708" s="201" t="s">
        <v>101</v>
      </c>
      <c r="F708" s="93">
        <v>13</v>
      </c>
      <c r="G708" s="93">
        <v>1620100590</v>
      </c>
      <c r="H708" s="96">
        <v>850</v>
      </c>
      <c r="I708" s="282" t="s">
        <v>1106</v>
      </c>
      <c r="J708" s="283">
        <v>37902</v>
      </c>
      <c r="K708" s="220"/>
      <c r="L708" s="77">
        <v>1.4</v>
      </c>
      <c r="M708" s="77"/>
      <c r="N708" s="77">
        <v>0</v>
      </c>
      <c r="O708" s="77"/>
      <c r="P708" s="77"/>
      <c r="Q708" s="77"/>
      <c r="R708" s="77"/>
      <c r="S708" s="77"/>
      <c r="T708" s="77"/>
      <c r="U708" s="77"/>
      <c r="V708" s="77"/>
      <c r="W708" s="94"/>
    </row>
    <row r="709" spans="1:23" s="78" customFormat="1">
      <c r="A709" s="1048" t="s">
        <v>77</v>
      </c>
      <c r="B709" s="1049"/>
      <c r="C709" s="1049"/>
      <c r="D709" s="1049"/>
      <c r="E709" s="1049"/>
      <c r="F709" s="1049"/>
      <c r="G709" s="1049"/>
      <c r="H709" s="1049"/>
      <c r="I709" s="1049"/>
      <c r="J709" s="1049"/>
      <c r="K709" s="1049"/>
      <c r="L709" s="199">
        <f>SUM(L710)</f>
        <v>9971.5999999999985</v>
      </c>
      <c r="M709" s="199">
        <f t="shared" ref="M709:W709" si="171">SUM(M710)</f>
        <v>25160.5</v>
      </c>
      <c r="N709" s="199">
        <f t="shared" si="171"/>
        <v>18642.2</v>
      </c>
      <c r="O709" s="199">
        <f t="shared" si="171"/>
        <v>15821.399999999998</v>
      </c>
      <c r="P709" s="199">
        <f>P710</f>
        <v>15821.399999999998</v>
      </c>
      <c r="Q709" s="199">
        <f t="shared" si="171"/>
        <v>0</v>
      </c>
      <c r="R709" s="199">
        <f t="shared" si="171"/>
        <v>16347.1</v>
      </c>
      <c r="S709" s="199">
        <f>S710</f>
        <v>16347.1</v>
      </c>
      <c r="T709" s="199">
        <f t="shared" si="171"/>
        <v>0</v>
      </c>
      <c r="U709" s="199">
        <f t="shared" si="171"/>
        <v>16347.1</v>
      </c>
      <c r="V709" s="199">
        <f>V710</f>
        <v>16347.1</v>
      </c>
      <c r="W709" s="287">
        <f t="shared" si="171"/>
        <v>0</v>
      </c>
    </row>
    <row r="710" spans="1:23" s="107" customFormat="1" ht="37.5">
      <c r="A710" s="225" t="s">
        <v>22</v>
      </c>
      <c r="B710" s="212" t="s">
        <v>98</v>
      </c>
      <c r="C710" s="980"/>
      <c r="D710" s="286"/>
      <c r="E710" s="203"/>
      <c r="F710" s="203"/>
      <c r="G710" s="203"/>
      <c r="H710" s="206">
        <v>200</v>
      </c>
      <c r="I710" s="207"/>
      <c r="J710" s="207"/>
      <c r="K710" s="286"/>
      <c r="L710" s="200">
        <f>SUM(L711:L715)</f>
        <v>9971.5999999999985</v>
      </c>
      <c r="M710" s="200">
        <f>SUM(M711:M715)</f>
        <v>25160.5</v>
      </c>
      <c r="N710" s="200">
        <f>SUM(N711:N715)</f>
        <v>18642.2</v>
      </c>
      <c r="O710" s="200">
        <f t="shared" ref="O710:O715" si="172">P710+Q710</f>
        <v>15821.399999999998</v>
      </c>
      <c r="P710" s="200">
        <f>P711+P712+P713+P715+P714</f>
        <v>15821.399999999998</v>
      </c>
      <c r="Q710" s="200"/>
      <c r="R710" s="200">
        <f>S710+T710</f>
        <v>16347.1</v>
      </c>
      <c r="S710" s="200">
        <f>S711+S712+S713+S715+S714</f>
        <v>16347.1</v>
      </c>
      <c r="T710" s="200"/>
      <c r="U710" s="200">
        <f>V710+W710</f>
        <v>16347.1</v>
      </c>
      <c r="V710" s="200">
        <f>V711+V712+V713+V715+V714</f>
        <v>16347.1</v>
      </c>
      <c r="W710" s="208"/>
    </row>
    <row r="711" spans="1:23" s="78" customFormat="1" ht="120">
      <c r="A711" s="95" t="s">
        <v>43</v>
      </c>
      <c r="B711" s="721" t="s">
        <v>264</v>
      </c>
      <c r="C711" s="977"/>
      <c r="D711" s="220"/>
      <c r="E711" s="201" t="s">
        <v>101</v>
      </c>
      <c r="F711" s="93">
        <v>13</v>
      </c>
      <c r="G711" s="93">
        <v>1610126000</v>
      </c>
      <c r="H711" s="96">
        <v>240</v>
      </c>
      <c r="I711" s="282" t="s">
        <v>781</v>
      </c>
      <c r="J711" s="281" t="s">
        <v>265</v>
      </c>
      <c r="K711" s="220"/>
      <c r="L711" s="77">
        <v>236.9</v>
      </c>
      <c r="M711" s="77">
        <v>1525.7</v>
      </c>
      <c r="N711" s="77">
        <v>59.9</v>
      </c>
      <c r="O711" s="77">
        <f t="shared" si="172"/>
        <v>1677.3</v>
      </c>
      <c r="P711" s="77">
        <v>1677.3</v>
      </c>
      <c r="Q711" s="77"/>
      <c r="R711" s="77">
        <v>1207.3</v>
      </c>
      <c r="S711" s="77">
        <v>1194.2</v>
      </c>
      <c r="T711" s="77"/>
      <c r="U711" s="77">
        <v>1207.3</v>
      </c>
      <c r="V711" s="77">
        <v>1048.5</v>
      </c>
      <c r="W711" s="94"/>
    </row>
    <row r="712" spans="1:23" s="78" customFormat="1" ht="120">
      <c r="A712" s="95" t="s">
        <v>78</v>
      </c>
      <c r="B712" s="721" t="s">
        <v>782</v>
      </c>
      <c r="C712" s="977"/>
      <c r="D712" s="220"/>
      <c r="E712" s="201" t="s">
        <v>101</v>
      </c>
      <c r="F712" s="93">
        <v>13</v>
      </c>
      <c r="G712" s="93" t="s">
        <v>1107</v>
      </c>
      <c r="H712" s="96">
        <v>240</v>
      </c>
      <c r="I712" s="282" t="s">
        <v>781</v>
      </c>
      <c r="J712" s="281" t="s">
        <v>783</v>
      </c>
      <c r="K712" s="220"/>
      <c r="L712" s="77">
        <v>5973.7</v>
      </c>
      <c r="M712" s="77">
        <v>6728.3</v>
      </c>
      <c r="N712" s="77">
        <v>2854.7</v>
      </c>
      <c r="O712" s="77">
        <f t="shared" si="172"/>
        <v>7224.9</v>
      </c>
      <c r="P712" s="77">
        <v>7224.9</v>
      </c>
      <c r="Q712" s="77"/>
      <c r="R712" s="77">
        <v>10896.5</v>
      </c>
      <c r="S712" s="77">
        <v>7654.2</v>
      </c>
      <c r="T712" s="77"/>
      <c r="U712" s="77">
        <v>10896.5</v>
      </c>
      <c r="V712" s="77">
        <v>7943.5</v>
      </c>
      <c r="W712" s="94"/>
    </row>
    <row r="713" spans="1:23" s="78" customFormat="1" ht="120">
      <c r="A713" s="95" t="s">
        <v>81</v>
      </c>
      <c r="B713" s="721" t="s">
        <v>266</v>
      </c>
      <c r="C713" s="977"/>
      <c r="D713" s="220"/>
      <c r="E713" s="201" t="s">
        <v>101</v>
      </c>
      <c r="F713" s="93">
        <v>13</v>
      </c>
      <c r="G713" s="93">
        <v>1610326000</v>
      </c>
      <c r="H713" s="96">
        <v>240</v>
      </c>
      <c r="I713" s="282" t="s">
        <v>781</v>
      </c>
      <c r="J713" s="281" t="s">
        <v>265</v>
      </c>
      <c r="K713" s="220"/>
      <c r="L713" s="77">
        <v>1752.8</v>
      </c>
      <c r="M713" s="77">
        <v>1371.4</v>
      </c>
      <c r="N713" s="77">
        <v>345.5</v>
      </c>
      <c r="O713" s="77">
        <f t="shared" si="172"/>
        <v>1540</v>
      </c>
      <c r="P713" s="77">
        <v>1540</v>
      </c>
      <c r="Q713" s="77"/>
      <c r="R713" s="77">
        <v>1532.1</v>
      </c>
      <c r="S713" s="77">
        <v>1593.7</v>
      </c>
      <c r="T713" s="77"/>
      <c r="U713" s="77">
        <v>1532.1</v>
      </c>
      <c r="V713" s="77">
        <v>1449.5</v>
      </c>
      <c r="W713" s="94"/>
    </row>
    <row r="714" spans="1:23" s="78" customFormat="1" ht="96">
      <c r="A714" s="95" t="s">
        <v>362</v>
      </c>
      <c r="B714" s="721" t="s">
        <v>784</v>
      </c>
      <c r="C714" s="977"/>
      <c r="D714" s="220"/>
      <c r="E714" s="201" t="s">
        <v>101</v>
      </c>
      <c r="F714" s="93">
        <v>13</v>
      </c>
      <c r="G714" s="93">
        <v>1610426000</v>
      </c>
      <c r="H714" s="96">
        <v>240</v>
      </c>
      <c r="I714" s="282" t="s">
        <v>785</v>
      </c>
      <c r="J714" s="281" t="s">
        <v>269</v>
      </c>
      <c r="K714" s="220"/>
      <c r="L714" s="77">
        <v>1501.9</v>
      </c>
      <c r="M714" s="77">
        <v>15076.2</v>
      </c>
      <c r="N714" s="77">
        <v>15076.2</v>
      </c>
      <c r="O714" s="77">
        <f t="shared" si="172"/>
        <v>4920.2</v>
      </c>
      <c r="P714" s="77">
        <v>4920.2</v>
      </c>
      <c r="Q714" s="77"/>
      <c r="R714" s="77">
        <f>S714+T714</f>
        <v>5446</v>
      </c>
      <c r="S714" s="77">
        <v>5446</v>
      </c>
      <c r="T714" s="77"/>
      <c r="U714" s="77">
        <f>V714+W714</f>
        <v>5446.6</v>
      </c>
      <c r="V714" s="77">
        <v>5446.6</v>
      </c>
      <c r="W714" s="94"/>
    </row>
    <row r="715" spans="1:23" s="78" customFormat="1" ht="72">
      <c r="A715" s="95" t="s">
        <v>501</v>
      </c>
      <c r="B715" s="721" t="s">
        <v>267</v>
      </c>
      <c r="C715" s="977"/>
      <c r="D715" s="220"/>
      <c r="E715" s="201" t="s">
        <v>110</v>
      </c>
      <c r="F715" s="201" t="s">
        <v>101</v>
      </c>
      <c r="G715" s="93" t="s">
        <v>268</v>
      </c>
      <c r="H715" s="96">
        <v>240</v>
      </c>
      <c r="I715" s="288" t="s">
        <v>1108</v>
      </c>
      <c r="J715" s="281" t="s">
        <v>1109</v>
      </c>
      <c r="K715" s="220"/>
      <c r="L715" s="77">
        <v>506.3</v>
      </c>
      <c r="M715" s="77">
        <v>458.9</v>
      </c>
      <c r="N715" s="77">
        <v>305.89999999999998</v>
      </c>
      <c r="O715" s="77">
        <f t="shared" si="172"/>
        <v>459</v>
      </c>
      <c r="P715" s="77">
        <v>459</v>
      </c>
      <c r="Q715" s="77"/>
      <c r="R715" s="77">
        <v>458.9</v>
      </c>
      <c r="S715" s="77">
        <v>459</v>
      </c>
      <c r="T715" s="77"/>
      <c r="U715" s="77">
        <v>458.9</v>
      </c>
      <c r="V715" s="77">
        <v>459</v>
      </c>
      <c r="W715" s="94"/>
    </row>
    <row r="716" spans="1:23" s="78" customFormat="1">
      <c r="A716" s="1177" t="s">
        <v>79</v>
      </c>
      <c r="B716" s="1178"/>
      <c r="C716" s="1178"/>
      <c r="D716" s="1178"/>
      <c r="E716" s="1178"/>
      <c r="F716" s="1178"/>
      <c r="G716" s="1178"/>
      <c r="H716" s="1178"/>
      <c r="I716" s="1178"/>
      <c r="J716" s="1178"/>
      <c r="K716" s="1179"/>
      <c r="L716" s="199">
        <f t="shared" ref="L716:W716" si="173">SUM(L717,L726)</f>
        <v>0</v>
      </c>
      <c r="M716" s="199">
        <f t="shared" si="173"/>
        <v>0</v>
      </c>
      <c r="N716" s="199">
        <f t="shared" si="173"/>
        <v>0</v>
      </c>
      <c r="O716" s="199">
        <f t="shared" si="173"/>
        <v>0</v>
      </c>
      <c r="P716" s="199">
        <f t="shared" si="173"/>
        <v>0</v>
      </c>
      <c r="Q716" s="199">
        <f t="shared" si="173"/>
        <v>0</v>
      </c>
      <c r="R716" s="199">
        <f t="shared" si="173"/>
        <v>0</v>
      </c>
      <c r="S716" s="199">
        <f t="shared" si="173"/>
        <v>0</v>
      </c>
      <c r="T716" s="199">
        <f t="shared" si="173"/>
        <v>0</v>
      </c>
      <c r="U716" s="199">
        <f t="shared" si="173"/>
        <v>0</v>
      </c>
      <c r="V716" s="199">
        <f t="shared" si="173"/>
        <v>0</v>
      </c>
      <c r="W716" s="287">
        <f t="shared" si="173"/>
        <v>0</v>
      </c>
    </row>
    <row r="717" spans="1:23" s="84" customFormat="1">
      <c r="A717" s="1180" t="s">
        <v>37</v>
      </c>
      <c r="B717" s="1181"/>
      <c r="C717" s="1181"/>
      <c r="D717" s="1181"/>
      <c r="E717" s="1181"/>
      <c r="F717" s="1181"/>
      <c r="G717" s="1181"/>
      <c r="H717" s="1181"/>
      <c r="I717" s="1181"/>
      <c r="J717" s="1181"/>
      <c r="K717" s="1182"/>
      <c r="L717" s="200">
        <f t="shared" ref="L717:W717" si="174">SUM(L718,L722)</f>
        <v>0</v>
      </c>
      <c r="M717" s="200">
        <f t="shared" si="174"/>
        <v>0</v>
      </c>
      <c r="N717" s="200">
        <f t="shared" si="174"/>
        <v>0</v>
      </c>
      <c r="O717" s="200">
        <f t="shared" si="174"/>
        <v>0</v>
      </c>
      <c r="P717" s="200">
        <f t="shared" si="174"/>
        <v>0</v>
      </c>
      <c r="Q717" s="200">
        <f t="shared" si="174"/>
        <v>0</v>
      </c>
      <c r="R717" s="200">
        <f t="shared" si="174"/>
        <v>0</v>
      </c>
      <c r="S717" s="200">
        <f t="shared" si="174"/>
        <v>0</v>
      </c>
      <c r="T717" s="200">
        <f t="shared" si="174"/>
        <v>0</v>
      </c>
      <c r="U717" s="200">
        <f t="shared" si="174"/>
        <v>0</v>
      </c>
      <c r="V717" s="200">
        <f t="shared" si="174"/>
        <v>0</v>
      </c>
      <c r="W717" s="208">
        <f t="shared" si="174"/>
        <v>0</v>
      </c>
    </row>
    <row r="718" spans="1:23" s="84" customFormat="1" ht="112.5">
      <c r="A718" s="112" t="s">
        <v>34</v>
      </c>
      <c r="B718" s="721" t="s">
        <v>99</v>
      </c>
      <c r="C718" s="977"/>
      <c r="D718" s="101"/>
      <c r="E718" s="93"/>
      <c r="F718" s="93"/>
      <c r="G718" s="93"/>
      <c r="H718" s="96">
        <v>600</v>
      </c>
      <c r="I718" s="97"/>
      <c r="J718" s="100"/>
      <c r="K718" s="101"/>
      <c r="L718" s="77">
        <f>SUM(L719:L721)</f>
        <v>0</v>
      </c>
      <c r="M718" s="77">
        <f t="shared" ref="M718:W718" si="175">SUM(M719:M721)</f>
        <v>0</v>
      </c>
      <c r="N718" s="77">
        <f t="shared" si="175"/>
        <v>0</v>
      </c>
      <c r="O718" s="77">
        <f t="shared" si="175"/>
        <v>0</v>
      </c>
      <c r="P718" s="77">
        <f t="shared" si="175"/>
        <v>0</v>
      </c>
      <c r="Q718" s="77">
        <f t="shared" si="175"/>
        <v>0</v>
      </c>
      <c r="R718" s="77">
        <f t="shared" si="175"/>
        <v>0</v>
      </c>
      <c r="S718" s="77">
        <f t="shared" si="175"/>
        <v>0</v>
      </c>
      <c r="T718" s="77">
        <f t="shared" si="175"/>
        <v>0</v>
      </c>
      <c r="U718" s="77">
        <f t="shared" si="175"/>
        <v>0</v>
      </c>
      <c r="V718" s="77">
        <f t="shared" si="175"/>
        <v>0</v>
      </c>
      <c r="W718" s="94">
        <f t="shared" si="175"/>
        <v>0</v>
      </c>
    </row>
    <row r="719" spans="1:23" s="84" customFormat="1">
      <c r="A719" s="112" t="s">
        <v>44</v>
      </c>
      <c r="B719" s="721"/>
      <c r="C719" s="977"/>
      <c r="D719" s="101"/>
      <c r="E719" s="93"/>
      <c r="F719" s="93"/>
      <c r="G719" s="93"/>
      <c r="H719" s="96">
        <v>611</v>
      </c>
      <c r="I719" s="97"/>
      <c r="J719" s="100"/>
      <c r="K719" s="101"/>
      <c r="L719" s="77"/>
      <c r="M719" s="77"/>
      <c r="N719" s="77"/>
      <c r="O719" s="77">
        <f>SUM(P719:Q719)</f>
        <v>0</v>
      </c>
      <c r="P719" s="77"/>
      <c r="Q719" s="77"/>
      <c r="R719" s="77">
        <f>SUM(S719:T719)</f>
        <v>0</v>
      </c>
      <c r="S719" s="77"/>
      <c r="T719" s="77"/>
      <c r="U719" s="77">
        <f>SUM(V719:W719)</f>
        <v>0</v>
      </c>
      <c r="V719" s="77"/>
      <c r="W719" s="94"/>
    </row>
    <row r="720" spans="1:23" s="84" customFormat="1">
      <c r="A720" s="112" t="s">
        <v>80</v>
      </c>
      <c r="B720" s="721"/>
      <c r="C720" s="977"/>
      <c r="D720" s="101"/>
      <c r="E720" s="93"/>
      <c r="F720" s="93"/>
      <c r="G720" s="93"/>
      <c r="H720" s="96">
        <v>611</v>
      </c>
      <c r="I720" s="97"/>
      <c r="J720" s="100"/>
      <c r="K720" s="101"/>
      <c r="L720" s="77"/>
      <c r="M720" s="77"/>
      <c r="N720" s="77"/>
      <c r="O720" s="77">
        <f>SUM(P720:Q720)</f>
        <v>0</v>
      </c>
      <c r="P720" s="77"/>
      <c r="Q720" s="77"/>
      <c r="R720" s="77">
        <f>SUM(S720:T720)</f>
        <v>0</v>
      </c>
      <c r="S720" s="77"/>
      <c r="T720" s="77"/>
      <c r="U720" s="77">
        <f>SUM(V720:W720)</f>
        <v>0</v>
      </c>
      <c r="V720" s="77"/>
      <c r="W720" s="94"/>
    </row>
    <row r="721" spans="1:23" s="84" customFormat="1">
      <c r="A721" s="112" t="s">
        <v>82</v>
      </c>
      <c r="B721" s="721" t="s">
        <v>857</v>
      </c>
      <c r="C721" s="977"/>
      <c r="D721" s="101"/>
      <c r="E721" s="93"/>
      <c r="F721" s="93"/>
      <c r="G721" s="93"/>
      <c r="H721" s="96">
        <v>611</v>
      </c>
      <c r="I721" s="97"/>
      <c r="J721" s="100"/>
      <c r="K721" s="101"/>
      <c r="L721" s="77"/>
      <c r="M721" s="77"/>
      <c r="N721" s="77"/>
      <c r="O721" s="77">
        <f>SUM(P721:Q721)</f>
        <v>0</v>
      </c>
      <c r="P721" s="77"/>
      <c r="Q721" s="77"/>
      <c r="R721" s="77">
        <f>SUM(S721:T721)</f>
        <v>0</v>
      </c>
      <c r="S721" s="77"/>
      <c r="T721" s="77"/>
      <c r="U721" s="77">
        <f>SUM(V721:W721)</f>
        <v>0</v>
      </c>
      <c r="V721" s="77"/>
      <c r="W721" s="94"/>
    </row>
    <row r="722" spans="1:23" s="84" customFormat="1" ht="37.5">
      <c r="A722" s="112" t="s">
        <v>35</v>
      </c>
      <c r="B722" s="222" t="s">
        <v>36</v>
      </c>
      <c r="C722" s="977"/>
      <c r="D722" s="101"/>
      <c r="E722" s="93"/>
      <c r="F722" s="93"/>
      <c r="G722" s="93"/>
      <c r="H722" s="96">
        <v>600</v>
      </c>
      <c r="I722" s="97"/>
      <c r="J722" s="100"/>
      <c r="K722" s="101"/>
      <c r="L722" s="77">
        <f>SUM(L723:L725)</f>
        <v>0</v>
      </c>
      <c r="M722" s="77">
        <f t="shared" ref="M722:W722" si="176">SUM(M723:M725)</f>
        <v>0</v>
      </c>
      <c r="N722" s="77">
        <f t="shared" si="176"/>
        <v>0</v>
      </c>
      <c r="O722" s="77">
        <f t="shared" si="176"/>
        <v>0</v>
      </c>
      <c r="P722" s="77">
        <f t="shared" si="176"/>
        <v>0</v>
      </c>
      <c r="Q722" s="77">
        <f t="shared" si="176"/>
        <v>0</v>
      </c>
      <c r="R722" s="77">
        <f t="shared" si="176"/>
        <v>0</v>
      </c>
      <c r="S722" s="77">
        <f t="shared" si="176"/>
        <v>0</v>
      </c>
      <c r="T722" s="77">
        <f t="shared" si="176"/>
        <v>0</v>
      </c>
      <c r="U722" s="77">
        <f t="shared" si="176"/>
        <v>0</v>
      </c>
      <c r="V722" s="77">
        <f t="shared" si="176"/>
        <v>0</v>
      </c>
      <c r="W722" s="94">
        <f t="shared" si="176"/>
        <v>0</v>
      </c>
    </row>
    <row r="723" spans="1:23" s="84" customFormat="1">
      <c r="A723" s="112" t="s">
        <v>45</v>
      </c>
      <c r="B723" s="721"/>
      <c r="C723" s="977"/>
      <c r="D723" s="101"/>
      <c r="E723" s="93"/>
      <c r="F723" s="93"/>
      <c r="G723" s="93"/>
      <c r="H723" s="96">
        <v>612</v>
      </c>
      <c r="I723" s="97"/>
      <c r="J723" s="100"/>
      <c r="K723" s="101"/>
      <c r="L723" s="77"/>
      <c r="M723" s="77"/>
      <c r="N723" s="77"/>
      <c r="O723" s="77">
        <f>SUM(P723:Q723)</f>
        <v>0</v>
      </c>
      <c r="P723" s="77"/>
      <c r="Q723" s="77"/>
      <c r="R723" s="77">
        <f>SUM(S723:T723)</f>
        <v>0</v>
      </c>
      <c r="S723" s="77"/>
      <c r="T723" s="77"/>
      <c r="U723" s="77">
        <f>SUM(V723:W723)</f>
        <v>0</v>
      </c>
      <c r="V723" s="77"/>
      <c r="W723" s="94"/>
    </row>
    <row r="724" spans="1:23" s="84" customFormat="1">
      <c r="A724" s="112" t="s">
        <v>83</v>
      </c>
      <c r="B724" s="721"/>
      <c r="C724" s="977"/>
      <c r="D724" s="101"/>
      <c r="E724" s="93"/>
      <c r="F724" s="93"/>
      <c r="G724" s="93"/>
      <c r="H724" s="96">
        <v>612</v>
      </c>
      <c r="I724" s="97"/>
      <c r="J724" s="100"/>
      <c r="K724" s="101"/>
      <c r="L724" s="77"/>
      <c r="M724" s="77"/>
      <c r="N724" s="77"/>
      <c r="O724" s="77">
        <f>SUM(P724:Q724)</f>
        <v>0</v>
      </c>
      <c r="P724" s="77"/>
      <c r="Q724" s="77"/>
      <c r="R724" s="77">
        <f>SUM(S724:T724)</f>
        <v>0</v>
      </c>
      <c r="S724" s="77"/>
      <c r="T724" s="77"/>
      <c r="U724" s="77">
        <f>SUM(V724:W724)</f>
        <v>0</v>
      </c>
      <c r="V724" s="77"/>
      <c r="W724" s="94"/>
    </row>
    <row r="725" spans="1:23" s="84" customFormat="1">
      <c r="A725" s="112" t="s">
        <v>84</v>
      </c>
      <c r="B725" s="721"/>
      <c r="C725" s="977"/>
      <c r="D725" s="101"/>
      <c r="E725" s="93"/>
      <c r="F725" s="93"/>
      <c r="G725" s="93"/>
      <c r="H725" s="96">
        <v>612</v>
      </c>
      <c r="I725" s="97"/>
      <c r="J725" s="100"/>
      <c r="K725" s="101"/>
      <c r="L725" s="77"/>
      <c r="M725" s="77"/>
      <c r="N725" s="77"/>
      <c r="O725" s="77">
        <f>SUM(P725:Q725)</f>
        <v>0</v>
      </c>
      <c r="P725" s="77"/>
      <c r="Q725" s="77"/>
      <c r="R725" s="77">
        <f>SUM(S725:T725)</f>
        <v>0</v>
      </c>
      <c r="S725" s="77"/>
      <c r="T725" s="77"/>
      <c r="U725" s="77">
        <f>SUM(V725:W725)</f>
        <v>0</v>
      </c>
      <c r="V725" s="77"/>
      <c r="W725" s="94"/>
    </row>
    <row r="726" spans="1:23" s="84" customFormat="1">
      <c r="A726" s="1180" t="s">
        <v>38</v>
      </c>
      <c r="B726" s="1181"/>
      <c r="C726" s="1181"/>
      <c r="D726" s="1181"/>
      <c r="E726" s="1181"/>
      <c r="F726" s="1181"/>
      <c r="G726" s="1181"/>
      <c r="H726" s="1181"/>
      <c r="I726" s="1181"/>
      <c r="J726" s="1181"/>
      <c r="K726" s="1182"/>
      <c r="L726" s="200">
        <f>SUM(L727,L731)</f>
        <v>0</v>
      </c>
      <c r="M726" s="200">
        <f t="shared" ref="M726:W726" si="177">SUM(M727,M731)</f>
        <v>0</v>
      </c>
      <c r="N726" s="200">
        <f t="shared" si="177"/>
        <v>0</v>
      </c>
      <c r="O726" s="200">
        <f t="shared" si="177"/>
        <v>0</v>
      </c>
      <c r="P726" s="200">
        <f t="shared" si="177"/>
        <v>0</v>
      </c>
      <c r="Q726" s="200">
        <f t="shared" si="177"/>
        <v>0</v>
      </c>
      <c r="R726" s="200">
        <f t="shared" si="177"/>
        <v>0</v>
      </c>
      <c r="S726" s="200">
        <f t="shared" si="177"/>
        <v>0</v>
      </c>
      <c r="T726" s="200">
        <f t="shared" si="177"/>
        <v>0</v>
      </c>
      <c r="U726" s="200">
        <f t="shared" si="177"/>
        <v>0</v>
      </c>
      <c r="V726" s="200">
        <f t="shared" si="177"/>
        <v>0</v>
      </c>
      <c r="W726" s="208">
        <f t="shared" si="177"/>
        <v>0</v>
      </c>
    </row>
    <row r="727" spans="1:23" s="84" customFormat="1" ht="93.75">
      <c r="A727" s="112" t="s">
        <v>39</v>
      </c>
      <c r="B727" s="721" t="s">
        <v>85</v>
      </c>
      <c r="C727" s="977"/>
      <c r="D727" s="101"/>
      <c r="E727" s="93"/>
      <c r="F727" s="93"/>
      <c r="G727" s="93"/>
      <c r="H727" s="96">
        <v>600</v>
      </c>
      <c r="I727" s="97"/>
      <c r="J727" s="100"/>
      <c r="K727" s="101"/>
      <c r="L727" s="77">
        <f>SUM(L729:L730)</f>
        <v>0</v>
      </c>
      <c r="M727" s="77">
        <f t="shared" ref="M727:W727" si="178">SUM(M729:M730)</f>
        <v>0</v>
      </c>
      <c r="N727" s="77">
        <f t="shared" si="178"/>
        <v>0</v>
      </c>
      <c r="O727" s="77">
        <f t="shared" si="178"/>
        <v>0</v>
      </c>
      <c r="P727" s="77">
        <f t="shared" si="178"/>
        <v>0</v>
      </c>
      <c r="Q727" s="77">
        <f t="shared" si="178"/>
        <v>0</v>
      </c>
      <c r="R727" s="77">
        <f t="shared" si="178"/>
        <v>0</v>
      </c>
      <c r="S727" s="77">
        <f t="shared" si="178"/>
        <v>0</v>
      </c>
      <c r="T727" s="77">
        <f t="shared" si="178"/>
        <v>0</v>
      </c>
      <c r="U727" s="77">
        <f t="shared" si="178"/>
        <v>0</v>
      </c>
      <c r="V727" s="77">
        <f t="shared" si="178"/>
        <v>0</v>
      </c>
      <c r="W727" s="94">
        <f t="shared" si="178"/>
        <v>0</v>
      </c>
    </row>
    <row r="728" spans="1:23" s="84" customFormat="1">
      <c r="A728" s="112" t="s">
        <v>46</v>
      </c>
      <c r="B728" s="721" t="s">
        <v>1110</v>
      </c>
      <c r="C728" s="977"/>
      <c r="D728" s="101"/>
      <c r="E728" s="93"/>
      <c r="F728" s="93"/>
      <c r="G728" s="93"/>
      <c r="H728" s="96">
        <v>621</v>
      </c>
      <c r="I728" s="97"/>
      <c r="J728" s="100"/>
      <c r="K728" s="101"/>
      <c r="L728" s="77"/>
      <c r="M728" s="77"/>
      <c r="N728" s="77"/>
      <c r="O728" s="77">
        <f>SUM(P728:Q728)</f>
        <v>0</v>
      </c>
      <c r="P728" s="77"/>
      <c r="Q728" s="77"/>
      <c r="R728" s="77">
        <f>SUM(S728:T728)</f>
        <v>0</v>
      </c>
      <c r="S728" s="77"/>
      <c r="T728" s="77"/>
      <c r="U728" s="77">
        <f>SUM(V728:W728)</f>
        <v>0</v>
      </c>
      <c r="V728" s="77"/>
      <c r="W728" s="94"/>
    </row>
    <row r="729" spans="1:23" s="84" customFormat="1">
      <c r="A729" s="112" t="s">
        <v>67</v>
      </c>
      <c r="B729" s="721" t="s">
        <v>1111</v>
      </c>
      <c r="C729" s="977"/>
      <c r="D729" s="101"/>
      <c r="E729" s="93"/>
      <c r="F729" s="93"/>
      <c r="G729" s="93"/>
      <c r="H729" s="96">
        <v>621</v>
      </c>
      <c r="I729" s="97"/>
      <c r="J729" s="100"/>
      <c r="K729" s="101"/>
      <c r="L729" s="77"/>
      <c r="M729" s="77"/>
      <c r="N729" s="77"/>
      <c r="O729" s="77">
        <f>SUM(P729:Q729)</f>
        <v>0</v>
      </c>
      <c r="P729" s="77"/>
      <c r="Q729" s="77"/>
      <c r="R729" s="77">
        <f>SUM(S729:T729)</f>
        <v>0</v>
      </c>
      <c r="S729" s="77"/>
      <c r="T729" s="77"/>
      <c r="U729" s="77">
        <f>SUM(V729:W729)</f>
        <v>0</v>
      </c>
      <c r="V729" s="77"/>
      <c r="W729" s="94"/>
    </row>
    <row r="730" spans="1:23" s="84" customFormat="1">
      <c r="A730" s="112" t="s">
        <v>68</v>
      </c>
      <c r="B730" s="721" t="s">
        <v>857</v>
      </c>
      <c r="C730" s="977"/>
      <c r="D730" s="101"/>
      <c r="E730" s="93"/>
      <c r="F730" s="93"/>
      <c r="G730" s="93"/>
      <c r="H730" s="96">
        <v>621</v>
      </c>
      <c r="I730" s="97"/>
      <c r="J730" s="100"/>
      <c r="K730" s="101"/>
      <c r="L730" s="77"/>
      <c r="M730" s="77"/>
      <c r="N730" s="77"/>
      <c r="O730" s="77">
        <f>SUM(P730:Q730)</f>
        <v>0</v>
      </c>
      <c r="P730" s="77"/>
      <c r="Q730" s="77"/>
      <c r="R730" s="77">
        <f>SUM(S730:T730)</f>
        <v>0</v>
      </c>
      <c r="S730" s="77"/>
      <c r="T730" s="77"/>
      <c r="U730" s="77">
        <f>SUM(V730:W730)</f>
        <v>0</v>
      </c>
      <c r="V730" s="77"/>
      <c r="W730" s="94"/>
    </row>
    <row r="731" spans="1:23" s="84" customFormat="1" ht="37.5">
      <c r="A731" s="112" t="s">
        <v>41</v>
      </c>
      <c r="B731" s="222" t="s">
        <v>40</v>
      </c>
      <c r="C731" s="977"/>
      <c r="D731" s="101"/>
      <c r="E731" s="93"/>
      <c r="F731" s="93"/>
      <c r="G731" s="93"/>
      <c r="H731" s="96">
        <v>600</v>
      </c>
      <c r="I731" s="97"/>
      <c r="J731" s="100"/>
      <c r="K731" s="101"/>
      <c r="L731" s="77">
        <f>SUM(L732:L734)</f>
        <v>0</v>
      </c>
      <c r="M731" s="77">
        <f t="shared" ref="M731:W731" si="179">SUM(M732:M734)</f>
        <v>0</v>
      </c>
      <c r="N731" s="77">
        <f t="shared" si="179"/>
        <v>0</v>
      </c>
      <c r="O731" s="77">
        <f t="shared" si="179"/>
        <v>0</v>
      </c>
      <c r="P731" s="77">
        <f t="shared" si="179"/>
        <v>0</v>
      </c>
      <c r="Q731" s="77">
        <f t="shared" si="179"/>
        <v>0</v>
      </c>
      <c r="R731" s="77">
        <f t="shared" si="179"/>
        <v>0</v>
      </c>
      <c r="S731" s="77">
        <f t="shared" si="179"/>
        <v>0</v>
      </c>
      <c r="T731" s="77">
        <f t="shared" si="179"/>
        <v>0</v>
      </c>
      <c r="U731" s="77">
        <f t="shared" si="179"/>
        <v>0</v>
      </c>
      <c r="V731" s="77">
        <f t="shared" si="179"/>
        <v>0</v>
      </c>
      <c r="W731" s="94">
        <f t="shared" si="179"/>
        <v>0</v>
      </c>
    </row>
    <row r="732" spans="1:23" s="84" customFormat="1">
      <c r="A732" s="112" t="s">
        <v>47</v>
      </c>
      <c r="B732" s="721" t="s">
        <v>1110</v>
      </c>
      <c r="C732" s="977"/>
      <c r="D732" s="101"/>
      <c r="E732" s="93"/>
      <c r="F732" s="93"/>
      <c r="G732" s="93"/>
      <c r="H732" s="96">
        <v>622</v>
      </c>
      <c r="I732" s="97"/>
      <c r="J732" s="100"/>
      <c r="K732" s="101"/>
      <c r="L732" s="77"/>
      <c r="M732" s="77"/>
      <c r="N732" s="77"/>
      <c r="O732" s="77">
        <f>SUM(P732:Q732)</f>
        <v>0</v>
      </c>
      <c r="P732" s="77"/>
      <c r="Q732" s="77"/>
      <c r="R732" s="77">
        <f>SUM(S732:T732)</f>
        <v>0</v>
      </c>
      <c r="S732" s="77"/>
      <c r="T732" s="77"/>
      <c r="U732" s="77">
        <f>SUM(V732:W732)</f>
        <v>0</v>
      </c>
      <c r="V732" s="77"/>
      <c r="W732" s="94"/>
    </row>
    <row r="733" spans="1:23" s="84" customFormat="1">
      <c r="A733" s="112" t="s">
        <v>47</v>
      </c>
      <c r="B733" s="721" t="s">
        <v>1111</v>
      </c>
      <c r="C733" s="977"/>
      <c r="D733" s="101"/>
      <c r="E733" s="93"/>
      <c r="F733" s="93"/>
      <c r="G733" s="93"/>
      <c r="H733" s="96">
        <v>622</v>
      </c>
      <c r="I733" s="97"/>
      <c r="J733" s="100"/>
      <c r="K733" s="101"/>
      <c r="L733" s="77"/>
      <c r="M733" s="77"/>
      <c r="N733" s="77"/>
      <c r="O733" s="77">
        <f>SUM(P733:Q733)</f>
        <v>0</v>
      </c>
      <c r="P733" s="77"/>
      <c r="Q733" s="77"/>
      <c r="R733" s="77">
        <f>SUM(S733:T733)</f>
        <v>0</v>
      </c>
      <c r="S733" s="77"/>
      <c r="T733" s="77"/>
      <c r="U733" s="77">
        <f>SUM(V733:W733)</f>
        <v>0</v>
      </c>
      <c r="V733" s="77"/>
      <c r="W733" s="94"/>
    </row>
    <row r="734" spans="1:23" s="84" customFormat="1">
      <c r="A734" s="112" t="s">
        <v>47</v>
      </c>
      <c r="B734" s="721" t="s">
        <v>857</v>
      </c>
      <c r="C734" s="977"/>
      <c r="D734" s="101"/>
      <c r="E734" s="93"/>
      <c r="F734" s="93"/>
      <c r="G734" s="93"/>
      <c r="H734" s="96">
        <v>622</v>
      </c>
      <c r="I734" s="97"/>
      <c r="J734" s="100"/>
      <c r="K734" s="101"/>
      <c r="L734" s="77"/>
      <c r="M734" s="77"/>
      <c r="N734" s="77"/>
      <c r="O734" s="77">
        <f>SUM(P734:Q734)</f>
        <v>0</v>
      </c>
      <c r="P734" s="77"/>
      <c r="Q734" s="77"/>
      <c r="R734" s="77">
        <f>SUM(S734:T734)</f>
        <v>0</v>
      </c>
      <c r="S734" s="77"/>
      <c r="T734" s="77"/>
      <c r="U734" s="77">
        <f>SUM(V734:W734)</f>
        <v>0</v>
      </c>
      <c r="V734" s="77"/>
      <c r="W734" s="94"/>
    </row>
    <row r="735" spans="1:23" s="78" customFormat="1">
      <c r="A735" s="1177" t="s">
        <v>432</v>
      </c>
      <c r="B735" s="1178"/>
      <c r="C735" s="1178"/>
      <c r="D735" s="1178"/>
      <c r="E735" s="1178"/>
      <c r="F735" s="1178"/>
      <c r="G735" s="1178"/>
      <c r="H735" s="1178"/>
      <c r="I735" s="1178"/>
      <c r="J735" s="1178"/>
      <c r="K735" s="1179"/>
      <c r="L735" s="199">
        <f>SUM(L736:L737)</f>
        <v>0</v>
      </c>
      <c r="M735" s="199">
        <f t="shared" ref="M735:W735" si="180">SUM(M736:M737)</f>
        <v>0</v>
      </c>
      <c r="N735" s="199">
        <f t="shared" si="180"/>
        <v>0</v>
      </c>
      <c r="O735" s="199">
        <f t="shared" si="180"/>
        <v>0</v>
      </c>
      <c r="P735" s="199">
        <f t="shared" si="180"/>
        <v>0</v>
      </c>
      <c r="Q735" s="199">
        <f t="shared" si="180"/>
        <v>0</v>
      </c>
      <c r="R735" s="199">
        <f t="shared" si="180"/>
        <v>0</v>
      </c>
      <c r="S735" s="199">
        <f t="shared" si="180"/>
        <v>0</v>
      </c>
      <c r="T735" s="199">
        <f t="shared" si="180"/>
        <v>0</v>
      </c>
      <c r="U735" s="199">
        <f t="shared" si="180"/>
        <v>0</v>
      </c>
      <c r="V735" s="199">
        <f t="shared" si="180"/>
        <v>0</v>
      </c>
      <c r="W735" s="287">
        <f t="shared" si="180"/>
        <v>0</v>
      </c>
    </row>
    <row r="736" spans="1:23" s="84" customFormat="1">
      <c r="A736" s="99" t="s">
        <v>341</v>
      </c>
      <c r="B736" s="721"/>
      <c r="C736" s="977"/>
      <c r="D736" s="101"/>
      <c r="E736" s="93"/>
      <c r="F736" s="93"/>
      <c r="G736" s="93"/>
      <c r="H736" s="96">
        <v>630</v>
      </c>
      <c r="I736" s="97"/>
      <c r="J736" s="100"/>
      <c r="K736" s="101"/>
      <c r="L736" s="77"/>
      <c r="M736" s="77"/>
      <c r="N736" s="77"/>
      <c r="O736" s="77">
        <f>SUM(P736:Q736)</f>
        <v>0</v>
      </c>
      <c r="P736" s="77"/>
      <c r="Q736" s="77"/>
      <c r="R736" s="77">
        <f>SUM(S736:T736)</f>
        <v>0</v>
      </c>
      <c r="S736" s="77"/>
      <c r="T736" s="77"/>
      <c r="U736" s="77">
        <f>SUM(V736:W736)</f>
        <v>0</v>
      </c>
      <c r="V736" s="77"/>
      <c r="W736" s="94"/>
    </row>
    <row r="737" spans="1:23" s="84" customFormat="1">
      <c r="A737" s="99" t="s">
        <v>524</v>
      </c>
      <c r="B737" s="721"/>
      <c r="C737" s="977"/>
      <c r="D737" s="101"/>
      <c r="E737" s="93"/>
      <c r="F737" s="93"/>
      <c r="G737" s="93"/>
      <c r="H737" s="96">
        <v>630</v>
      </c>
      <c r="I737" s="97"/>
      <c r="J737" s="100"/>
      <c r="K737" s="101"/>
      <c r="L737" s="77"/>
      <c r="M737" s="77"/>
      <c r="N737" s="77"/>
      <c r="O737" s="77">
        <f>SUM(P737:Q737)</f>
        <v>0</v>
      </c>
      <c r="P737" s="77"/>
      <c r="Q737" s="77"/>
      <c r="R737" s="77">
        <f>SUM(S737:T737)</f>
        <v>0</v>
      </c>
      <c r="S737" s="77"/>
      <c r="T737" s="77"/>
      <c r="U737" s="77">
        <f>SUM(V737:W737)</f>
        <v>0</v>
      </c>
      <c r="V737" s="77"/>
      <c r="W737" s="94"/>
    </row>
    <row r="738" spans="1:23" s="84" customFormat="1">
      <c r="A738" s="1175" t="s">
        <v>86</v>
      </c>
      <c r="B738" s="1176"/>
      <c r="C738" s="1176"/>
      <c r="D738" s="1176"/>
      <c r="E738" s="1176"/>
      <c r="F738" s="1176"/>
      <c r="G738" s="1176"/>
      <c r="H738" s="1176"/>
      <c r="I738" s="1176"/>
      <c r="J738" s="1176"/>
      <c r="K738" s="1176"/>
      <c r="L738" s="199">
        <f>SUM(L739)</f>
        <v>120863.79999999999</v>
      </c>
      <c r="M738" s="199">
        <f t="shared" ref="M738:W738" si="181">SUM(M739)</f>
        <v>1386.8</v>
      </c>
      <c r="N738" s="199">
        <f t="shared" si="181"/>
        <v>0</v>
      </c>
      <c r="O738" s="199">
        <f t="shared" si="181"/>
        <v>877.7</v>
      </c>
      <c r="P738" s="199">
        <f t="shared" si="181"/>
        <v>0</v>
      </c>
      <c r="Q738" s="199">
        <f t="shared" si="181"/>
        <v>877.7</v>
      </c>
      <c r="R738" s="199">
        <f t="shared" si="181"/>
        <v>0</v>
      </c>
      <c r="S738" s="199">
        <f t="shared" si="181"/>
        <v>0</v>
      </c>
      <c r="T738" s="199">
        <f t="shared" si="181"/>
        <v>0</v>
      </c>
      <c r="U738" s="199">
        <f t="shared" si="181"/>
        <v>0</v>
      </c>
      <c r="V738" s="199">
        <f t="shared" si="181"/>
        <v>0</v>
      </c>
      <c r="W738" s="199">
        <f t="shared" si="181"/>
        <v>0</v>
      </c>
    </row>
    <row r="739" spans="1:23" s="116" customFormat="1">
      <c r="A739" s="289" t="s">
        <v>14</v>
      </c>
      <c r="B739" s="212" t="s">
        <v>61</v>
      </c>
      <c r="C739" s="980"/>
      <c r="D739" s="205"/>
      <c r="E739" s="203"/>
      <c r="F739" s="203"/>
      <c r="G739" s="203"/>
      <c r="H739" s="206">
        <v>400</v>
      </c>
      <c r="I739" s="207"/>
      <c r="J739" s="204"/>
      <c r="K739" s="205"/>
      <c r="L739" s="200">
        <f t="shared" ref="L739:U739" si="182">SUM(L740:L748)</f>
        <v>120863.79999999999</v>
      </c>
      <c r="M739" s="200">
        <f t="shared" si="182"/>
        <v>1386.8</v>
      </c>
      <c r="N739" s="200">
        <f t="shared" si="182"/>
        <v>0</v>
      </c>
      <c r="O739" s="200">
        <f t="shared" si="182"/>
        <v>877.7</v>
      </c>
      <c r="P739" s="200">
        <f t="shared" si="182"/>
        <v>0</v>
      </c>
      <c r="Q739" s="200">
        <f t="shared" si="182"/>
        <v>877.7</v>
      </c>
      <c r="R739" s="200">
        <f t="shared" si="182"/>
        <v>0</v>
      </c>
      <c r="S739" s="200">
        <f t="shared" si="182"/>
        <v>0</v>
      </c>
      <c r="T739" s="200">
        <f t="shared" si="182"/>
        <v>0</v>
      </c>
      <c r="U739" s="200">
        <f t="shared" si="182"/>
        <v>0</v>
      </c>
      <c r="V739" s="200">
        <f>SUM(V740:V741)</f>
        <v>0</v>
      </c>
      <c r="W739" s="208">
        <f>SUM(W740:W748)</f>
        <v>0</v>
      </c>
    </row>
    <row r="740" spans="1:23" s="84" customFormat="1">
      <c r="A740" s="99" t="s">
        <v>60</v>
      </c>
      <c r="B740" s="721"/>
      <c r="C740" s="977"/>
      <c r="D740" s="101"/>
      <c r="E740" s="201"/>
      <c r="F740" s="93"/>
      <c r="G740" s="93"/>
      <c r="H740" s="96"/>
      <c r="I740" s="98"/>
      <c r="J740" s="281"/>
      <c r="K740" s="101"/>
      <c r="L740" s="77"/>
      <c r="M740" s="77"/>
      <c r="N740" s="77"/>
      <c r="O740" s="77"/>
      <c r="P740" s="77"/>
      <c r="Q740" s="77"/>
      <c r="R740" s="77"/>
      <c r="S740" s="77"/>
      <c r="T740" s="77"/>
      <c r="U740" s="77"/>
      <c r="V740" s="77"/>
      <c r="W740" s="94"/>
    </row>
    <row r="741" spans="1:23" s="84" customFormat="1">
      <c r="A741" s="99" t="s">
        <v>533</v>
      </c>
      <c r="B741" s="721"/>
      <c r="C741" s="977"/>
      <c r="D741" s="101"/>
      <c r="E741" s="201"/>
      <c r="F741" s="201"/>
      <c r="G741" s="93"/>
      <c r="H741" s="96">
        <v>410</v>
      </c>
      <c r="I741" s="97"/>
      <c r="J741" s="100"/>
      <c r="K741" s="101"/>
      <c r="L741" s="77"/>
      <c r="M741" s="77"/>
      <c r="N741" s="77"/>
      <c r="O741" s="77"/>
      <c r="P741" s="77"/>
      <c r="Q741" s="77"/>
      <c r="R741" s="77"/>
      <c r="S741" s="77"/>
      <c r="T741" s="77"/>
      <c r="U741" s="77"/>
      <c r="V741" s="77"/>
      <c r="W741" s="94"/>
    </row>
    <row r="742" spans="1:23" s="84" customFormat="1" ht="56.25">
      <c r="A742" s="99" t="s">
        <v>270</v>
      </c>
      <c r="B742" s="721" t="s">
        <v>1112</v>
      </c>
      <c r="C742" s="977"/>
      <c r="D742" s="101"/>
      <c r="E742" s="201" t="s">
        <v>110</v>
      </c>
      <c r="F742" s="201" t="s">
        <v>101</v>
      </c>
      <c r="G742" s="201" t="s">
        <v>1113</v>
      </c>
      <c r="H742" s="96">
        <v>410</v>
      </c>
      <c r="I742" s="1081" t="s">
        <v>1114</v>
      </c>
      <c r="J742" s="1083" t="s">
        <v>1115</v>
      </c>
      <c r="K742" s="101"/>
      <c r="L742" s="246">
        <v>6728</v>
      </c>
      <c r="M742" s="77">
        <v>1386.8</v>
      </c>
      <c r="N742" s="77"/>
      <c r="O742" s="77"/>
      <c r="P742" s="77"/>
      <c r="Q742" s="77"/>
      <c r="R742" s="77"/>
      <c r="S742" s="77"/>
      <c r="T742" s="77"/>
      <c r="U742" s="77"/>
      <c r="V742" s="77"/>
      <c r="W742" s="94"/>
    </row>
    <row r="743" spans="1:23" s="84" customFormat="1" ht="56.25">
      <c r="A743" s="99" t="s">
        <v>271</v>
      </c>
      <c r="B743" s="721" t="s">
        <v>786</v>
      </c>
      <c r="C743" s="977"/>
      <c r="D743" s="101"/>
      <c r="E743" s="201" t="s">
        <v>110</v>
      </c>
      <c r="F743" s="201" t="s">
        <v>101</v>
      </c>
      <c r="G743" s="201" t="s">
        <v>1116</v>
      </c>
      <c r="H743" s="96">
        <v>410</v>
      </c>
      <c r="I743" s="1082"/>
      <c r="J743" s="1084"/>
      <c r="K743" s="101"/>
      <c r="L743" s="246">
        <v>6378.2</v>
      </c>
      <c r="M743" s="77"/>
      <c r="N743" s="77"/>
      <c r="O743" s="77"/>
      <c r="P743" s="77"/>
      <c r="Q743" s="77"/>
      <c r="R743" s="77"/>
      <c r="S743" s="77"/>
      <c r="T743" s="77"/>
      <c r="U743" s="77"/>
      <c r="V743" s="77"/>
      <c r="W743" s="94"/>
    </row>
    <row r="744" spans="1:23" s="84" customFormat="1" ht="56.25">
      <c r="A744" s="99" t="s">
        <v>272</v>
      </c>
      <c r="B744" s="721" t="s">
        <v>787</v>
      </c>
      <c r="C744" s="977"/>
      <c r="D744" s="101"/>
      <c r="E744" s="201" t="s">
        <v>110</v>
      </c>
      <c r="F744" s="201" t="s">
        <v>101</v>
      </c>
      <c r="G744" s="201" t="s">
        <v>1117</v>
      </c>
      <c r="H744" s="96">
        <v>410</v>
      </c>
      <c r="I744" s="1082"/>
      <c r="J744" s="1084"/>
      <c r="K744" s="101"/>
      <c r="L744" s="246">
        <v>9604.2000000000007</v>
      </c>
      <c r="M744" s="77"/>
      <c r="N744" s="77"/>
      <c r="O744" s="77"/>
      <c r="P744" s="77"/>
      <c r="Q744" s="77"/>
      <c r="R744" s="77"/>
      <c r="S744" s="77"/>
      <c r="T744" s="77"/>
      <c r="U744" s="77"/>
      <c r="V744" s="77"/>
      <c r="W744" s="94"/>
    </row>
    <row r="745" spans="1:23" s="84" customFormat="1" ht="56.25">
      <c r="A745" s="99" t="s">
        <v>273</v>
      </c>
      <c r="B745" s="721" t="s">
        <v>788</v>
      </c>
      <c r="C745" s="977"/>
      <c r="D745" s="101"/>
      <c r="E745" s="201" t="s">
        <v>110</v>
      </c>
      <c r="F745" s="201" t="s">
        <v>101</v>
      </c>
      <c r="G745" s="201" t="s">
        <v>276</v>
      </c>
      <c r="H745" s="96">
        <v>410</v>
      </c>
      <c r="I745" s="1082"/>
      <c r="J745" s="1084"/>
      <c r="K745" s="101"/>
      <c r="L745" s="246">
        <v>16395.3</v>
      </c>
      <c r="M745" s="77"/>
      <c r="N745" s="77"/>
      <c r="O745" s="77"/>
      <c r="P745" s="77"/>
      <c r="Q745" s="77"/>
      <c r="R745" s="77"/>
      <c r="S745" s="77"/>
      <c r="T745" s="77"/>
      <c r="U745" s="77"/>
      <c r="V745" s="77"/>
      <c r="W745" s="94"/>
    </row>
    <row r="746" spans="1:23" s="84" customFormat="1" ht="56.25">
      <c r="A746" s="99" t="s">
        <v>274</v>
      </c>
      <c r="B746" s="721" t="s">
        <v>789</v>
      </c>
      <c r="C746" s="977"/>
      <c r="D746" s="101"/>
      <c r="E746" s="201" t="s">
        <v>110</v>
      </c>
      <c r="F746" s="201" t="s">
        <v>101</v>
      </c>
      <c r="G746" s="201" t="s">
        <v>277</v>
      </c>
      <c r="H746" s="96">
        <v>410</v>
      </c>
      <c r="I746" s="1082"/>
      <c r="J746" s="1084"/>
      <c r="K746" s="101"/>
      <c r="L746" s="246">
        <v>39039.5</v>
      </c>
      <c r="M746" s="77"/>
      <c r="N746" s="77"/>
      <c r="O746" s="77"/>
      <c r="P746" s="77"/>
      <c r="Q746" s="77"/>
      <c r="R746" s="77"/>
      <c r="S746" s="77"/>
      <c r="T746" s="77"/>
      <c r="U746" s="77"/>
      <c r="V746" s="77"/>
      <c r="W746" s="94"/>
    </row>
    <row r="747" spans="1:23" s="84" customFormat="1" ht="56.25">
      <c r="A747" s="99" t="s">
        <v>1118</v>
      </c>
      <c r="B747" s="721" t="s">
        <v>790</v>
      </c>
      <c r="C747" s="977"/>
      <c r="D747" s="101"/>
      <c r="E747" s="201" t="s">
        <v>110</v>
      </c>
      <c r="F747" s="201" t="s">
        <v>101</v>
      </c>
      <c r="G747" s="201" t="s">
        <v>275</v>
      </c>
      <c r="H747" s="96">
        <v>410</v>
      </c>
      <c r="I747" s="1082"/>
      <c r="J747" s="1084"/>
      <c r="K747" s="101"/>
      <c r="L747" s="246">
        <v>42718.6</v>
      </c>
      <c r="M747" s="77"/>
      <c r="N747" s="77"/>
      <c r="O747" s="77"/>
      <c r="P747" s="77"/>
      <c r="Q747" s="77"/>
      <c r="R747" s="77"/>
      <c r="S747" s="77"/>
      <c r="T747" s="77"/>
      <c r="U747" s="77"/>
      <c r="V747" s="77"/>
      <c r="W747" s="94"/>
    </row>
    <row r="748" spans="1:23" s="84" customFormat="1" ht="131.25">
      <c r="A748" s="99" t="s">
        <v>1119</v>
      </c>
      <c r="B748" s="721" t="s">
        <v>1120</v>
      </c>
      <c r="C748" s="977"/>
      <c r="D748" s="101"/>
      <c r="E748" s="201"/>
      <c r="F748" s="201"/>
      <c r="G748" s="201"/>
      <c r="H748" s="96">
        <v>410</v>
      </c>
      <c r="I748" s="1082"/>
      <c r="J748" s="1084"/>
      <c r="K748" s="101"/>
      <c r="L748" s="77"/>
      <c r="M748" s="77"/>
      <c r="N748" s="77"/>
      <c r="O748" s="77">
        <f>P748+Q748</f>
        <v>877.7</v>
      </c>
      <c r="P748" s="77"/>
      <c r="Q748" s="77">
        <v>877.7</v>
      </c>
      <c r="R748" s="77"/>
      <c r="S748" s="77"/>
      <c r="T748" s="77"/>
      <c r="U748" s="77"/>
      <c r="V748" s="77"/>
      <c r="W748" s="94"/>
    </row>
    <row r="749" spans="1:23" s="83" customFormat="1">
      <c r="A749" s="104" t="s">
        <v>19</v>
      </c>
      <c r="B749" s="1183" t="s">
        <v>87</v>
      </c>
      <c r="C749" s="1183"/>
      <c r="D749" s="1183"/>
      <c r="E749" s="1183"/>
      <c r="F749" s="1183"/>
      <c r="G749" s="1183"/>
      <c r="H749" s="290">
        <v>400</v>
      </c>
      <c r="I749" s="291"/>
      <c r="J749" s="291"/>
      <c r="K749" s="291"/>
      <c r="L749" s="868">
        <f t="shared" ref="L749:W749" si="183">SUM(L750:L751)</f>
        <v>3841.5</v>
      </c>
      <c r="M749" s="868">
        <f t="shared" si="183"/>
        <v>2922.9</v>
      </c>
      <c r="N749" s="868">
        <f t="shared" si="183"/>
        <v>2922.9</v>
      </c>
      <c r="O749" s="868">
        <f t="shared" si="183"/>
        <v>0</v>
      </c>
      <c r="P749" s="868">
        <f t="shared" si="183"/>
        <v>0</v>
      </c>
      <c r="Q749" s="868">
        <f t="shared" si="183"/>
        <v>0</v>
      </c>
      <c r="R749" s="868">
        <f t="shared" si="183"/>
        <v>0</v>
      </c>
      <c r="S749" s="868">
        <f t="shared" si="183"/>
        <v>0</v>
      </c>
      <c r="T749" s="868">
        <f t="shared" si="183"/>
        <v>0</v>
      </c>
      <c r="U749" s="868">
        <f t="shared" si="183"/>
        <v>0</v>
      </c>
      <c r="V749" s="868">
        <f t="shared" si="183"/>
        <v>0</v>
      </c>
      <c r="W749" s="869">
        <f t="shared" si="183"/>
        <v>0</v>
      </c>
    </row>
    <row r="750" spans="1:23" s="117" customFormat="1" ht="96">
      <c r="A750" s="225" t="s">
        <v>17</v>
      </c>
      <c r="B750" s="212" t="s">
        <v>278</v>
      </c>
      <c r="C750" s="992"/>
      <c r="D750" s="292"/>
      <c r="E750" s="293" t="s">
        <v>110</v>
      </c>
      <c r="F750" s="293" t="s">
        <v>212</v>
      </c>
      <c r="G750" s="203">
        <v>1610426000</v>
      </c>
      <c r="H750" s="230">
        <v>450</v>
      </c>
      <c r="I750" s="98" t="s">
        <v>785</v>
      </c>
      <c r="J750" s="294" t="s">
        <v>269</v>
      </c>
      <c r="K750" s="292"/>
      <c r="L750" s="200">
        <v>3841.5</v>
      </c>
      <c r="M750" s="200">
        <v>2922.9</v>
      </c>
      <c r="N750" s="200">
        <v>2922.9</v>
      </c>
      <c r="O750" s="200">
        <f>SUM(P750:Q750)</f>
        <v>0</v>
      </c>
      <c r="P750" s="200"/>
      <c r="Q750" s="200"/>
      <c r="R750" s="200">
        <f>SUM(S750:T750)</f>
        <v>0</v>
      </c>
      <c r="S750" s="200"/>
      <c r="T750" s="200"/>
      <c r="U750" s="200">
        <f>SUM(V750:W750)</f>
        <v>0</v>
      </c>
      <c r="V750" s="200"/>
      <c r="W750" s="208"/>
    </row>
    <row r="751" spans="1:23" s="103" customFormat="1">
      <c r="A751" s="295" t="s">
        <v>18</v>
      </c>
      <c r="B751" s="901"/>
      <c r="C751" s="981"/>
      <c r="D751" s="228"/>
      <c r="E751" s="226"/>
      <c r="F751" s="226"/>
      <c r="G751" s="226"/>
      <c r="H751" s="226"/>
      <c r="I751" s="229"/>
      <c r="J751" s="227"/>
      <c r="K751" s="228"/>
      <c r="L751" s="77"/>
      <c r="M751" s="77"/>
      <c r="N751" s="77"/>
      <c r="O751" s="77">
        <f>SUM(P751:Q751)</f>
        <v>0</v>
      </c>
      <c r="P751" s="77"/>
      <c r="Q751" s="77"/>
      <c r="R751" s="77">
        <f>SUM(S751:T751)</f>
        <v>0</v>
      </c>
      <c r="S751" s="77"/>
      <c r="T751" s="77"/>
      <c r="U751" s="77">
        <f>SUM(V751:W751)</f>
        <v>0</v>
      </c>
      <c r="V751" s="77"/>
      <c r="W751" s="94"/>
    </row>
    <row r="752" spans="1:23" s="83" customFormat="1">
      <c r="A752" s="104" t="s">
        <v>20</v>
      </c>
      <c r="B752" s="1183" t="s">
        <v>748</v>
      </c>
      <c r="C752" s="1183"/>
      <c r="D752" s="1183"/>
      <c r="E752" s="1183"/>
      <c r="F752" s="1183"/>
      <c r="G752" s="1183"/>
      <c r="H752" s="291">
        <v>800</v>
      </c>
      <c r="I752" s="291"/>
      <c r="J752" s="291"/>
      <c r="K752" s="291"/>
      <c r="L752" s="865">
        <f>SUM(L753:L754)</f>
        <v>16359</v>
      </c>
      <c r="M752" s="865">
        <f t="shared" ref="M752:W752" si="184">SUM(M753:M754)</f>
        <v>8746.4</v>
      </c>
      <c r="N752" s="865">
        <f t="shared" si="184"/>
        <v>5648.1</v>
      </c>
      <c r="O752" s="865">
        <f t="shared" si="184"/>
        <v>9971.5</v>
      </c>
      <c r="P752" s="865">
        <f t="shared" si="184"/>
        <v>9971.5</v>
      </c>
      <c r="Q752" s="865">
        <f t="shared" si="184"/>
        <v>0</v>
      </c>
      <c r="R752" s="865">
        <f t="shared" si="184"/>
        <v>9971.5</v>
      </c>
      <c r="S752" s="865">
        <f t="shared" si="184"/>
        <v>9971.5</v>
      </c>
      <c r="T752" s="865">
        <f t="shared" si="184"/>
        <v>0</v>
      </c>
      <c r="U752" s="865">
        <f t="shared" si="184"/>
        <v>9971.5</v>
      </c>
      <c r="V752" s="865">
        <f t="shared" si="184"/>
        <v>9971.5</v>
      </c>
      <c r="W752" s="865">
        <f t="shared" si="184"/>
        <v>0</v>
      </c>
    </row>
    <row r="753" spans="1:23" s="85" customFormat="1" ht="60">
      <c r="A753" s="95" t="s">
        <v>17</v>
      </c>
      <c r="B753" s="902" t="s">
        <v>279</v>
      </c>
      <c r="C753" s="717"/>
      <c r="D753" s="297"/>
      <c r="E753" s="201" t="s">
        <v>280</v>
      </c>
      <c r="F753" s="201" t="s">
        <v>281</v>
      </c>
      <c r="G753" s="296" t="s">
        <v>1121</v>
      </c>
      <c r="H753" s="298">
        <v>810</v>
      </c>
      <c r="I753" s="284" t="s">
        <v>282</v>
      </c>
      <c r="J753" s="299">
        <v>37902</v>
      </c>
      <c r="K753" s="297"/>
      <c r="L753" s="77">
        <v>10234.4</v>
      </c>
      <c r="M753" s="77">
        <v>8746.4</v>
      </c>
      <c r="N753" s="77">
        <v>5648.1</v>
      </c>
      <c r="O753" s="77">
        <f>P753</f>
        <v>9971.5</v>
      </c>
      <c r="P753" s="77">
        <f>4800+5171.5</f>
        <v>9971.5</v>
      </c>
      <c r="Q753" s="77"/>
      <c r="R753" s="77">
        <f>S753</f>
        <v>9971.5</v>
      </c>
      <c r="S753" s="77">
        <f>4800+5171.5</f>
        <v>9971.5</v>
      </c>
      <c r="T753" s="77"/>
      <c r="U753" s="77">
        <f>V753</f>
        <v>9971.5</v>
      </c>
      <c r="V753" s="77">
        <f>4800+5171.5</f>
        <v>9971.5</v>
      </c>
      <c r="W753" s="94"/>
    </row>
    <row r="754" spans="1:23" s="103" customFormat="1" ht="189">
      <c r="A754" s="177" t="s">
        <v>18</v>
      </c>
      <c r="B754" s="882" t="s">
        <v>283</v>
      </c>
      <c r="C754" s="993"/>
      <c r="D754" s="178"/>
      <c r="E754" s="33" t="s">
        <v>791</v>
      </c>
      <c r="F754" s="33" t="s">
        <v>104</v>
      </c>
      <c r="G754" s="93">
        <v>1410160010</v>
      </c>
      <c r="H754" s="7">
        <v>810</v>
      </c>
      <c r="I754" s="90" t="s">
        <v>598</v>
      </c>
      <c r="J754" s="178">
        <v>37902</v>
      </c>
      <c r="K754" s="297"/>
      <c r="L754" s="77">
        <v>6124.6</v>
      </c>
      <c r="M754" s="77"/>
      <c r="N754" s="77"/>
      <c r="O754" s="77"/>
      <c r="P754" s="77"/>
      <c r="Q754" s="77"/>
      <c r="R754" s="77"/>
      <c r="S754" s="77"/>
      <c r="T754" s="77"/>
      <c r="U754" s="77"/>
      <c r="V754" s="77"/>
      <c r="W754" s="94"/>
    </row>
    <row r="755" spans="1:23" s="85" customFormat="1">
      <c r="A755" s="104" t="s">
        <v>24</v>
      </c>
      <c r="B755" s="1128" t="s">
        <v>88</v>
      </c>
      <c r="C755" s="1129"/>
      <c r="D755" s="1129"/>
      <c r="E755" s="1129"/>
      <c r="F755" s="1129"/>
      <c r="G755" s="1129"/>
      <c r="H755" s="1129"/>
      <c r="I755" s="1129"/>
      <c r="J755" s="1129"/>
      <c r="K755" s="1130"/>
      <c r="L755" s="865">
        <f>L756</f>
        <v>506.5</v>
      </c>
      <c r="M755" s="865">
        <f t="shared" ref="M755:W755" si="185">M756</f>
        <v>87.7</v>
      </c>
      <c r="N755" s="865">
        <f t="shared" si="185"/>
        <v>0</v>
      </c>
      <c r="O755" s="865">
        <f t="shared" si="185"/>
        <v>79</v>
      </c>
      <c r="P755" s="865">
        <f t="shared" si="185"/>
        <v>79</v>
      </c>
      <c r="Q755" s="865">
        <f t="shared" si="185"/>
        <v>0</v>
      </c>
      <c r="R755" s="865">
        <f t="shared" si="185"/>
        <v>79</v>
      </c>
      <c r="S755" s="865">
        <f t="shared" si="185"/>
        <v>79</v>
      </c>
      <c r="T755" s="865">
        <f t="shared" si="185"/>
        <v>0</v>
      </c>
      <c r="U755" s="865">
        <f t="shared" si="185"/>
        <v>79</v>
      </c>
      <c r="V755" s="865">
        <f t="shared" si="185"/>
        <v>79</v>
      </c>
      <c r="W755" s="866">
        <f t="shared" si="185"/>
        <v>0</v>
      </c>
    </row>
    <row r="756" spans="1:23" s="103" customFormat="1" ht="108">
      <c r="A756" s="300"/>
      <c r="B756" s="212" t="s">
        <v>284</v>
      </c>
      <c r="C756" s="301"/>
      <c r="D756" s="301"/>
      <c r="E756" s="201" t="s">
        <v>101</v>
      </c>
      <c r="F756" s="93">
        <v>13</v>
      </c>
      <c r="G756" s="93">
        <v>1610626000</v>
      </c>
      <c r="H756" s="301">
        <v>830</v>
      </c>
      <c r="I756" s="302" t="s">
        <v>792</v>
      </c>
      <c r="J756" s="281" t="s">
        <v>265</v>
      </c>
      <c r="K756" s="301"/>
      <c r="L756" s="199">
        <v>506.5</v>
      </c>
      <c r="M756" s="199">
        <v>87.7</v>
      </c>
      <c r="N756" s="199"/>
      <c r="O756" s="77">
        <f>P756</f>
        <v>79</v>
      </c>
      <c r="P756" s="77">
        <v>79</v>
      </c>
      <c r="Q756" s="77"/>
      <c r="R756" s="77">
        <f>S756</f>
        <v>79</v>
      </c>
      <c r="S756" s="77">
        <v>79</v>
      </c>
      <c r="T756" s="77"/>
      <c r="U756" s="77">
        <f>V756</f>
        <v>79</v>
      </c>
      <c r="V756" s="77">
        <v>79</v>
      </c>
      <c r="W756" s="94"/>
    </row>
    <row r="757" spans="1:23" s="85" customFormat="1">
      <c r="A757" s="104" t="s">
        <v>57</v>
      </c>
      <c r="B757" s="1131" t="s">
        <v>32</v>
      </c>
      <c r="C757" s="1131"/>
      <c r="D757" s="1131"/>
      <c r="E757" s="1131"/>
      <c r="F757" s="1131"/>
      <c r="G757" s="1131"/>
      <c r="H757" s="1131"/>
      <c r="I757" s="1131"/>
      <c r="J757" s="1131"/>
      <c r="K757" s="1131"/>
      <c r="L757" s="865">
        <f>L758</f>
        <v>0</v>
      </c>
      <c r="M757" s="865">
        <f t="shared" ref="M757:W757" si="186">M758</f>
        <v>0</v>
      </c>
      <c r="N757" s="865">
        <f t="shared" si="186"/>
        <v>0</v>
      </c>
      <c r="O757" s="865">
        <f t="shared" si="186"/>
        <v>0</v>
      </c>
      <c r="P757" s="865">
        <f t="shared" si="186"/>
        <v>0</v>
      </c>
      <c r="Q757" s="865">
        <f t="shared" si="186"/>
        <v>0</v>
      </c>
      <c r="R757" s="865">
        <f t="shared" si="186"/>
        <v>0</v>
      </c>
      <c r="S757" s="865">
        <f t="shared" si="186"/>
        <v>0</v>
      </c>
      <c r="T757" s="865">
        <f t="shared" si="186"/>
        <v>0</v>
      </c>
      <c r="U757" s="865">
        <f t="shared" si="186"/>
        <v>0</v>
      </c>
      <c r="V757" s="865">
        <f t="shared" si="186"/>
        <v>0</v>
      </c>
      <c r="W757" s="866">
        <f t="shared" si="186"/>
        <v>0</v>
      </c>
    </row>
    <row r="758" spans="1:23" s="105" customFormat="1" ht="38.25" thickBot="1">
      <c r="A758" s="303"/>
      <c r="B758" s="899" t="s">
        <v>793</v>
      </c>
      <c r="C758" s="982"/>
      <c r="D758" s="305"/>
      <c r="E758" s="306" t="s">
        <v>101</v>
      </c>
      <c r="F758" s="304">
        <v>13</v>
      </c>
      <c r="G758" s="304">
        <v>1610626000</v>
      </c>
      <c r="H758" s="307">
        <v>850</v>
      </c>
      <c r="I758" s="308"/>
      <c r="J758" s="305"/>
      <c r="K758" s="305"/>
      <c r="L758" s="309"/>
      <c r="M758" s="309"/>
      <c r="N758" s="309"/>
      <c r="O758" s="309">
        <f>SUM(P758:Q758)</f>
        <v>0</v>
      </c>
      <c r="P758" s="309"/>
      <c r="Q758" s="309"/>
      <c r="R758" s="309">
        <f>SUM(S758:T758)</f>
        <v>0</v>
      </c>
      <c r="S758" s="309"/>
      <c r="T758" s="309"/>
      <c r="U758" s="309">
        <f>SUM(V758:W758)</f>
        <v>0</v>
      </c>
      <c r="V758" s="309"/>
      <c r="W758" s="310"/>
    </row>
    <row r="759" spans="1:23" s="700" customFormat="1" ht="36" customHeight="1">
      <c r="A759" s="563" t="s">
        <v>1734</v>
      </c>
      <c r="B759" s="774" t="s">
        <v>1735</v>
      </c>
      <c r="C759" s="970"/>
      <c r="D759" s="564"/>
      <c r="E759" s="564"/>
      <c r="F759" s="564"/>
      <c r="G759" s="699"/>
      <c r="H759" s="564"/>
      <c r="I759" s="699"/>
      <c r="J759" s="564"/>
      <c r="K759" s="564" t="s">
        <v>66</v>
      </c>
      <c r="L759" s="857">
        <f>L760</f>
        <v>143517.87</v>
      </c>
      <c r="M759" s="857">
        <f t="shared" ref="M759:W759" si="187">M760</f>
        <v>155682.04</v>
      </c>
      <c r="N759" s="857">
        <f t="shared" si="187"/>
        <v>104507.39999999998</v>
      </c>
      <c r="O759" s="857">
        <f t="shared" si="187"/>
        <v>180143.2</v>
      </c>
      <c r="P759" s="857">
        <f>P760</f>
        <v>180143.2</v>
      </c>
      <c r="Q759" s="857">
        <f t="shared" si="187"/>
        <v>0</v>
      </c>
      <c r="R759" s="857">
        <f t="shared" si="187"/>
        <v>184716.59999999998</v>
      </c>
      <c r="S759" s="857">
        <f t="shared" si="187"/>
        <v>184716.59999999998</v>
      </c>
      <c r="T759" s="857">
        <f>T760</f>
        <v>0</v>
      </c>
      <c r="U759" s="857">
        <f t="shared" si="187"/>
        <v>184716.59999999998</v>
      </c>
      <c r="V759" s="857">
        <f t="shared" si="187"/>
        <v>184716.59999999998</v>
      </c>
      <c r="W759" s="857">
        <f t="shared" si="187"/>
        <v>0</v>
      </c>
    </row>
    <row r="760" spans="1:23" s="83" customFormat="1" ht="131.25" customHeight="1">
      <c r="A760" s="566" t="s">
        <v>9</v>
      </c>
      <c r="B760" s="1269" t="s">
        <v>71</v>
      </c>
      <c r="C760" s="1269"/>
      <c r="D760" s="1269"/>
      <c r="E760" s="1269"/>
      <c r="F760" s="1269"/>
      <c r="G760" s="1269"/>
      <c r="H760" s="1269"/>
      <c r="I760" s="1269"/>
      <c r="J760" s="1269"/>
      <c r="K760" s="1269"/>
      <c r="L760" s="703">
        <f t="shared" ref="L760:W760" si="188">L761+L766+L799+L862</f>
        <v>143517.87</v>
      </c>
      <c r="M760" s="703">
        <f t="shared" si="188"/>
        <v>155682.04</v>
      </c>
      <c r="N760" s="703">
        <f t="shared" si="188"/>
        <v>104507.39999999998</v>
      </c>
      <c r="O760" s="703">
        <f t="shared" si="188"/>
        <v>180143.2</v>
      </c>
      <c r="P760" s="703">
        <f>P761+P766+P799+P862</f>
        <v>180143.2</v>
      </c>
      <c r="Q760" s="703">
        <f t="shared" si="188"/>
        <v>0</v>
      </c>
      <c r="R760" s="703">
        <f t="shared" si="188"/>
        <v>184716.59999999998</v>
      </c>
      <c r="S760" s="703">
        <f>S761+S766+S799+S862</f>
        <v>184716.59999999998</v>
      </c>
      <c r="T760" s="703">
        <f>T761+T766+T799+T862</f>
        <v>0</v>
      </c>
      <c r="U760" s="703">
        <f t="shared" si="188"/>
        <v>184716.59999999998</v>
      </c>
      <c r="V760" s="703">
        <f t="shared" si="188"/>
        <v>184716.59999999998</v>
      </c>
      <c r="W760" s="703">
        <f t="shared" si="188"/>
        <v>0</v>
      </c>
    </row>
    <row r="761" spans="1:23" s="78" customFormat="1" ht="33" customHeight="1">
      <c r="A761" s="225" t="s">
        <v>58</v>
      </c>
      <c r="B761" s="756"/>
      <c r="C761" s="236"/>
      <c r="D761" s="106"/>
      <c r="E761" s="201"/>
      <c r="F761" s="201"/>
      <c r="G761" s="201"/>
      <c r="H761" s="201"/>
      <c r="I761" s="668"/>
      <c r="J761" s="668"/>
      <c r="K761" s="106"/>
      <c r="L761" s="200">
        <f>SUM(L762:L764)</f>
        <v>5851.5000000000009</v>
      </c>
      <c r="M761" s="200">
        <f t="shared" ref="M761:W761" si="189">SUM(M762:M764)</f>
        <v>6579.24</v>
      </c>
      <c r="N761" s="200">
        <f t="shared" si="189"/>
        <v>3809.3</v>
      </c>
      <c r="O761" s="200">
        <f t="shared" si="189"/>
        <v>8641.8000000000011</v>
      </c>
      <c r="P761" s="200">
        <f>SUM(P762:P764)</f>
        <v>8641.8000000000011</v>
      </c>
      <c r="Q761" s="200">
        <f t="shared" si="189"/>
        <v>0</v>
      </c>
      <c r="R761" s="200">
        <f t="shared" si="189"/>
        <v>8861.2000000000007</v>
      </c>
      <c r="S761" s="200">
        <f>SUM(S762:S764)</f>
        <v>8861.2000000000007</v>
      </c>
      <c r="T761" s="200">
        <f t="shared" si="189"/>
        <v>0</v>
      </c>
      <c r="U761" s="200">
        <f t="shared" si="189"/>
        <v>8861.2000000000007</v>
      </c>
      <c r="V761" s="200">
        <f t="shared" si="189"/>
        <v>8861.2000000000007</v>
      </c>
      <c r="W761" s="200">
        <f t="shared" si="189"/>
        <v>0</v>
      </c>
    </row>
    <row r="762" spans="1:23" s="78" customFormat="1" ht="219.75" customHeight="1">
      <c r="A762" s="118" t="s">
        <v>10</v>
      </c>
      <c r="B762" s="910" t="s">
        <v>72</v>
      </c>
      <c r="C762" s="194"/>
      <c r="D762" s="167"/>
      <c r="E762" s="667">
        <v>11</v>
      </c>
      <c r="F762" s="667" t="s">
        <v>110</v>
      </c>
      <c r="G762" s="667" t="s">
        <v>642</v>
      </c>
      <c r="H762" s="167">
        <v>100</v>
      </c>
      <c r="I762" s="169" t="s">
        <v>794</v>
      </c>
      <c r="J762" s="167" t="s">
        <v>288</v>
      </c>
      <c r="K762" s="167" t="s">
        <v>795</v>
      </c>
      <c r="L762" s="77">
        <v>5705.8</v>
      </c>
      <c r="M762" s="77">
        <v>6438.04</v>
      </c>
      <c r="N762" s="77">
        <v>3727</v>
      </c>
      <c r="O762" s="190">
        <f>P762</f>
        <v>8502.6</v>
      </c>
      <c r="P762" s="190">
        <v>8502.6</v>
      </c>
      <c r="Q762" s="190">
        <v>0</v>
      </c>
      <c r="R762" s="200">
        <f>S762</f>
        <v>8718.5</v>
      </c>
      <c r="S762" s="190">
        <v>8718.5</v>
      </c>
      <c r="T762" s="190">
        <v>0</v>
      </c>
      <c r="U762" s="190">
        <f>V762</f>
        <v>8718.5</v>
      </c>
      <c r="V762" s="190">
        <v>8718.5</v>
      </c>
      <c r="W762" s="192">
        <v>0</v>
      </c>
    </row>
    <row r="763" spans="1:23" s="78" customFormat="1" ht="144" customHeight="1">
      <c r="A763" s="95" t="s">
        <v>11</v>
      </c>
      <c r="B763" s="756" t="s">
        <v>73</v>
      </c>
      <c r="C763" s="236"/>
      <c r="D763" s="106"/>
      <c r="E763" s="201" t="s">
        <v>90</v>
      </c>
      <c r="F763" s="201" t="s">
        <v>110</v>
      </c>
      <c r="G763" s="201" t="s">
        <v>642</v>
      </c>
      <c r="H763" s="106">
        <v>200</v>
      </c>
      <c r="I763" s="96" t="s">
        <v>796</v>
      </c>
      <c r="J763" s="668" t="s">
        <v>462</v>
      </c>
      <c r="K763" s="106" t="s">
        <v>797</v>
      </c>
      <c r="L763" s="77">
        <v>143.1</v>
      </c>
      <c r="M763" s="77">
        <v>141.19999999999999</v>
      </c>
      <c r="N763" s="77">
        <v>82.3</v>
      </c>
      <c r="O763" s="77">
        <f>P763</f>
        <v>139.19999999999999</v>
      </c>
      <c r="P763" s="77">
        <v>139.19999999999999</v>
      </c>
      <c r="Q763" s="77">
        <v>0</v>
      </c>
      <c r="R763" s="200">
        <v>142.69999999999999</v>
      </c>
      <c r="S763" s="77">
        <v>142.69999999999999</v>
      </c>
      <c r="T763" s="77">
        <v>0</v>
      </c>
      <c r="U763" s="77">
        <v>142.69999999999999</v>
      </c>
      <c r="V763" s="77">
        <v>142.69999999999999</v>
      </c>
      <c r="W763" s="94">
        <v>0</v>
      </c>
    </row>
    <row r="764" spans="1:23" s="78" customFormat="1" ht="168.75" customHeight="1">
      <c r="A764" s="95" t="s">
        <v>21</v>
      </c>
      <c r="B764" s="756" t="s">
        <v>32</v>
      </c>
      <c r="C764" s="236"/>
      <c r="D764" s="106"/>
      <c r="E764" s="201" t="s">
        <v>90</v>
      </c>
      <c r="F764" s="201" t="s">
        <v>110</v>
      </c>
      <c r="G764" s="201" t="s">
        <v>642</v>
      </c>
      <c r="H764" s="106">
        <v>800</v>
      </c>
      <c r="I764" s="96" t="s">
        <v>796</v>
      </c>
      <c r="J764" s="668" t="s">
        <v>330</v>
      </c>
      <c r="K764" s="106" t="s">
        <v>797</v>
      </c>
      <c r="L764" s="77">
        <v>2.6</v>
      </c>
      <c r="M764" s="77">
        <v>0</v>
      </c>
      <c r="N764" s="77">
        <v>0</v>
      </c>
      <c r="O764" s="77">
        <v>0</v>
      </c>
      <c r="P764" s="77">
        <v>0</v>
      </c>
      <c r="Q764" s="77">
        <v>0</v>
      </c>
      <c r="R764" s="77">
        <v>0</v>
      </c>
      <c r="S764" s="77">
        <v>0</v>
      </c>
      <c r="T764" s="77">
        <v>0</v>
      </c>
      <c r="U764" s="77">
        <v>0</v>
      </c>
      <c r="V764" s="77">
        <v>0</v>
      </c>
      <c r="W764" s="94">
        <v>0</v>
      </c>
    </row>
    <row r="765" spans="1:23" s="78" customFormat="1" ht="63.6" customHeight="1">
      <c r="A765" s="1048" t="s">
        <v>79</v>
      </c>
      <c r="B765" s="1049"/>
      <c r="C765" s="1049"/>
      <c r="D765" s="1049"/>
      <c r="E765" s="1049"/>
      <c r="F765" s="1049"/>
      <c r="G765" s="1049"/>
      <c r="H765" s="1049"/>
      <c r="I765" s="1049"/>
      <c r="J765" s="1049"/>
      <c r="K765" s="1049"/>
      <c r="L765" s="266">
        <f>L766+L799</f>
        <v>137602.07</v>
      </c>
      <c r="M765" s="266">
        <f t="shared" ref="M765:W765" si="190">M766+M799</f>
        <v>148671.1</v>
      </c>
      <c r="N765" s="266">
        <f t="shared" si="190"/>
        <v>100363.9</v>
      </c>
      <c r="O765" s="266">
        <f t="shared" si="190"/>
        <v>171121.3</v>
      </c>
      <c r="P765" s="266">
        <f t="shared" si="190"/>
        <v>171121.3</v>
      </c>
      <c r="Q765" s="266">
        <f t="shared" si="190"/>
        <v>0</v>
      </c>
      <c r="R765" s="266">
        <f>R766+R799</f>
        <v>175465.59999999998</v>
      </c>
      <c r="S765" s="266">
        <f>S766+S799</f>
        <v>175465.59999999998</v>
      </c>
      <c r="T765" s="266">
        <f>T766+T799</f>
        <v>0</v>
      </c>
      <c r="U765" s="266">
        <f t="shared" si="190"/>
        <v>175465.59999999998</v>
      </c>
      <c r="V765" s="266">
        <f t="shared" si="190"/>
        <v>175465.59999999998</v>
      </c>
      <c r="W765" s="266">
        <f t="shared" si="190"/>
        <v>0</v>
      </c>
    </row>
    <row r="766" spans="1:23" s="84" customFormat="1" ht="44.25" customHeight="1">
      <c r="A766" s="1362" t="s">
        <v>37</v>
      </c>
      <c r="B766" s="1363"/>
      <c r="C766" s="1363"/>
      <c r="D766" s="1363"/>
      <c r="E766" s="1363"/>
      <c r="F766" s="1363"/>
      <c r="G766" s="1363"/>
      <c r="H766" s="1363"/>
      <c r="I766" s="1363"/>
      <c r="J766" s="1363"/>
      <c r="K766" s="1363"/>
      <c r="L766" s="242">
        <f>L767+L785</f>
        <v>28505.72</v>
      </c>
      <c r="M766" s="242">
        <f t="shared" ref="M766:W766" si="191">M767+M785</f>
        <v>40002.200000000004</v>
      </c>
      <c r="N766" s="242">
        <f t="shared" si="191"/>
        <v>23426.400000000001</v>
      </c>
      <c r="O766" s="242">
        <f t="shared" si="191"/>
        <v>51345.4</v>
      </c>
      <c r="P766" s="242">
        <f t="shared" si="191"/>
        <v>51345.4</v>
      </c>
      <c r="Q766" s="242">
        <f t="shared" si="191"/>
        <v>0</v>
      </c>
      <c r="R766" s="242">
        <f>R767+R785</f>
        <v>50365</v>
      </c>
      <c r="S766" s="242">
        <f>S767+S785</f>
        <v>50365</v>
      </c>
      <c r="T766" s="242">
        <f>T767+T785</f>
        <v>0</v>
      </c>
      <c r="U766" s="242">
        <f t="shared" si="191"/>
        <v>50365</v>
      </c>
      <c r="V766" s="242">
        <f t="shared" si="191"/>
        <v>50365</v>
      </c>
      <c r="W766" s="242">
        <f t="shared" si="191"/>
        <v>0</v>
      </c>
    </row>
    <row r="767" spans="1:23" s="84" customFormat="1" ht="109.5" customHeight="1">
      <c r="A767" s="669" t="s">
        <v>34</v>
      </c>
      <c r="B767" s="676" t="s">
        <v>289</v>
      </c>
      <c r="C767" s="677"/>
      <c r="D767" s="672"/>
      <c r="E767" s="670"/>
      <c r="F767" s="670"/>
      <c r="G767" s="670"/>
      <c r="H767" s="672">
        <v>600</v>
      </c>
      <c r="I767" s="671"/>
      <c r="J767" s="671"/>
      <c r="K767" s="672"/>
      <c r="L767" s="673">
        <f>L768+L769+L770+L771+L772+L773+L774+L775+L776+L777+L778+L779+L780+L781+L782+L783+L784</f>
        <v>27353.600000000002</v>
      </c>
      <c r="M767" s="673">
        <f t="shared" ref="M767:W767" si="192">M768+M769+M770+M771+M772+M773+M774+M775+M776+M777+M778+M779+M780+M781+M782+M783+M784</f>
        <v>39247.100000000006</v>
      </c>
      <c r="N767" s="673">
        <f t="shared" si="192"/>
        <v>22677.4</v>
      </c>
      <c r="O767" s="673">
        <f t="shared" si="192"/>
        <v>51130.700000000004</v>
      </c>
      <c r="P767" s="673">
        <f t="shared" si="192"/>
        <v>51130.700000000004</v>
      </c>
      <c r="Q767" s="673">
        <f t="shared" si="192"/>
        <v>0</v>
      </c>
      <c r="R767" s="673">
        <f>R768+R769+R770+R771+R772+R773+R774+R775+R776+R777+R778+R779+R780+R781+R782+R783+R784</f>
        <v>50145.5</v>
      </c>
      <c r="S767" s="673">
        <f>S768+S769+S770+S771+S772+S773+S774+S775+S776+S777+S778+S779+S780+S781+S782+S783+S784</f>
        <v>50145.5</v>
      </c>
      <c r="T767" s="673">
        <f>T768+T769+T770+T771+T772+T773+T774+T775+T776+T777+T778+T779+T780+T781+T782+T783+T784</f>
        <v>0</v>
      </c>
      <c r="U767" s="673">
        <f t="shared" si="192"/>
        <v>50145.5</v>
      </c>
      <c r="V767" s="673">
        <f t="shared" si="192"/>
        <v>50145.5</v>
      </c>
      <c r="W767" s="673">
        <f t="shared" si="192"/>
        <v>0</v>
      </c>
    </row>
    <row r="768" spans="1:23" s="84" customFormat="1" ht="291.75" customHeight="1">
      <c r="A768" s="243" t="s">
        <v>44</v>
      </c>
      <c r="B768" s="911" t="s">
        <v>799</v>
      </c>
      <c r="C768" s="1121" t="s">
        <v>1393</v>
      </c>
      <c r="D768" s="253"/>
      <c r="E768" s="244" t="s">
        <v>90</v>
      </c>
      <c r="F768" s="244" t="s">
        <v>104</v>
      </c>
      <c r="G768" s="244" t="s">
        <v>800</v>
      </c>
      <c r="H768" s="253" t="s">
        <v>189</v>
      </c>
      <c r="I768" s="1121" t="s">
        <v>804</v>
      </c>
      <c r="J768" s="1366" t="s">
        <v>805</v>
      </c>
      <c r="K768" s="1366" t="s">
        <v>806</v>
      </c>
      <c r="L768" s="77">
        <v>0</v>
      </c>
      <c r="M768" s="77">
        <v>0</v>
      </c>
      <c r="N768" s="77">
        <v>0</v>
      </c>
      <c r="O768" s="77">
        <f>P768</f>
        <v>7358.4</v>
      </c>
      <c r="P768" s="77">
        <v>7358.4</v>
      </c>
      <c r="Q768" s="77">
        <v>0</v>
      </c>
      <c r="R768" s="77">
        <f>S768</f>
        <v>26935.200000000001</v>
      </c>
      <c r="S768" s="77">
        <v>26935.200000000001</v>
      </c>
      <c r="T768" s="77">
        <v>0</v>
      </c>
      <c r="U768" s="77">
        <f>V768</f>
        <v>26935.200000000001</v>
      </c>
      <c r="V768" s="77">
        <v>26935.200000000001</v>
      </c>
      <c r="W768" s="94"/>
    </row>
    <row r="769" spans="1:23" s="84" customFormat="1" ht="258.75" customHeight="1">
      <c r="A769" s="243" t="s">
        <v>80</v>
      </c>
      <c r="B769" s="911" t="s">
        <v>799</v>
      </c>
      <c r="C769" s="1346"/>
      <c r="D769" s="253"/>
      <c r="E769" s="244" t="s">
        <v>90</v>
      </c>
      <c r="F769" s="244" t="s">
        <v>104</v>
      </c>
      <c r="G769" s="244" t="s">
        <v>801</v>
      </c>
      <c r="H769" s="253" t="s">
        <v>189</v>
      </c>
      <c r="I769" s="1364"/>
      <c r="J769" s="1349"/>
      <c r="K769" s="1349"/>
      <c r="L769" s="77">
        <v>0</v>
      </c>
      <c r="M769" s="77">
        <v>0</v>
      </c>
      <c r="N769" s="77">
        <v>0</v>
      </c>
      <c r="O769" s="77">
        <f>SUM(P769:Q769)</f>
        <v>4345.5</v>
      </c>
      <c r="P769" s="77">
        <v>4345.5</v>
      </c>
      <c r="Q769" s="77">
        <v>0</v>
      </c>
      <c r="R769" s="77">
        <f>S769+T769</f>
        <v>0</v>
      </c>
      <c r="S769" s="77">
        <v>0</v>
      </c>
      <c r="T769" s="77">
        <v>0</v>
      </c>
      <c r="U769" s="77">
        <f>SUM(V769:W769)</f>
        <v>0</v>
      </c>
      <c r="V769" s="77">
        <v>0</v>
      </c>
      <c r="W769" s="94">
        <v>0</v>
      </c>
    </row>
    <row r="770" spans="1:23" s="84" customFormat="1" ht="189" customHeight="1">
      <c r="A770" s="243" t="s">
        <v>82</v>
      </c>
      <c r="B770" s="911" t="s">
        <v>799</v>
      </c>
      <c r="C770" s="1347"/>
      <c r="D770" s="253"/>
      <c r="E770" s="244" t="s">
        <v>90</v>
      </c>
      <c r="F770" s="244" t="s">
        <v>104</v>
      </c>
      <c r="G770" s="244" t="s">
        <v>801</v>
      </c>
      <c r="H770" s="253" t="s">
        <v>189</v>
      </c>
      <c r="I770" s="1364"/>
      <c r="J770" s="221"/>
      <c r="K770" s="221"/>
      <c r="L770" s="77">
        <v>0</v>
      </c>
      <c r="M770" s="77">
        <v>0</v>
      </c>
      <c r="N770" s="77">
        <v>0</v>
      </c>
      <c r="O770" s="77">
        <f>SUM(P770:Q770)</f>
        <v>16050.5</v>
      </c>
      <c r="P770" s="77">
        <v>16050.5</v>
      </c>
      <c r="Q770" s="77">
        <v>0</v>
      </c>
      <c r="R770" s="77">
        <f>S770</f>
        <v>0</v>
      </c>
      <c r="S770" s="77">
        <v>0</v>
      </c>
      <c r="T770" s="77">
        <v>0</v>
      </c>
      <c r="U770" s="77">
        <v>0</v>
      </c>
      <c r="V770" s="77">
        <v>0</v>
      </c>
      <c r="W770" s="94">
        <v>0</v>
      </c>
    </row>
    <row r="771" spans="1:23" s="84" customFormat="1" ht="222" customHeight="1">
      <c r="A771" s="243" t="s">
        <v>141</v>
      </c>
      <c r="B771" s="911" t="s">
        <v>799</v>
      </c>
      <c r="C771" s="245" t="s">
        <v>811</v>
      </c>
      <c r="D771" s="253"/>
      <c r="E771" s="244" t="s">
        <v>90</v>
      </c>
      <c r="F771" s="244" t="s">
        <v>212</v>
      </c>
      <c r="G771" s="244" t="s">
        <v>643</v>
      </c>
      <c r="H771" s="253" t="s">
        <v>189</v>
      </c>
      <c r="I771" s="1365"/>
      <c r="J771" s="221"/>
      <c r="K771" s="221"/>
      <c r="L771" s="77">
        <v>132.6</v>
      </c>
      <c r="M771" s="77">
        <v>1160</v>
      </c>
      <c r="N771" s="77">
        <v>790</v>
      </c>
      <c r="O771" s="77">
        <f>P771</f>
        <v>1260</v>
      </c>
      <c r="P771" s="77">
        <v>1260</v>
      </c>
      <c r="Q771" s="77"/>
      <c r="R771" s="77">
        <f>S771</f>
        <v>1260</v>
      </c>
      <c r="S771" s="77">
        <v>1260</v>
      </c>
      <c r="T771" s="77"/>
      <c r="U771" s="77">
        <f>V771</f>
        <v>1260</v>
      </c>
      <c r="V771" s="77">
        <v>1260</v>
      </c>
      <c r="W771" s="94">
        <v>0</v>
      </c>
    </row>
    <row r="772" spans="1:23" s="84" customFormat="1" ht="189" customHeight="1">
      <c r="A772" s="243" t="s">
        <v>143</v>
      </c>
      <c r="B772" s="911" t="s">
        <v>799</v>
      </c>
      <c r="C772" s="1121" t="s">
        <v>1394</v>
      </c>
      <c r="D772" s="253"/>
      <c r="E772" s="244" t="s">
        <v>90</v>
      </c>
      <c r="F772" s="244" t="s">
        <v>212</v>
      </c>
      <c r="G772" s="244" t="s">
        <v>800</v>
      </c>
      <c r="H772" s="253" t="s">
        <v>189</v>
      </c>
      <c r="I772" s="674"/>
      <c r="J772" s="221"/>
      <c r="K772" s="221"/>
      <c r="L772" s="77">
        <v>552</v>
      </c>
      <c r="M772" s="77">
        <v>28853.4</v>
      </c>
      <c r="N772" s="77">
        <v>17055.2</v>
      </c>
      <c r="O772" s="77">
        <v>0</v>
      </c>
      <c r="P772" s="77">
        <v>0</v>
      </c>
      <c r="Q772" s="77">
        <v>0</v>
      </c>
      <c r="R772" s="77">
        <v>0</v>
      </c>
      <c r="S772" s="77">
        <v>0</v>
      </c>
      <c r="T772" s="77">
        <v>0</v>
      </c>
      <c r="U772" s="77">
        <v>0</v>
      </c>
      <c r="V772" s="77">
        <v>0</v>
      </c>
      <c r="W772" s="94">
        <v>0</v>
      </c>
    </row>
    <row r="773" spans="1:23" s="84" customFormat="1" ht="189" customHeight="1">
      <c r="A773" s="243"/>
      <c r="B773" s="911" t="s">
        <v>799</v>
      </c>
      <c r="C773" s="1367"/>
      <c r="D773" s="253"/>
      <c r="E773" s="244" t="s">
        <v>90</v>
      </c>
      <c r="F773" s="244" t="s">
        <v>212</v>
      </c>
      <c r="G773" s="244" t="s">
        <v>1395</v>
      </c>
      <c r="H773" s="253" t="s">
        <v>189</v>
      </c>
      <c r="I773" s="674"/>
      <c r="J773" s="221"/>
      <c r="K773" s="221"/>
      <c r="L773" s="77">
        <v>0</v>
      </c>
      <c r="M773" s="77">
        <v>183.3</v>
      </c>
      <c r="N773" s="77">
        <v>43</v>
      </c>
      <c r="O773" s="77">
        <v>0</v>
      </c>
      <c r="P773" s="77">
        <v>0</v>
      </c>
      <c r="Q773" s="77">
        <v>0</v>
      </c>
      <c r="R773" s="77">
        <v>0</v>
      </c>
      <c r="S773" s="77">
        <v>0</v>
      </c>
      <c r="T773" s="77">
        <v>0</v>
      </c>
      <c r="U773" s="77">
        <v>0</v>
      </c>
      <c r="V773" s="77">
        <v>0</v>
      </c>
      <c r="W773" s="94">
        <v>0</v>
      </c>
    </row>
    <row r="774" spans="1:23" s="84" customFormat="1" ht="189" customHeight="1">
      <c r="A774" s="243" t="s">
        <v>144</v>
      </c>
      <c r="B774" s="911" t="s">
        <v>799</v>
      </c>
      <c r="C774" s="1346"/>
      <c r="D774" s="253"/>
      <c r="E774" s="244" t="s">
        <v>90</v>
      </c>
      <c r="F774" s="244" t="s">
        <v>212</v>
      </c>
      <c r="G774" s="244" t="s">
        <v>801</v>
      </c>
      <c r="H774" s="253" t="s">
        <v>189</v>
      </c>
      <c r="I774" s="674"/>
      <c r="J774" s="221"/>
      <c r="K774" s="221"/>
      <c r="L774" s="77">
        <v>4174.1000000000004</v>
      </c>
      <c r="M774" s="77">
        <v>0</v>
      </c>
      <c r="N774" s="77">
        <v>0</v>
      </c>
      <c r="O774" s="77">
        <v>0</v>
      </c>
      <c r="P774" s="77">
        <v>0</v>
      </c>
      <c r="Q774" s="77">
        <v>0</v>
      </c>
      <c r="R774" s="77">
        <v>0</v>
      </c>
      <c r="S774" s="77">
        <v>0</v>
      </c>
      <c r="T774" s="77">
        <v>0</v>
      </c>
      <c r="U774" s="77">
        <v>0</v>
      </c>
      <c r="V774" s="77">
        <v>0</v>
      </c>
      <c r="W774" s="94">
        <v>0</v>
      </c>
    </row>
    <row r="775" spans="1:23" s="84" customFormat="1" ht="189" customHeight="1">
      <c r="A775" s="243" t="s">
        <v>147</v>
      </c>
      <c r="B775" s="911" t="s">
        <v>1396</v>
      </c>
      <c r="C775" s="1346"/>
      <c r="D775" s="253"/>
      <c r="E775" s="244" t="s">
        <v>234</v>
      </c>
      <c r="F775" s="244" t="s">
        <v>212</v>
      </c>
      <c r="G775" s="244" t="s">
        <v>1397</v>
      </c>
      <c r="H775" s="253" t="s">
        <v>189</v>
      </c>
      <c r="I775" s="674"/>
      <c r="J775" s="221"/>
      <c r="K775" s="221"/>
      <c r="L775" s="77">
        <v>3866.6</v>
      </c>
      <c r="M775" s="77">
        <v>0</v>
      </c>
      <c r="N775" s="77">
        <v>0</v>
      </c>
      <c r="O775" s="77">
        <v>0</v>
      </c>
      <c r="P775" s="77">
        <v>0</v>
      </c>
      <c r="Q775" s="77">
        <v>0</v>
      </c>
      <c r="R775" s="77">
        <v>0</v>
      </c>
      <c r="S775" s="77">
        <v>0</v>
      </c>
      <c r="T775" s="77">
        <v>0</v>
      </c>
      <c r="U775" s="77">
        <v>0</v>
      </c>
      <c r="V775" s="77">
        <v>0</v>
      </c>
      <c r="W775" s="94">
        <v>0</v>
      </c>
    </row>
    <row r="776" spans="1:23" s="84" customFormat="1" ht="189" customHeight="1">
      <c r="A776" s="243" t="s">
        <v>166</v>
      </c>
      <c r="B776" s="911" t="s">
        <v>1396</v>
      </c>
      <c r="C776" s="1347"/>
      <c r="D776" s="253"/>
      <c r="E776" s="244" t="s">
        <v>234</v>
      </c>
      <c r="F776" s="244" t="s">
        <v>212</v>
      </c>
      <c r="G776" s="244" t="s">
        <v>798</v>
      </c>
      <c r="H776" s="253" t="s">
        <v>189</v>
      </c>
      <c r="I776" s="674"/>
      <c r="J776" s="221"/>
      <c r="K776" s="221"/>
      <c r="L776" s="77">
        <v>18419</v>
      </c>
      <c r="M776" s="77">
        <v>0</v>
      </c>
      <c r="N776" s="77">
        <v>0</v>
      </c>
      <c r="O776" s="77">
        <v>0</v>
      </c>
      <c r="P776" s="77">
        <v>0</v>
      </c>
      <c r="Q776" s="77">
        <v>0</v>
      </c>
      <c r="R776" s="77">
        <v>0</v>
      </c>
      <c r="S776" s="77">
        <v>0</v>
      </c>
      <c r="T776" s="77">
        <v>0</v>
      </c>
      <c r="U776" s="77">
        <v>0</v>
      </c>
      <c r="V776" s="77">
        <v>0</v>
      </c>
      <c r="W776" s="94">
        <v>0</v>
      </c>
    </row>
    <row r="777" spans="1:23" s="84" customFormat="1" ht="258" customHeight="1">
      <c r="A777" s="243" t="s">
        <v>1398</v>
      </c>
      <c r="B777" s="911" t="s">
        <v>1399</v>
      </c>
      <c r="C777" s="686" t="s">
        <v>811</v>
      </c>
      <c r="D777" s="253"/>
      <c r="E777" s="244" t="s">
        <v>90</v>
      </c>
      <c r="F777" s="244" t="s">
        <v>212</v>
      </c>
      <c r="G777" s="244" t="s">
        <v>643</v>
      </c>
      <c r="H777" s="253" t="s">
        <v>189</v>
      </c>
      <c r="I777" s="674"/>
      <c r="J777" s="221"/>
      <c r="K777" s="221"/>
      <c r="L777" s="77">
        <v>209.3</v>
      </c>
      <c r="M777" s="77">
        <v>0</v>
      </c>
      <c r="N777" s="77">
        <v>0</v>
      </c>
      <c r="O777" s="77">
        <v>0</v>
      </c>
      <c r="P777" s="77">
        <v>0</v>
      </c>
      <c r="Q777" s="77">
        <v>0</v>
      </c>
      <c r="R777" s="77">
        <v>0</v>
      </c>
      <c r="S777" s="77">
        <v>0</v>
      </c>
      <c r="T777" s="77">
        <v>0</v>
      </c>
      <c r="U777" s="77">
        <v>0</v>
      </c>
      <c r="V777" s="77">
        <v>0</v>
      </c>
      <c r="W777" s="94">
        <v>0</v>
      </c>
    </row>
    <row r="778" spans="1:23" s="84" customFormat="1" ht="237" customHeight="1">
      <c r="A778" s="243" t="s">
        <v>1400</v>
      </c>
      <c r="B778" s="911" t="s">
        <v>1401</v>
      </c>
      <c r="C778" s="96" t="s">
        <v>1394</v>
      </c>
      <c r="D778" s="253"/>
      <c r="E778" s="244" t="s">
        <v>90</v>
      </c>
      <c r="F778" s="244" t="s">
        <v>104</v>
      </c>
      <c r="G778" s="244" t="s">
        <v>800</v>
      </c>
      <c r="H778" s="253" t="s">
        <v>189</v>
      </c>
      <c r="I778" s="674"/>
      <c r="J778" s="221"/>
      <c r="K778" s="221"/>
      <c r="L778" s="77">
        <v>0</v>
      </c>
      <c r="M778" s="77">
        <v>0</v>
      </c>
      <c r="N778" s="77">
        <v>0</v>
      </c>
      <c r="O778" s="77">
        <f>P778</f>
        <v>9792.2000000000007</v>
      </c>
      <c r="P778" s="77">
        <v>9792.2000000000007</v>
      </c>
      <c r="Q778" s="77"/>
      <c r="R778" s="77">
        <f>S778</f>
        <v>9792.2000000000007</v>
      </c>
      <c r="S778" s="77">
        <v>9792.2000000000007</v>
      </c>
      <c r="T778" s="77"/>
      <c r="U778" s="77">
        <f>V778</f>
        <v>9792.2000000000007</v>
      </c>
      <c r="V778" s="77">
        <v>9792.2000000000007</v>
      </c>
      <c r="W778" s="94"/>
    </row>
    <row r="779" spans="1:23" s="84" customFormat="1" ht="252" customHeight="1">
      <c r="A779" s="243" t="s">
        <v>1402</v>
      </c>
      <c r="B779" s="911" t="s">
        <v>1401</v>
      </c>
      <c r="C779" s="96" t="s">
        <v>811</v>
      </c>
      <c r="D779" s="253"/>
      <c r="E779" s="244" t="s">
        <v>90</v>
      </c>
      <c r="F779" s="244" t="s">
        <v>212</v>
      </c>
      <c r="G779" s="244" t="s">
        <v>643</v>
      </c>
      <c r="H779" s="253" t="s">
        <v>189</v>
      </c>
      <c r="I779" s="674"/>
      <c r="J779" s="221"/>
      <c r="K779" s="221"/>
      <c r="L779" s="77">
        <v>0</v>
      </c>
      <c r="M779" s="77">
        <v>20</v>
      </c>
      <c r="N779" s="77">
        <v>20</v>
      </c>
      <c r="O779" s="77">
        <v>0</v>
      </c>
      <c r="P779" s="77">
        <v>0</v>
      </c>
      <c r="Q779" s="77">
        <v>0</v>
      </c>
      <c r="R779" s="77">
        <v>0</v>
      </c>
      <c r="S779" s="77">
        <v>0</v>
      </c>
      <c r="T779" s="77">
        <v>0</v>
      </c>
      <c r="U779" s="77">
        <v>0</v>
      </c>
      <c r="V779" s="77">
        <v>0</v>
      </c>
      <c r="W779" s="77">
        <v>0</v>
      </c>
    </row>
    <row r="780" spans="1:23" s="84" customFormat="1" ht="189" customHeight="1">
      <c r="A780" s="243" t="s">
        <v>1403</v>
      </c>
      <c r="B780" s="911" t="s">
        <v>1401</v>
      </c>
      <c r="C780" s="1293" t="s">
        <v>1394</v>
      </c>
      <c r="D780" s="253"/>
      <c r="E780" s="244" t="s">
        <v>234</v>
      </c>
      <c r="F780" s="244" t="s">
        <v>104</v>
      </c>
      <c r="G780" s="244" t="s">
        <v>1404</v>
      </c>
      <c r="H780" s="253" t="s">
        <v>189</v>
      </c>
      <c r="I780" s="674"/>
      <c r="J780" s="221"/>
      <c r="K780" s="221"/>
      <c r="L780" s="77">
        <v>0</v>
      </c>
      <c r="M780" s="77">
        <v>87.2</v>
      </c>
      <c r="N780" s="77">
        <v>14.5</v>
      </c>
      <c r="O780" s="77">
        <v>0</v>
      </c>
      <c r="P780" s="77">
        <v>0</v>
      </c>
      <c r="Q780" s="77">
        <v>0</v>
      </c>
      <c r="R780" s="77">
        <v>0</v>
      </c>
      <c r="S780" s="77">
        <v>0</v>
      </c>
      <c r="T780" s="77">
        <v>0</v>
      </c>
      <c r="U780" s="77">
        <v>0</v>
      </c>
      <c r="V780" s="77">
        <v>0</v>
      </c>
      <c r="W780" s="77">
        <v>0</v>
      </c>
    </row>
    <row r="781" spans="1:23" s="84" customFormat="1" ht="189" customHeight="1">
      <c r="A781" s="243" t="s">
        <v>1405</v>
      </c>
      <c r="B781" s="911" t="s">
        <v>1401</v>
      </c>
      <c r="C781" s="1347"/>
      <c r="D781" s="253"/>
      <c r="E781" s="244" t="s">
        <v>234</v>
      </c>
      <c r="F781" s="244" t="s">
        <v>104</v>
      </c>
      <c r="G781" s="244" t="s">
        <v>1397</v>
      </c>
      <c r="H781" s="253" t="s">
        <v>189</v>
      </c>
      <c r="I781" s="674"/>
      <c r="J781" s="221"/>
      <c r="K781" s="221"/>
      <c r="L781" s="77">
        <v>0</v>
      </c>
      <c r="M781" s="77">
        <v>3654.4</v>
      </c>
      <c r="N781" s="77">
        <v>1736.6</v>
      </c>
      <c r="O781" s="77">
        <v>0</v>
      </c>
      <c r="P781" s="77">
        <v>0</v>
      </c>
      <c r="Q781" s="77">
        <v>0</v>
      </c>
      <c r="R781" s="77">
        <v>0</v>
      </c>
      <c r="S781" s="77">
        <v>0</v>
      </c>
      <c r="T781" s="77">
        <v>0</v>
      </c>
      <c r="U781" s="77">
        <v>0</v>
      </c>
      <c r="V781" s="77">
        <v>0</v>
      </c>
      <c r="W781" s="77">
        <v>0</v>
      </c>
    </row>
    <row r="782" spans="1:23" s="84" customFormat="1" ht="189" customHeight="1">
      <c r="A782" s="243" t="s">
        <v>1406</v>
      </c>
      <c r="B782" s="911" t="s">
        <v>1407</v>
      </c>
      <c r="C782" s="1293" t="s">
        <v>1408</v>
      </c>
      <c r="D782" s="253"/>
      <c r="E782" s="244" t="s">
        <v>234</v>
      </c>
      <c r="F782" s="244" t="s">
        <v>104</v>
      </c>
      <c r="G782" s="244" t="s">
        <v>1397</v>
      </c>
      <c r="H782" s="253" t="s">
        <v>189</v>
      </c>
      <c r="I782" s="674"/>
      <c r="J782" s="221"/>
      <c r="K782" s="221"/>
      <c r="L782" s="77">
        <v>0</v>
      </c>
      <c r="M782" s="77">
        <v>4929.8999999999996</v>
      </c>
      <c r="N782" s="77">
        <v>2807.3</v>
      </c>
      <c r="O782" s="77">
        <f>P782</f>
        <v>12324.1</v>
      </c>
      <c r="P782" s="77">
        <v>12324.1</v>
      </c>
      <c r="Q782" s="77">
        <v>0</v>
      </c>
      <c r="R782" s="77">
        <v>12158.1</v>
      </c>
      <c r="S782" s="77">
        <v>12158.1</v>
      </c>
      <c r="T782" s="77">
        <v>0</v>
      </c>
      <c r="U782" s="77">
        <v>12158.1</v>
      </c>
      <c r="V782" s="77">
        <v>12158.1</v>
      </c>
      <c r="W782" s="94">
        <v>0</v>
      </c>
    </row>
    <row r="783" spans="1:23" s="84" customFormat="1" ht="189" customHeight="1">
      <c r="A783" s="243" t="s">
        <v>1409</v>
      </c>
      <c r="B783" s="911" t="s">
        <v>1407</v>
      </c>
      <c r="C783" s="1347"/>
      <c r="D783" s="253"/>
      <c r="E783" s="244" t="s">
        <v>234</v>
      </c>
      <c r="F783" s="244" t="s">
        <v>104</v>
      </c>
      <c r="G783" s="244" t="s">
        <v>1404</v>
      </c>
      <c r="H783" s="253" t="s">
        <v>189</v>
      </c>
      <c r="I783" s="674"/>
      <c r="J783" s="221"/>
      <c r="K783" s="221"/>
      <c r="L783" s="77">
        <v>0</v>
      </c>
      <c r="M783" s="77">
        <v>166.5</v>
      </c>
      <c r="N783" s="77">
        <v>18.399999999999999</v>
      </c>
      <c r="O783" s="77">
        <v>0</v>
      </c>
      <c r="P783" s="77">
        <v>0</v>
      </c>
      <c r="Q783" s="77">
        <f>SUM(Q784:Q788)</f>
        <v>0</v>
      </c>
      <c r="R783" s="77">
        <v>0</v>
      </c>
      <c r="S783" s="77">
        <v>0</v>
      </c>
      <c r="T783" s="77">
        <f>SUM(T784:T788)</f>
        <v>0</v>
      </c>
      <c r="U783" s="77">
        <v>0</v>
      </c>
      <c r="V783" s="77">
        <v>0</v>
      </c>
      <c r="W783" s="94">
        <f>SUM(W784:W788)</f>
        <v>0</v>
      </c>
    </row>
    <row r="784" spans="1:23" s="84" customFormat="1" ht="189" customHeight="1">
      <c r="A784" s="243" t="s">
        <v>1410</v>
      </c>
      <c r="B784" s="911" t="s">
        <v>1407</v>
      </c>
      <c r="C784" s="96" t="s">
        <v>811</v>
      </c>
      <c r="D784" s="253"/>
      <c r="E784" s="244" t="s">
        <v>90</v>
      </c>
      <c r="F784" s="244" t="s">
        <v>212</v>
      </c>
      <c r="G784" s="244" t="s">
        <v>643</v>
      </c>
      <c r="H784" s="253" t="s">
        <v>189</v>
      </c>
      <c r="I784" s="674"/>
      <c r="J784" s="221"/>
      <c r="K784" s="221"/>
      <c r="L784" s="77">
        <v>0</v>
      </c>
      <c r="M784" s="77">
        <v>192.4</v>
      </c>
      <c r="N784" s="77">
        <v>192.4</v>
      </c>
      <c r="O784" s="77">
        <v>0</v>
      </c>
      <c r="P784" s="77">
        <v>0</v>
      </c>
      <c r="Q784" s="77">
        <f>SUM(Q785:Q789)</f>
        <v>0</v>
      </c>
      <c r="R784" s="77">
        <v>0</v>
      </c>
      <c r="S784" s="77">
        <v>0</v>
      </c>
      <c r="T784" s="77">
        <f>SUM(T785:T789)</f>
        <v>0</v>
      </c>
      <c r="U784" s="77">
        <v>0</v>
      </c>
      <c r="V784" s="77">
        <v>0</v>
      </c>
      <c r="W784" s="94">
        <f>SUM(W785:W789)</f>
        <v>0</v>
      </c>
    </row>
    <row r="785" spans="1:23" s="84" customFormat="1" ht="52.5" customHeight="1">
      <c r="A785" s="669" t="s">
        <v>35</v>
      </c>
      <c r="B785" s="676" t="s">
        <v>36</v>
      </c>
      <c r="C785" s="677"/>
      <c r="D785" s="672"/>
      <c r="E785" s="670"/>
      <c r="F785" s="670"/>
      <c r="G785" s="670"/>
      <c r="H785" s="672">
        <v>600</v>
      </c>
      <c r="I785" s="677"/>
      <c r="J785" s="671"/>
      <c r="K785" s="672"/>
      <c r="L785" s="673">
        <f t="shared" ref="L785:W785" si="193">L786+L787+L788+L789+L790+L791+L792+L793+L794+L795+L798</f>
        <v>1152.1200000000001</v>
      </c>
      <c r="M785" s="678">
        <f t="shared" si="193"/>
        <v>755.09999999999991</v>
      </c>
      <c r="N785" s="678">
        <f t="shared" si="193"/>
        <v>749</v>
      </c>
      <c r="O785" s="678">
        <f>O786+O787+O788+O789+O790+O791+O792+O793+O794+O795+O796+O797+O798</f>
        <v>214.7</v>
      </c>
      <c r="P785" s="678">
        <f>P786+P787+P788+P789+P790+P791+P792+P793+P794+P795+P796+P797+P798</f>
        <v>214.7</v>
      </c>
      <c r="Q785" s="678">
        <f t="shared" si="193"/>
        <v>0</v>
      </c>
      <c r="R785" s="678">
        <f>R786+R787+R788+R789+R790+R791+R792+R793+R794+R795+R796+R797+R798</f>
        <v>219.5</v>
      </c>
      <c r="S785" s="678">
        <f>S786+S787+S788+S789+S790+S791+S792+S793+S794+S795+S796+S797+S798</f>
        <v>219.5</v>
      </c>
      <c r="T785" s="678">
        <f t="shared" si="193"/>
        <v>0</v>
      </c>
      <c r="U785" s="678">
        <f>U786+U787+U788+U789+U790+U791+U792+U793+U794+U795+U796+U797+U798</f>
        <v>219.5</v>
      </c>
      <c r="V785" s="678">
        <f>V786+V787+V788+V789+V790+V791+V792+V793+V794+V795+V796+V797+V798</f>
        <v>219.5</v>
      </c>
      <c r="W785" s="678">
        <f t="shared" si="193"/>
        <v>0</v>
      </c>
    </row>
    <row r="786" spans="1:23" s="84" customFormat="1" ht="120" customHeight="1" thickBot="1">
      <c r="A786" s="679" t="s">
        <v>45</v>
      </c>
      <c r="B786" s="756" t="s">
        <v>1411</v>
      </c>
      <c r="C786" s="994"/>
      <c r="D786" s="106"/>
      <c r="E786" s="201" t="s">
        <v>102</v>
      </c>
      <c r="F786" s="201" t="s">
        <v>101</v>
      </c>
      <c r="G786" s="201" t="s">
        <v>236</v>
      </c>
      <c r="H786" s="106" t="s">
        <v>390</v>
      </c>
      <c r="I786" s="1293" t="s">
        <v>1412</v>
      </c>
      <c r="J786" s="1366" t="s">
        <v>802</v>
      </c>
      <c r="K786" s="1366" t="s">
        <v>803</v>
      </c>
      <c r="L786" s="77">
        <v>23.42</v>
      </c>
      <c r="M786" s="77">
        <v>0</v>
      </c>
      <c r="N786" s="77">
        <v>0</v>
      </c>
      <c r="O786" s="77">
        <v>0</v>
      </c>
      <c r="P786" s="77">
        <v>0</v>
      </c>
      <c r="Q786" s="77">
        <v>0</v>
      </c>
      <c r="R786" s="77">
        <v>0</v>
      </c>
      <c r="S786" s="77">
        <v>0</v>
      </c>
      <c r="T786" s="77">
        <v>0</v>
      </c>
      <c r="U786" s="77">
        <v>0</v>
      </c>
      <c r="V786" s="77">
        <v>0</v>
      </c>
      <c r="W786" s="77">
        <v>0</v>
      </c>
    </row>
    <row r="787" spans="1:23" s="84" customFormat="1" ht="120" customHeight="1">
      <c r="A787" s="680" t="s">
        <v>132</v>
      </c>
      <c r="B787" s="910" t="s">
        <v>1413</v>
      </c>
      <c r="C787" s="994"/>
      <c r="D787" s="106"/>
      <c r="E787" s="201" t="s">
        <v>102</v>
      </c>
      <c r="F787" s="201" t="s">
        <v>101</v>
      </c>
      <c r="G787" s="201" t="s">
        <v>236</v>
      </c>
      <c r="H787" s="106" t="s">
        <v>390</v>
      </c>
      <c r="I787" s="1294"/>
      <c r="J787" s="1348"/>
      <c r="K787" s="1348"/>
      <c r="L787" s="77">
        <v>0</v>
      </c>
      <c r="M787" s="77">
        <v>103.7</v>
      </c>
      <c r="N787" s="77">
        <v>97.6</v>
      </c>
      <c r="O787" s="77">
        <v>0</v>
      </c>
      <c r="P787" s="77">
        <v>0</v>
      </c>
      <c r="Q787" s="77">
        <v>0</v>
      </c>
      <c r="R787" s="77">
        <v>0</v>
      </c>
      <c r="S787" s="77">
        <v>0</v>
      </c>
      <c r="T787" s="77">
        <v>0</v>
      </c>
      <c r="U787" s="77">
        <v>0</v>
      </c>
      <c r="V787" s="77">
        <v>0</v>
      </c>
      <c r="W787" s="77">
        <v>0</v>
      </c>
    </row>
    <row r="788" spans="1:23" s="84" customFormat="1" ht="120" customHeight="1">
      <c r="A788" s="680" t="s">
        <v>83</v>
      </c>
      <c r="B788" s="912" t="s">
        <v>1414</v>
      </c>
      <c r="C788" s="994"/>
      <c r="D788" s="106"/>
      <c r="E788" s="201" t="s">
        <v>234</v>
      </c>
      <c r="F788" s="201" t="s">
        <v>212</v>
      </c>
      <c r="G788" s="201" t="s">
        <v>671</v>
      </c>
      <c r="H788" s="106" t="s">
        <v>390</v>
      </c>
      <c r="I788" s="1294"/>
      <c r="J788" s="1348"/>
      <c r="K788" s="1348"/>
      <c r="L788" s="77">
        <v>116.2</v>
      </c>
      <c r="M788" s="77">
        <v>0</v>
      </c>
      <c r="N788" s="77">
        <v>0</v>
      </c>
      <c r="O788" s="77">
        <v>0</v>
      </c>
      <c r="P788" s="77">
        <v>0</v>
      </c>
      <c r="Q788" s="77">
        <v>0</v>
      </c>
      <c r="R788" s="77">
        <v>0</v>
      </c>
      <c r="S788" s="77">
        <v>0</v>
      </c>
      <c r="T788" s="77">
        <v>0</v>
      </c>
      <c r="U788" s="77">
        <v>0</v>
      </c>
      <c r="V788" s="77">
        <v>0</v>
      </c>
      <c r="W788" s="77">
        <v>0</v>
      </c>
    </row>
    <row r="789" spans="1:23" s="84" customFormat="1" ht="120" customHeight="1">
      <c r="A789" s="681" t="s">
        <v>179</v>
      </c>
      <c r="B789" s="911" t="s">
        <v>1414</v>
      </c>
      <c r="C789" s="994"/>
      <c r="D789" s="106"/>
      <c r="E789" s="201" t="s">
        <v>90</v>
      </c>
      <c r="F789" s="201" t="s">
        <v>212</v>
      </c>
      <c r="G789" s="201" t="s">
        <v>643</v>
      </c>
      <c r="H789" s="106" t="s">
        <v>390</v>
      </c>
      <c r="I789" s="1294"/>
      <c r="J789" s="1348"/>
      <c r="K789" s="1348"/>
      <c r="L789" s="77">
        <v>957.1</v>
      </c>
      <c r="M789" s="77">
        <v>0</v>
      </c>
      <c r="N789" s="77">
        <v>0</v>
      </c>
      <c r="O789" s="77">
        <v>0</v>
      </c>
      <c r="P789" s="77">
        <v>0</v>
      </c>
      <c r="Q789" s="77">
        <v>0</v>
      </c>
      <c r="R789" s="77">
        <v>0</v>
      </c>
      <c r="S789" s="77">
        <v>0</v>
      </c>
      <c r="T789" s="77">
        <v>0</v>
      </c>
      <c r="U789" s="77">
        <v>0</v>
      </c>
      <c r="V789" s="77">
        <v>0</v>
      </c>
      <c r="W789" s="77">
        <v>0</v>
      </c>
    </row>
    <row r="790" spans="1:23" s="84" customFormat="1" ht="219" customHeight="1">
      <c r="A790" s="682" t="s">
        <v>181</v>
      </c>
      <c r="B790" s="913" t="s">
        <v>1415</v>
      </c>
      <c r="C790" s="995"/>
      <c r="D790" s="106"/>
      <c r="E790" s="201" t="s">
        <v>90</v>
      </c>
      <c r="F790" s="201" t="s">
        <v>212</v>
      </c>
      <c r="G790" s="201" t="s">
        <v>643</v>
      </c>
      <c r="H790" s="106">
        <v>612</v>
      </c>
      <c r="I790" s="1347"/>
      <c r="J790" s="1349"/>
      <c r="K790" s="1349"/>
      <c r="L790" s="77">
        <v>55.4</v>
      </c>
      <c r="M790" s="77">
        <v>386.4</v>
      </c>
      <c r="N790" s="77">
        <v>386.4</v>
      </c>
      <c r="O790" s="77">
        <v>0</v>
      </c>
      <c r="P790" s="77">
        <v>0</v>
      </c>
      <c r="Q790" s="77">
        <v>0</v>
      </c>
      <c r="R790" s="77">
        <v>0</v>
      </c>
      <c r="S790" s="77">
        <v>0</v>
      </c>
      <c r="T790" s="77">
        <v>0</v>
      </c>
      <c r="U790" s="77">
        <v>0</v>
      </c>
      <c r="V790" s="77">
        <v>0</v>
      </c>
      <c r="W790" s="77">
        <v>0</v>
      </c>
    </row>
    <row r="791" spans="1:23" s="84" customFormat="1" ht="219" customHeight="1">
      <c r="A791" s="238" t="s">
        <v>388</v>
      </c>
      <c r="B791" s="756" t="s">
        <v>1416</v>
      </c>
      <c r="C791" s="236"/>
      <c r="D791" s="106"/>
      <c r="E791" s="201" t="s">
        <v>90</v>
      </c>
      <c r="F791" s="201" t="s">
        <v>212</v>
      </c>
      <c r="G791" s="201" t="s">
        <v>285</v>
      </c>
      <c r="H791" s="106" t="s">
        <v>390</v>
      </c>
      <c r="I791" s="683" t="s">
        <v>824</v>
      </c>
      <c r="J791" s="221"/>
      <c r="K791" s="221"/>
      <c r="L791" s="77">
        <v>0</v>
      </c>
      <c r="M791" s="77">
        <v>67.5</v>
      </c>
      <c r="N791" s="77">
        <v>67.5</v>
      </c>
      <c r="O791" s="77">
        <v>0</v>
      </c>
      <c r="P791" s="77">
        <v>0</v>
      </c>
      <c r="Q791" s="77">
        <v>0</v>
      </c>
      <c r="R791" s="77">
        <v>0</v>
      </c>
      <c r="S791" s="77">
        <v>0</v>
      </c>
      <c r="T791" s="77">
        <v>0</v>
      </c>
      <c r="U791" s="77">
        <v>0</v>
      </c>
      <c r="V791" s="77">
        <v>0</v>
      </c>
      <c r="W791" s="77">
        <v>0</v>
      </c>
    </row>
    <row r="792" spans="1:23" s="84" customFormat="1" ht="219" customHeight="1">
      <c r="A792" s="238" t="s">
        <v>915</v>
      </c>
      <c r="B792" s="756" t="s">
        <v>1417</v>
      </c>
      <c r="C792" s="994"/>
      <c r="D792" s="106"/>
      <c r="E792" s="201" t="s">
        <v>234</v>
      </c>
      <c r="F792" s="201" t="s">
        <v>234</v>
      </c>
      <c r="G792" s="201" t="s">
        <v>359</v>
      </c>
      <c r="H792" s="106" t="s">
        <v>390</v>
      </c>
      <c r="I792" s="1052" t="s">
        <v>1418</v>
      </c>
      <c r="J792" s="221"/>
      <c r="K792" s="221"/>
      <c r="L792" s="77">
        <v>0</v>
      </c>
      <c r="M792" s="77">
        <v>21</v>
      </c>
      <c r="N792" s="77">
        <v>21</v>
      </c>
      <c r="O792" s="77">
        <f>P792</f>
        <v>112.2</v>
      </c>
      <c r="P792" s="77">
        <v>112.2</v>
      </c>
      <c r="Q792" s="77">
        <v>0</v>
      </c>
      <c r="R792" s="77">
        <v>115</v>
      </c>
      <c r="S792" s="77">
        <v>115</v>
      </c>
      <c r="T792" s="77">
        <v>0</v>
      </c>
      <c r="U792" s="77">
        <v>115</v>
      </c>
      <c r="V792" s="77">
        <v>115</v>
      </c>
      <c r="W792" s="94">
        <v>0</v>
      </c>
    </row>
    <row r="793" spans="1:23" s="84" customFormat="1" ht="219" customHeight="1">
      <c r="A793" s="238" t="s">
        <v>919</v>
      </c>
      <c r="B793" s="756" t="s">
        <v>1419</v>
      </c>
      <c r="C793" s="994"/>
      <c r="D793" s="106"/>
      <c r="E793" s="201" t="s">
        <v>234</v>
      </c>
      <c r="F793" s="201" t="s">
        <v>234</v>
      </c>
      <c r="G793" s="201" t="s">
        <v>359</v>
      </c>
      <c r="H793" s="106" t="s">
        <v>390</v>
      </c>
      <c r="I793" s="1053"/>
      <c r="J793" s="221"/>
      <c r="K793" s="221"/>
      <c r="L793" s="77">
        <v>0</v>
      </c>
      <c r="M793" s="77">
        <v>44</v>
      </c>
      <c r="N793" s="77">
        <v>44</v>
      </c>
      <c r="O793" s="77">
        <v>0</v>
      </c>
      <c r="P793" s="77">
        <v>0</v>
      </c>
      <c r="Q793" s="77">
        <v>0</v>
      </c>
      <c r="R793" s="77">
        <v>0</v>
      </c>
      <c r="S793" s="77">
        <v>0</v>
      </c>
      <c r="T793" s="77">
        <v>0</v>
      </c>
      <c r="U793" s="77">
        <v>0</v>
      </c>
      <c r="V793" s="77">
        <v>0</v>
      </c>
      <c r="W793" s="77">
        <v>0</v>
      </c>
    </row>
    <row r="794" spans="1:23" s="84" customFormat="1" ht="219" customHeight="1">
      <c r="A794" s="238" t="s">
        <v>391</v>
      </c>
      <c r="B794" s="756" t="s">
        <v>1420</v>
      </c>
      <c r="C794" s="994"/>
      <c r="D794" s="106"/>
      <c r="E794" s="201" t="s">
        <v>234</v>
      </c>
      <c r="F794" s="201" t="s">
        <v>234</v>
      </c>
      <c r="G794" s="201" t="s">
        <v>359</v>
      </c>
      <c r="H794" s="106" t="s">
        <v>390</v>
      </c>
      <c r="I794" s="1053"/>
      <c r="J794" s="221"/>
      <c r="K794" s="221"/>
      <c r="L794" s="77">
        <v>0</v>
      </c>
      <c r="M794" s="77">
        <v>50</v>
      </c>
      <c r="N794" s="77">
        <v>50</v>
      </c>
      <c r="O794" s="77">
        <v>0</v>
      </c>
      <c r="P794" s="77">
        <v>0</v>
      </c>
      <c r="Q794" s="77">
        <v>0</v>
      </c>
      <c r="R794" s="77">
        <v>0</v>
      </c>
      <c r="S794" s="77">
        <v>0</v>
      </c>
      <c r="T794" s="77">
        <v>0</v>
      </c>
      <c r="U794" s="77">
        <v>0</v>
      </c>
      <c r="V794" s="77">
        <v>0</v>
      </c>
      <c r="W794" s="77">
        <v>0</v>
      </c>
    </row>
    <row r="795" spans="1:23" s="84" customFormat="1" ht="219" customHeight="1">
      <c r="A795" s="238" t="s">
        <v>921</v>
      </c>
      <c r="B795" s="756" t="s">
        <v>1421</v>
      </c>
      <c r="C795" s="994"/>
      <c r="D795" s="106"/>
      <c r="E795" s="201" t="s">
        <v>234</v>
      </c>
      <c r="F795" s="201" t="s">
        <v>234</v>
      </c>
      <c r="G795" s="201" t="s">
        <v>371</v>
      </c>
      <c r="H795" s="106" t="s">
        <v>390</v>
      </c>
      <c r="I795" s="684" t="s">
        <v>1418</v>
      </c>
      <c r="J795" s="221"/>
      <c r="K795" s="221"/>
      <c r="L795" s="77">
        <v>0</v>
      </c>
      <c r="M795" s="77">
        <v>17.5</v>
      </c>
      <c r="N795" s="77">
        <v>17.5</v>
      </c>
      <c r="O795" s="77">
        <v>15.5</v>
      </c>
      <c r="P795" s="77">
        <v>15.5</v>
      </c>
      <c r="Q795" s="77">
        <v>0</v>
      </c>
      <c r="R795" s="77">
        <v>17.5</v>
      </c>
      <c r="S795" s="77">
        <v>17.5</v>
      </c>
      <c r="T795" s="77">
        <v>0</v>
      </c>
      <c r="U795" s="77">
        <v>17.5</v>
      </c>
      <c r="V795" s="77">
        <v>17.5</v>
      </c>
      <c r="W795" s="77">
        <v>0</v>
      </c>
    </row>
    <row r="796" spans="1:23" s="84" customFormat="1" ht="219" customHeight="1">
      <c r="A796" s="238"/>
      <c r="B796" s="756" t="s">
        <v>1422</v>
      </c>
      <c r="C796" s="994"/>
      <c r="D796" s="106"/>
      <c r="E796" s="201" t="s">
        <v>234</v>
      </c>
      <c r="F796" s="201" t="s">
        <v>234</v>
      </c>
      <c r="G796" s="201" t="s">
        <v>238</v>
      </c>
      <c r="H796" s="106" t="s">
        <v>390</v>
      </c>
      <c r="I796" s="685"/>
      <c r="J796" s="221"/>
      <c r="K796" s="221"/>
      <c r="L796" s="77"/>
      <c r="M796" s="77">
        <v>0</v>
      </c>
      <c r="N796" s="77">
        <v>0</v>
      </c>
      <c r="O796" s="77">
        <v>11</v>
      </c>
      <c r="P796" s="77">
        <v>11</v>
      </c>
      <c r="Q796" s="77"/>
      <c r="R796" s="77">
        <v>11</v>
      </c>
      <c r="S796" s="77">
        <v>11</v>
      </c>
      <c r="T796" s="77"/>
      <c r="U796" s="77">
        <v>11</v>
      </c>
      <c r="V796" s="77">
        <v>11</v>
      </c>
      <c r="W796" s="77"/>
    </row>
    <row r="797" spans="1:23" s="84" customFormat="1" ht="219" customHeight="1">
      <c r="A797" s="238"/>
      <c r="B797" s="756" t="s">
        <v>1423</v>
      </c>
      <c r="C797" s="994"/>
      <c r="D797" s="106"/>
      <c r="E797" s="201" t="s">
        <v>234</v>
      </c>
      <c r="F797" s="201" t="s">
        <v>234</v>
      </c>
      <c r="G797" s="201" t="s">
        <v>238</v>
      </c>
      <c r="H797" s="106" t="s">
        <v>390</v>
      </c>
      <c r="I797" s="675" t="s">
        <v>1418</v>
      </c>
      <c r="J797" s="221"/>
      <c r="K797" s="221"/>
      <c r="L797" s="77"/>
      <c r="M797" s="77">
        <v>0</v>
      </c>
      <c r="N797" s="77">
        <v>0</v>
      </c>
      <c r="O797" s="77">
        <v>11</v>
      </c>
      <c r="P797" s="77">
        <v>11</v>
      </c>
      <c r="Q797" s="77"/>
      <c r="R797" s="77">
        <v>11</v>
      </c>
      <c r="S797" s="77">
        <v>11</v>
      </c>
      <c r="T797" s="77"/>
      <c r="U797" s="77">
        <v>11</v>
      </c>
      <c r="V797" s="77">
        <v>11</v>
      </c>
      <c r="W797" s="77"/>
    </row>
    <row r="798" spans="1:23" s="84" customFormat="1" ht="219" customHeight="1">
      <c r="A798" s="238" t="s">
        <v>393</v>
      </c>
      <c r="B798" s="756" t="s">
        <v>1424</v>
      </c>
      <c r="C798" s="994"/>
      <c r="D798" s="106"/>
      <c r="E798" s="201" t="s">
        <v>234</v>
      </c>
      <c r="F798" s="201" t="s">
        <v>234</v>
      </c>
      <c r="G798" s="201" t="s">
        <v>371</v>
      </c>
      <c r="H798" s="106" t="s">
        <v>390</v>
      </c>
      <c r="I798" s="686" t="s">
        <v>1418</v>
      </c>
      <c r="J798" s="221"/>
      <c r="K798" s="221"/>
      <c r="L798" s="77">
        <v>0</v>
      </c>
      <c r="M798" s="77">
        <v>65</v>
      </c>
      <c r="N798" s="77">
        <v>65</v>
      </c>
      <c r="O798" s="77">
        <v>65</v>
      </c>
      <c r="P798" s="77">
        <v>65</v>
      </c>
      <c r="Q798" s="77">
        <v>0</v>
      </c>
      <c r="R798" s="77">
        <v>65</v>
      </c>
      <c r="S798" s="77">
        <v>65</v>
      </c>
      <c r="T798" s="77">
        <v>0</v>
      </c>
      <c r="U798" s="77">
        <v>65</v>
      </c>
      <c r="V798" s="77">
        <v>65</v>
      </c>
      <c r="W798" s="94">
        <v>0</v>
      </c>
    </row>
    <row r="799" spans="1:23" s="84" customFormat="1" ht="43.5" customHeight="1">
      <c r="A799" s="1362" t="s">
        <v>38</v>
      </c>
      <c r="B799" s="1363"/>
      <c r="C799" s="1363"/>
      <c r="D799" s="1363"/>
      <c r="E799" s="1363"/>
      <c r="F799" s="1363"/>
      <c r="G799" s="1363"/>
      <c r="H799" s="1363"/>
      <c r="I799" s="1363"/>
      <c r="J799" s="1363"/>
      <c r="K799" s="1363"/>
      <c r="L799" s="242">
        <f>L800+L820</f>
        <v>109096.34999999999</v>
      </c>
      <c r="M799" s="242">
        <f t="shared" ref="M799:W799" si="194">M800+M820</f>
        <v>108668.9</v>
      </c>
      <c r="N799" s="242">
        <f t="shared" si="194"/>
        <v>76937.499999999985</v>
      </c>
      <c r="O799" s="242">
        <f t="shared" si="194"/>
        <v>119775.9</v>
      </c>
      <c r="P799" s="242">
        <f t="shared" si="194"/>
        <v>119775.9</v>
      </c>
      <c r="Q799" s="242">
        <f t="shared" si="194"/>
        <v>0</v>
      </c>
      <c r="R799" s="242">
        <f t="shared" si="194"/>
        <v>125100.59999999999</v>
      </c>
      <c r="S799" s="242">
        <f t="shared" si="194"/>
        <v>125100.59999999999</v>
      </c>
      <c r="T799" s="242">
        <f t="shared" si="194"/>
        <v>0</v>
      </c>
      <c r="U799" s="242">
        <f t="shared" si="194"/>
        <v>125100.59999999999</v>
      </c>
      <c r="V799" s="242">
        <f t="shared" si="194"/>
        <v>125100.59999999999</v>
      </c>
      <c r="W799" s="242">
        <f t="shared" si="194"/>
        <v>0</v>
      </c>
    </row>
    <row r="800" spans="1:23" s="84" customFormat="1" ht="105" customHeight="1">
      <c r="A800" s="669" t="s">
        <v>39</v>
      </c>
      <c r="B800" s="676" t="s">
        <v>85</v>
      </c>
      <c r="C800" s="677"/>
      <c r="D800" s="672"/>
      <c r="E800" s="670"/>
      <c r="F800" s="670"/>
      <c r="G800" s="670"/>
      <c r="H800" s="672">
        <v>600</v>
      </c>
      <c r="I800" s="677"/>
      <c r="J800" s="671"/>
      <c r="K800" s="672"/>
      <c r="L800" s="673">
        <f>L801+L805+L810+L815</f>
        <v>98844.799999999988</v>
      </c>
      <c r="M800" s="673">
        <f t="shared" ref="M800:W800" si="195">M801+M805+M810+M815</f>
        <v>103193.29999999999</v>
      </c>
      <c r="N800" s="673">
        <f t="shared" si="195"/>
        <v>72202.099999999991</v>
      </c>
      <c r="O800" s="673">
        <f t="shared" si="195"/>
        <v>118037.09999999999</v>
      </c>
      <c r="P800" s="673">
        <f t="shared" si="195"/>
        <v>118037.09999999999</v>
      </c>
      <c r="Q800" s="673">
        <f t="shared" si="195"/>
        <v>0</v>
      </c>
      <c r="R800" s="673">
        <f t="shared" si="195"/>
        <v>123317.7</v>
      </c>
      <c r="S800" s="673">
        <f t="shared" si="195"/>
        <v>123317.7</v>
      </c>
      <c r="T800" s="673">
        <f t="shared" si="195"/>
        <v>0</v>
      </c>
      <c r="U800" s="673">
        <f t="shared" si="195"/>
        <v>123317.7</v>
      </c>
      <c r="V800" s="673">
        <f t="shared" si="195"/>
        <v>123317.7</v>
      </c>
      <c r="W800" s="673">
        <f t="shared" si="195"/>
        <v>0</v>
      </c>
    </row>
    <row r="801" spans="1:23" s="84" customFormat="1" ht="36" customHeight="1">
      <c r="A801" s="95" t="s">
        <v>46</v>
      </c>
      <c r="B801" s="756" t="s">
        <v>290</v>
      </c>
      <c r="C801" s="236"/>
      <c r="D801" s="106"/>
      <c r="E801" s="201"/>
      <c r="F801" s="201"/>
      <c r="G801" s="201"/>
      <c r="H801" s="106" t="s">
        <v>291</v>
      </c>
      <c r="I801" s="236"/>
      <c r="J801" s="668"/>
      <c r="K801" s="106"/>
      <c r="L801" s="77">
        <f t="shared" ref="L801:W801" si="196">L802+L803+L804</f>
        <v>41666.699999999997</v>
      </c>
      <c r="M801" s="77">
        <f t="shared" si="196"/>
        <v>41650.199999999997</v>
      </c>
      <c r="N801" s="77">
        <f t="shared" si="196"/>
        <v>29486.7</v>
      </c>
      <c r="O801" s="77">
        <f t="shared" si="196"/>
        <v>43660.800000000003</v>
      </c>
      <c r="P801" s="77">
        <f t="shared" si="196"/>
        <v>43660.800000000003</v>
      </c>
      <c r="Q801" s="77">
        <f t="shared" si="196"/>
        <v>0</v>
      </c>
      <c r="R801" s="77">
        <f t="shared" si="196"/>
        <v>48941.4</v>
      </c>
      <c r="S801" s="77">
        <f t="shared" si="196"/>
        <v>48941.4</v>
      </c>
      <c r="T801" s="77">
        <f t="shared" si="196"/>
        <v>0</v>
      </c>
      <c r="U801" s="77">
        <f t="shared" si="196"/>
        <v>48941.399999999994</v>
      </c>
      <c r="V801" s="77">
        <f t="shared" si="196"/>
        <v>48941.399999999994</v>
      </c>
      <c r="W801" s="77">
        <f t="shared" si="196"/>
        <v>0</v>
      </c>
    </row>
    <row r="802" spans="1:23" s="84" customFormat="1" ht="328.5" customHeight="1">
      <c r="A802" s="608"/>
      <c r="B802" s="1152"/>
      <c r="C802" s="996" t="s">
        <v>807</v>
      </c>
      <c r="D802" s="106"/>
      <c r="E802" s="201" t="s">
        <v>90</v>
      </c>
      <c r="F802" s="201" t="s">
        <v>212</v>
      </c>
      <c r="G802" s="201" t="s">
        <v>800</v>
      </c>
      <c r="H802" s="106" t="s">
        <v>291</v>
      </c>
      <c r="I802" s="1293" t="s">
        <v>808</v>
      </c>
      <c r="J802" s="1366" t="s">
        <v>809</v>
      </c>
      <c r="K802" s="1366" t="s">
        <v>810</v>
      </c>
      <c r="L802" s="77">
        <v>11552.8</v>
      </c>
      <c r="M802" s="77">
        <v>10795.3</v>
      </c>
      <c r="N802" s="77">
        <v>8433.6</v>
      </c>
      <c r="O802" s="77">
        <f>P802</f>
        <v>10831.9</v>
      </c>
      <c r="P802" s="77">
        <v>10831.9</v>
      </c>
      <c r="Q802" s="77">
        <v>0</v>
      </c>
      <c r="R802" s="77">
        <f>S802</f>
        <v>14299.3</v>
      </c>
      <c r="S802" s="77">
        <v>14299.3</v>
      </c>
      <c r="T802" s="77">
        <v>0</v>
      </c>
      <c r="U802" s="77">
        <f>V802</f>
        <v>45262.7</v>
      </c>
      <c r="V802" s="77">
        <v>45262.7</v>
      </c>
      <c r="W802" s="94">
        <v>0</v>
      </c>
    </row>
    <row r="803" spans="1:23" s="84" customFormat="1" ht="291" customHeight="1">
      <c r="A803" s="687"/>
      <c r="B803" s="1153"/>
      <c r="C803" s="732" t="s">
        <v>811</v>
      </c>
      <c r="D803" s="106"/>
      <c r="E803" s="201" t="s">
        <v>90</v>
      </c>
      <c r="F803" s="201" t="s">
        <v>212</v>
      </c>
      <c r="G803" s="201" t="s">
        <v>643</v>
      </c>
      <c r="H803" s="106">
        <v>621</v>
      </c>
      <c r="I803" s="1294"/>
      <c r="J803" s="1348"/>
      <c r="K803" s="1348"/>
      <c r="L803" s="77">
        <v>1631.4</v>
      </c>
      <c r="M803" s="77">
        <v>2254.9</v>
      </c>
      <c r="N803" s="77">
        <v>2077.6999999999998</v>
      </c>
      <c r="O803" s="77">
        <f>P803</f>
        <v>3402.3</v>
      </c>
      <c r="P803" s="77">
        <v>3402.3</v>
      </c>
      <c r="Q803" s="77">
        <v>0</v>
      </c>
      <c r="R803" s="77">
        <v>3678.7</v>
      </c>
      <c r="S803" s="77">
        <v>3678.7</v>
      </c>
      <c r="T803" s="77">
        <v>0</v>
      </c>
      <c r="U803" s="77">
        <v>3678.7</v>
      </c>
      <c r="V803" s="77">
        <v>3678.7</v>
      </c>
      <c r="W803" s="94">
        <v>0</v>
      </c>
    </row>
    <row r="804" spans="1:23" s="84" customFormat="1" ht="279.75" customHeight="1">
      <c r="A804" s="688"/>
      <c r="B804" s="1154"/>
      <c r="C804" s="732" t="s">
        <v>807</v>
      </c>
      <c r="D804" s="106"/>
      <c r="E804" s="201" t="s">
        <v>90</v>
      </c>
      <c r="F804" s="201" t="s">
        <v>212</v>
      </c>
      <c r="G804" s="201" t="s">
        <v>801</v>
      </c>
      <c r="H804" s="106" t="s">
        <v>291</v>
      </c>
      <c r="I804" s="1295"/>
      <c r="J804" s="1368"/>
      <c r="K804" s="1368"/>
      <c r="L804" s="77">
        <v>28482.5</v>
      </c>
      <c r="M804" s="77">
        <v>28600</v>
      </c>
      <c r="N804" s="77">
        <v>18975.400000000001</v>
      </c>
      <c r="O804" s="77">
        <f>P804</f>
        <v>29426.6</v>
      </c>
      <c r="P804" s="77">
        <v>29426.6</v>
      </c>
      <c r="Q804" s="77">
        <v>0</v>
      </c>
      <c r="R804" s="77">
        <v>30963.4</v>
      </c>
      <c r="S804" s="77">
        <v>30963.4</v>
      </c>
      <c r="T804" s="77">
        <v>0</v>
      </c>
      <c r="U804" s="77">
        <v>0</v>
      </c>
      <c r="V804" s="77">
        <v>0</v>
      </c>
      <c r="W804" s="77">
        <v>0</v>
      </c>
    </row>
    <row r="805" spans="1:23" s="84" customFormat="1" ht="52.5" customHeight="1">
      <c r="A805" s="238" t="s">
        <v>67</v>
      </c>
      <c r="B805" s="756" t="s">
        <v>292</v>
      </c>
      <c r="C805" s="732"/>
      <c r="D805" s="106"/>
      <c r="E805" s="201"/>
      <c r="F805" s="201"/>
      <c r="G805" s="201"/>
      <c r="H805" s="106" t="s">
        <v>291</v>
      </c>
      <c r="I805" s="96"/>
      <c r="J805" s="106"/>
      <c r="K805" s="106"/>
      <c r="L805" s="77">
        <f>L806+L807+L809</f>
        <v>33293.5</v>
      </c>
      <c r="M805" s="77">
        <f>M806+M807+M808+M809</f>
        <v>33075.1</v>
      </c>
      <c r="N805" s="77">
        <f>N806+N807+N808+N809</f>
        <v>24503</v>
      </c>
      <c r="O805" s="77">
        <f t="shared" ref="O805:W805" si="197">O806+O807+O809</f>
        <v>39497.699999999997</v>
      </c>
      <c r="P805" s="77">
        <f t="shared" si="197"/>
        <v>39497.699999999997</v>
      </c>
      <c r="Q805" s="77">
        <f t="shared" si="197"/>
        <v>0</v>
      </c>
      <c r="R805" s="77">
        <f t="shared" si="197"/>
        <v>39497.700000000004</v>
      </c>
      <c r="S805" s="77">
        <f t="shared" si="197"/>
        <v>39497.700000000004</v>
      </c>
      <c r="T805" s="77">
        <f t="shared" si="197"/>
        <v>0</v>
      </c>
      <c r="U805" s="77">
        <f t="shared" si="197"/>
        <v>39497.700000000004</v>
      </c>
      <c r="V805" s="77">
        <f t="shared" si="197"/>
        <v>39497.700000000004</v>
      </c>
      <c r="W805" s="77">
        <f t="shared" si="197"/>
        <v>0</v>
      </c>
    </row>
    <row r="806" spans="1:23" s="84" customFormat="1" ht="264" customHeight="1">
      <c r="A806" s="1369"/>
      <c r="B806" s="1344"/>
      <c r="C806" s="732" t="s">
        <v>811</v>
      </c>
      <c r="D806" s="106"/>
      <c r="E806" s="201" t="s">
        <v>90</v>
      </c>
      <c r="F806" s="201" t="s">
        <v>212</v>
      </c>
      <c r="G806" s="201" t="s">
        <v>643</v>
      </c>
      <c r="H806" s="106">
        <v>621</v>
      </c>
      <c r="I806" s="1294"/>
      <c r="J806" s="1348"/>
      <c r="K806" s="1348"/>
      <c r="L806" s="77">
        <v>342.3</v>
      </c>
      <c r="M806" s="77">
        <v>1056.8</v>
      </c>
      <c r="N806" s="77">
        <v>610.9</v>
      </c>
      <c r="O806" s="77">
        <f>P806</f>
        <v>1056.8</v>
      </c>
      <c r="P806" s="77">
        <v>1056.8</v>
      </c>
      <c r="Q806" s="77">
        <v>0</v>
      </c>
      <c r="R806" s="77">
        <f>S806</f>
        <v>1056.8</v>
      </c>
      <c r="S806" s="77">
        <v>1056.8</v>
      </c>
      <c r="T806" s="77">
        <v>0</v>
      </c>
      <c r="U806" s="77">
        <f>V806</f>
        <v>1056.8</v>
      </c>
      <c r="V806" s="77">
        <v>1056.8</v>
      </c>
      <c r="W806" s="94">
        <v>0</v>
      </c>
    </row>
    <row r="807" spans="1:23" s="84" customFormat="1" ht="246.75" customHeight="1">
      <c r="A807" s="1370"/>
      <c r="B807" s="1345"/>
      <c r="C807" s="732" t="s">
        <v>807</v>
      </c>
      <c r="D807" s="106"/>
      <c r="E807" s="201" t="s">
        <v>90</v>
      </c>
      <c r="F807" s="201" t="s">
        <v>212</v>
      </c>
      <c r="G807" s="201" t="s">
        <v>800</v>
      </c>
      <c r="H807" s="106">
        <v>621</v>
      </c>
      <c r="I807" s="1346"/>
      <c r="J807" s="1053"/>
      <c r="K807" s="1053"/>
      <c r="L807" s="77">
        <v>14696.9</v>
      </c>
      <c r="M807" s="77">
        <v>25164.9</v>
      </c>
      <c r="N807" s="77">
        <v>18735.599999999999</v>
      </c>
      <c r="O807" s="77">
        <f>P807</f>
        <v>15902.8</v>
      </c>
      <c r="P807" s="77">
        <v>15902.8</v>
      </c>
      <c r="Q807" s="77">
        <v>0</v>
      </c>
      <c r="R807" s="77">
        <v>38440.9</v>
      </c>
      <c r="S807" s="77">
        <v>38440.9</v>
      </c>
      <c r="T807" s="77">
        <v>0</v>
      </c>
      <c r="U807" s="77">
        <v>38440.9</v>
      </c>
      <c r="V807" s="77">
        <v>38440.9</v>
      </c>
      <c r="W807" s="94">
        <v>0</v>
      </c>
    </row>
    <row r="808" spans="1:23" s="84" customFormat="1" ht="246.75" customHeight="1">
      <c r="A808" s="1370"/>
      <c r="B808" s="1345"/>
      <c r="C808" s="1293" t="s">
        <v>811</v>
      </c>
      <c r="D808" s="106"/>
      <c r="E808" s="201" t="s">
        <v>90</v>
      </c>
      <c r="F808" s="201" t="s">
        <v>212</v>
      </c>
      <c r="G808" s="201" t="s">
        <v>1395</v>
      </c>
      <c r="H808" s="106" t="s">
        <v>291</v>
      </c>
      <c r="I808" s="1346"/>
      <c r="J808" s="1053"/>
      <c r="K808" s="1053"/>
      <c r="L808" s="77">
        <v>0</v>
      </c>
      <c r="M808" s="77">
        <v>141.5</v>
      </c>
      <c r="N808" s="77">
        <v>141.5</v>
      </c>
      <c r="O808" s="77">
        <v>0</v>
      </c>
      <c r="P808" s="77">
        <v>0</v>
      </c>
      <c r="Q808" s="77">
        <v>0</v>
      </c>
      <c r="R808" s="77">
        <v>0</v>
      </c>
      <c r="S808" s="77">
        <v>0</v>
      </c>
      <c r="T808" s="77">
        <v>0</v>
      </c>
      <c r="U808" s="77">
        <v>0</v>
      </c>
      <c r="V808" s="77">
        <v>0</v>
      </c>
      <c r="W808" s="94">
        <v>0</v>
      </c>
    </row>
    <row r="809" spans="1:23" s="84" customFormat="1" ht="273.75" customHeight="1">
      <c r="A809" s="1371"/>
      <c r="B809" s="1345"/>
      <c r="C809" s="1347"/>
      <c r="D809" s="106"/>
      <c r="E809" s="201" t="s">
        <v>90</v>
      </c>
      <c r="F809" s="201" t="s">
        <v>212</v>
      </c>
      <c r="G809" s="201" t="s">
        <v>801</v>
      </c>
      <c r="H809" s="106">
        <v>621</v>
      </c>
      <c r="I809" s="1347"/>
      <c r="J809" s="1349"/>
      <c r="K809" s="1349"/>
      <c r="L809" s="77">
        <v>18254.3</v>
      </c>
      <c r="M809" s="77">
        <v>6711.9</v>
      </c>
      <c r="N809" s="77">
        <v>5015</v>
      </c>
      <c r="O809" s="77">
        <f>P809</f>
        <v>22538.1</v>
      </c>
      <c r="P809" s="77">
        <v>22538.1</v>
      </c>
      <c r="Q809" s="77">
        <v>0</v>
      </c>
      <c r="R809" s="77">
        <f>SUM(S809:T809)</f>
        <v>0</v>
      </c>
      <c r="S809" s="77">
        <v>0</v>
      </c>
      <c r="T809" s="77">
        <v>0</v>
      </c>
      <c r="U809" s="77">
        <f>SUM(V809:W809)</f>
        <v>0</v>
      </c>
      <c r="V809" s="77">
        <v>0</v>
      </c>
      <c r="W809" s="94">
        <v>0</v>
      </c>
    </row>
    <row r="810" spans="1:23" s="84" customFormat="1" ht="51.75" customHeight="1">
      <c r="A810" s="689" t="s">
        <v>68</v>
      </c>
      <c r="B810" s="756" t="s">
        <v>293</v>
      </c>
      <c r="C810" s="732"/>
      <c r="D810" s="106"/>
      <c r="E810" s="201"/>
      <c r="F810" s="201"/>
      <c r="G810" s="201"/>
      <c r="H810" s="106" t="s">
        <v>291</v>
      </c>
      <c r="I810" s="96"/>
      <c r="J810" s="106"/>
      <c r="K810" s="106"/>
      <c r="L810" s="77">
        <f>L811+L812+L813+L814</f>
        <v>17277.2</v>
      </c>
      <c r="M810" s="77">
        <f t="shared" ref="M810:W810" si="198">M811+M812+M813+M814</f>
        <v>21336.7</v>
      </c>
      <c r="N810" s="77">
        <f t="shared" si="198"/>
        <v>13250.2</v>
      </c>
      <c r="O810" s="77">
        <f t="shared" si="198"/>
        <v>25848.400000000001</v>
      </c>
      <c r="P810" s="77">
        <f t="shared" si="198"/>
        <v>25848.400000000001</v>
      </c>
      <c r="Q810" s="77">
        <f t="shared" si="198"/>
        <v>0</v>
      </c>
      <c r="R810" s="77">
        <f t="shared" si="198"/>
        <v>25848.400000000001</v>
      </c>
      <c r="S810" s="77">
        <f t="shared" si="198"/>
        <v>25848.400000000001</v>
      </c>
      <c r="T810" s="77">
        <f t="shared" si="198"/>
        <v>0</v>
      </c>
      <c r="U810" s="77">
        <f t="shared" si="198"/>
        <v>25848.400000000001</v>
      </c>
      <c r="V810" s="77">
        <f t="shared" si="198"/>
        <v>25848.400000000001</v>
      </c>
      <c r="W810" s="77">
        <f t="shared" si="198"/>
        <v>0</v>
      </c>
    </row>
    <row r="811" spans="1:23" s="84" customFormat="1" ht="242.25" customHeight="1">
      <c r="A811" s="1350"/>
      <c r="B811" s="1345"/>
      <c r="C811" s="732" t="s">
        <v>811</v>
      </c>
      <c r="D811" s="106"/>
      <c r="E811" s="201" t="s">
        <v>90</v>
      </c>
      <c r="F811" s="201" t="s">
        <v>212</v>
      </c>
      <c r="G811" s="201" t="s">
        <v>643</v>
      </c>
      <c r="H811" s="106">
        <v>621</v>
      </c>
      <c r="I811" s="1346"/>
      <c r="J811" s="1053"/>
      <c r="K811" s="1053"/>
      <c r="L811" s="77">
        <v>1004.4</v>
      </c>
      <c r="M811" s="77">
        <v>3151.9</v>
      </c>
      <c r="N811" s="77">
        <v>1492.6</v>
      </c>
      <c r="O811" s="77">
        <f>P811</f>
        <v>4752.1000000000004</v>
      </c>
      <c r="P811" s="77">
        <v>4752.1000000000004</v>
      </c>
      <c r="Q811" s="77">
        <v>0</v>
      </c>
      <c r="R811" s="77">
        <v>4752.1000000000004</v>
      </c>
      <c r="S811" s="77">
        <v>4752.1000000000004</v>
      </c>
      <c r="T811" s="77">
        <v>0</v>
      </c>
      <c r="U811" s="77">
        <v>4752.1000000000004</v>
      </c>
      <c r="V811" s="77">
        <v>4752.1000000000004</v>
      </c>
      <c r="W811" s="94">
        <v>0</v>
      </c>
    </row>
    <row r="812" spans="1:23" s="84" customFormat="1" ht="295.5" customHeight="1">
      <c r="A812" s="1350"/>
      <c r="B812" s="1345"/>
      <c r="C812" s="1121" t="s">
        <v>812</v>
      </c>
      <c r="D812" s="253"/>
      <c r="E812" s="244" t="s">
        <v>90</v>
      </c>
      <c r="F812" s="244" t="s">
        <v>212</v>
      </c>
      <c r="G812" s="244" t="s">
        <v>800</v>
      </c>
      <c r="H812" s="253" t="s">
        <v>291</v>
      </c>
      <c r="I812" s="1346"/>
      <c r="J812" s="1053"/>
      <c r="K812" s="1053"/>
      <c r="L812" s="77">
        <v>4122.7</v>
      </c>
      <c r="M812" s="77">
        <v>18065.3</v>
      </c>
      <c r="N812" s="77">
        <v>11661.7</v>
      </c>
      <c r="O812" s="77">
        <f>P812</f>
        <v>4546</v>
      </c>
      <c r="P812" s="77">
        <v>4546</v>
      </c>
      <c r="Q812" s="77">
        <v>0</v>
      </c>
      <c r="R812" s="77">
        <v>21096.3</v>
      </c>
      <c r="S812" s="77">
        <v>21096.3</v>
      </c>
      <c r="T812" s="77">
        <v>0</v>
      </c>
      <c r="U812" s="77">
        <v>21096.3</v>
      </c>
      <c r="V812" s="77">
        <v>21096.3</v>
      </c>
      <c r="W812" s="94">
        <v>0</v>
      </c>
    </row>
    <row r="813" spans="1:23" s="84" customFormat="1" ht="240" customHeight="1">
      <c r="A813" s="1350"/>
      <c r="B813" s="1345"/>
      <c r="C813" s="1346"/>
      <c r="D813" s="106"/>
      <c r="E813" s="201" t="s">
        <v>90</v>
      </c>
      <c r="F813" s="201" t="s">
        <v>212</v>
      </c>
      <c r="G813" s="201" t="s">
        <v>801</v>
      </c>
      <c r="H813" s="106">
        <v>621</v>
      </c>
      <c r="I813" s="1347"/>
      <c r="J813" s="1349"/>
      <c r="K813" s="1349"/>
      <c r="L813" s="77">
        <v>12150.1</v>
      </c>
      <c r="M813" s="77">
        <v>0</v>
      </c>
      <c r="N813" s="77">
        <v>0</v>
      </c>
      <c r="O813" s="77">
        <f>P813</f>
        <v>16550.3</v>
      </c>
      <c r="P813" s="77">
        <v>16550.3</v>
      </c>
      <c r="Q813" s="77">
        <v>0</v>
      </c>
      <c r="R813" s="77">
        <v>0</v>
      </c>
      <c r="S813" s="77">
        <v>0</v>
      </c>
      <c r="T813" s="77">
        <v>0</v>
      </c>
      <c r="U813" s="77">
        <v>0</v>
      </c>
      <c r="V813" s="77">
        <v>0</v>
      </c>
      <c r="W813" s="77">
        <v>0</v>
      </c>
    </row>
    <row r="814" spans="1:23" s="84" customFormat="1" ht="240" customHeight="1">
      <c r="A814" s="668"/>
      <c r="B814" s="883"/>
      <c r="C814" s="1347"/>
      <c r="D814" s="106"/>
      <c r="E814" s="201" t="s">
        <v>90</v>
      </c>
      <c r="F814" s="201" t="s">
        <v>212</v>
      </c>
      <c r="G814" s="201" t="s">
        <v>1395</v>
      </c>
      <c r="H814" s="106" t="s">
        <v>291</v>
      </c>
      <c r="I814" s="690"/>
      <c r="J814" s="221"/>
      <c r="K814" s="221"/>
      <c r="L814" s="77">
        <v>0</v>
      </c>
      <c r="M814" s="77">
        <v>119.5</v>
      </c>
      <c r="N814" s="77">
        <v>95.9</v>
      </c>
      <c r="O814" s="77">
        <v>0</v>
      </c>
      <c r="P814" s="77">
        <v>0</v>
      </c>
      <c r="Q814" s="77">
        <v>0</v>
      </c>
      <c r="R814" s="77">
        <v>0</v>
      </c>
      <c r="S814" s="77">
        <v>0</v>
      </c>
      <c r="T814" s="77">
        <v>0</v>
      </c>
      <c r="U814" s="77">
        <v>0</v>
      </c>
      <c r="V814" s="77">
        <v>0</v>
      </c>
      <c r="W814" s="77">
        <v>0</v>
      </c>
    </row>
    <row r="815" spans="1:23" s="84" customFormat="1" ht="35.25" customHeight="1">
      <c r="A815" s="691" t="s">
        <v>241</v>
      </c>
      <c r="B815" s="756" t="s">
        <v>294</v>
      </c>
      <c r="C815" s="732"/>
      <c r="D815" s="106"/>
      <c r="E815" s="201"/>
      <c r="F815" s="201"/>
      <c r="G815" s="201"/>
      <c r="H815" s="106" t="s">
        <v>291</v>
      </c>
      <c r="I815" s="96"/>
      <c r="J815" s="106"/>
      <c r="K815" s="106"/>
      <c r="L815" s="77">
        <f>L816+L817+L818+L819</f>
        <v>6607.4</v>
      </c>
      <c r="M815" s="77">
        <f t="shared" ref="M815:W815" si="199">M816+M817+M818+M819</f>
        <v>7131.3</v>
      </c>
      <c r="N815" s="77">
        <f t="shared" si="199"/>
        <v>4962.2</v>
      </c>
      <c r="O815" s="77">
        <f t="shared" si="199"/>
        <v>9030.2000000000007</v>
      </c>
      <c r="P815" s="77">
        <f t="shared" si="199"/>
        <v>9030.2000000000007</v>
      </c>
      <c r="Q815" s="77">
        <f t="shared" si="199"/>
        <v>0</v>
      </c>
      <c r="R815" s="77">
        <f t="shared" si="199"/>
        <v>9030.2000000000007</v>
      </c>
      <c r="S815" s="77">
        <f t="shared" si="199"/>
        <v>9030.2000000000007</v>
      </c>
      <c r="T815" s="77">
        <f t="shared" si="199"/>
        <v>0</v>
      </c>
      <c r="U815" s="77">
        <f t="shared" si="199"/>
        <v>9030.2000000000007</v>
      </c>
      <c r="V815" s="77">
        <f t="shared" si="199"/>
        <v>9030.2000000000007</v>
      </c>
      <c r="W815" s="77">
        <f t="shared" si="199"/>
        <v>0</v>
      </c>
    </row>
    <row r="816" spans="1:23" s="84" customFormat="1" ht="256.5" customHeight="1">
      <c r="A816" s="1372"/>
      <c r="B816" s="1374"/>
      <c r="C816" s="732" t="s">
        <v>811</v>
      </c>
      <c r="D816" s="106"/>
      <c r="E816" s="201" t="s">
        <v>90</v>
      </c>
      <c r="F816" s="201" t="s">
        <v>212</v>
      </c>
      <c r="G816" s="201" t="s">
        <v>643</v>
      </c>
      <c r="H816" s="106">
        <v>621</v>
      </c>
      <c r="I816" s="1294"/>
      <c r="J816" s="1348"/>
      <c r="K816" s="1348"/>
      <c r="L816" s="246">
        <v>248</v>
      </c>
      <c r="M816" s="77">
        <v>414.6</v>
      </c>
      <c r="N816" s="77">
        <v>351.5</v>
      </c>
      <c r="O816" s="77">
        <f>P816</f>
        <v>414.6</v>
      </c>
      <c r="P816" s="77">
        <v>414.6</v>
      </c>
      <c r="Q816" s="77">
        <v>0</v>
      </c>
      <c r="R816" s="77">
        <v>414.6</v>
      </c>
      <c r="S816" s="77">
        <v>414.6</v>
      </c>
      <c r="T816" s="77">
        <v>0</v>
      </c>
      <c r="U816" s="77">
        <v>414.6</v>
      </c>
      <c r="V816" s="77">
        <v>414.6</v>
      </c>
      <c r="W816" s="94">
        <v>0</v>
      </c>
    </row>
    <row r="817" spans="1:23" s="84" customFormat="1" ht="217.5" customHeight="1">
      <c r="A817" s="1373"/>
      <c r="B817" s="1345"/>
      <c r="C817" s="1121" t="s">
        <v>812</v>
      </c>
      <c r="D817" s="253"/>
      <c r="E817" s="244" t="s">
        <v>90</v>
      </c>
      <c r="F817" s="244" t="s">
        <v>212</v>
      </c>
      <c r="G817" s="244" t="s">
        <v>800</v>
      </c>
      <c r="H817" s="253" t="s">
        <v>291</v>
      </c>
      <c r="I817" s="1346"/>
      <c r="J817" s="1053"/>
      <c r="K817" s="1053"/>
      <c r="L817" s="77">
        <v>1144.5</v>
      </c>
      <c r="M817" s="77">
        <v>6516.2</v>
      </c>
      <c r="N817" s="77">
        <v>4498.3999999999996</v>
      </c>
      <c r="O817" s="77">
        <f>P817</f>
        <v>1223.8</v>
      </c>
      <c r="P817" s="77">
        <v>1223.8</v>
      </c>
      <c r="Q817" s="77">
        <v>0</v>
      </c>
      <c r="R817" s="77">
        <v>8615.6</v>
      </c>
      <c r="S817" s="77">
        <v>8615.6</v>
      </c>
      <c r="T817" s="77">
        <v>0</v>
      </c>
      <c r="U817" s="77">
        <v>8615.6</v>
      </c>
      <c r="V817" s="77">
        <v>8615.6</v>
      </c>
      <c r="W817" s="94">
        <v>0</v>
      </c>
    </row>
    <row r="818" spans="1:23" s="84" customFormat="1" ht="231.75" customHeight="1">
      <c r="A818" s="1373"/>
      <c r="B818" s="1373"/>
      <c r="C818" s="1346"/>
      <c r="D818" s="106"/>
      <c r="E818" s="201" t="s">
        <v>90</v>
      </c>
      <c r="F818" s="201" t="s">
        <v>212</v>
      </c>
      <c r="G818" s="201" t="s">
        <v>801</v>
      </c>
      <c r="H818" s="106">
        <v>621</v>
      </c>
      <c r="I818" s="1347"/>
      <c r="J818" s="1349"/>
      <c r="K818" s="1349"/>
      <c r="L818" s="77">
        <v>5214.8999999999996</v>
      </c>
      <c r="M818" s="77">
        <v>0</v>
      </c>
      <c r="N818" s="77">
        <v>0</v>
      </c>
      <c r="O818" s="77">
        <f>P818</f>
        <v>7391.8</v>
      </c>
      <c r="P818" s="77">
        <v>7391.8</v>
      </c>
      <c r="Q818" s="77">
        <v>0</v>
      </c>
      <c r="R818" s="77">
        <v>0</v>
      </c>
      <c r="S818" s="77">
        <v>0</v>
      </c>
      <c r="T818" s="77">
        <v>0</v>
      </c>
      <c r="U818" s="77">
        <v>0</v>
      </c>
      <c r="V818" s="77">
        <v>0</v>
      </c>
      <c r="W818" s="77">
        <v>0</v>
      </c>
    </row>
    <row r="819" spans="1:23" s="84" customFormat="1" ht="231.75" customHeight="1">
      <c r="A819" s="693"/>
      <c r="B819" s="693"/>
      <c r="C819" s="1347"/>
      <c r="D819" s="106"/>
      <c r="E819" s="201" t="s">
        <v>90</v>
      </c>
      <c r="F819" s="201" t="s">
        <v>212</v>
      </c>
      <c r="G819" s="201" t="s">
        <v>1395</v>
      </c>
      <c r="H819" s="106">
        <v>621</v>
      </c>
      <c r="I819" s="690"/>
      <c r="J819" s="221"/>
      <c r="K819" s="221"/>
      <c r="L819" s="77">
        <v>0</v>
      </c>
      <c r="M819" s="77">
        <v>200.5</v>
      </c>
      <c r="N819" s="77">
        <v>112.3</v>
      </c>
      <c r="O819" s="77">
        <v>0</v>
      </c>
      <c r="P819" s="77">
        <v>0</v>
      </c>
      <c r="Q819" s="77">
        <v>0</v>
      </c>
      <c r="R819" s="77">
        <v>0</v>
      </c>
      <c r="S819" s="77">
        <v>0</v>
      </c>
      <c r="T819" s="77">
        <v>0</v>
      </c>
      <c r="U819" s="77">
        <v>0</v>
      </c>
      <c r="V819" s="77">
        <v>0</v>
      </c>
      <c r="W819" s="77">
        <v>0</v>
      </c>
    </row>
    <row r="820" spans="1:23" s="84" customFormat="1" ht="49.5" customHeight="1">
      <c r="A820" s="694" t="s">
        <v>41</v>
      </c>
      <c r="B820" s="676" t="s">
        <v>40</v>
      </c>
      <c r="C820" s="997"/>
      <c r="D820" s="672"/>
      <c r="E820" s="670"/>
      <c r="F820" s="670"/>
      <c r="G820" s="670"/>
      <c r="H820" s="672">
        <v>600</v>
      </c>
      <c r="I820" s="695"/>
      <c r="J820" s="672"/>
      <c r="K820" s="670"/>
      <c r="L820" s="673">
        <f>L821+L831+L843+L854</f>
        <v>10251.550000000001</v>
      </c>
      <c r="M820" s="673">
        <f t="shared" ref="M820:W820" si="200">M821+M831+M843+M854</f>
        <v>5475.5999999999995</v>
      </c>
      <c r="N820" s="673">
        <f t="shared" si="200"/>
        <v>4735.4000000000005</v>
      </c>
      <c r="O820" s="673">
        <f t="shared" si="200"/>
        <v>1738.8</v>
      </c>
      <c r="P820" s="673">
        <f t="shared" si="200"/>
        <v>1738.8</v>
      </c>
      <c r="Q820" s="673">
        <f t="shared" si="200"/>
        <v>0</v>
      </c>
      <c r="R820" s="673">
        <f t="shared" si="200"/>
        <v>1782.9</v>
      </c>
      <c r="S820" s="673">
        <f t="shared" si="200"/>
        <v>1782.9</v>
      </c>
      <c r="T820" s="673">
        <f t="shared" si="200"/>
        <v>0</v>
      </c>
      <c r="U820" s="673">
        <f t="shared" si="200"/>
        <v>1782.9</v>
      </c>
      <c r="V820" s="673">
        <f t="shared" si="200"/>
        <v>1782.9</v>
      </c>
      <c r="W820" s="673">
        <f t="shared" si="200"/>
        <v>0</v>
      </c>
    </row>
    <row r="821" spans="1:23" s="84" customFormat="1" ht="43.5" customHeight="1">
      <c r="A821" s="238" t="s">
        <v>47</v>
      </c>
      <c r="B821" s="756" t="s">
        <v>290</v>
      </c>
      <c r="C821" s="994"/>
      <c r="D821" s="106"/>
      <c r="E821" s="201"/>
      <c r="F821" s="201"/>
      <c r="G821" s="201"/>
      <c r="H821" s="106">
        <v>622</v>
      </c>
      <c r="I821" s="236"/>
      <c r="J821" s="668"/>
      <c r="K821" s="106"/>
      <c r="L821" s="77">
        <f>L822+L823+L824+L825+L826+L827+L828+L829+L830</f>
        <v>2395.0500000000002</v>
      </c>
      <c r="M821" s="77">
        <f t="shared" ref="M821:W821" si="201">M822+M823+M824+M825+M826+M827+M828+M829+M830</f>
        <v>1084.4000000000001</v>
      </c>
      <c r="N821" s="77">
        <f t="shared" si="201"/>
        <v>985.6</v>
      </c>
      <c r="O821" s="77">
        <f t="shared" si="201"/>
        <v>302.8</v>
      </c>
      <c r="P821" s="77">
        <f t="shared" si="201"/>
        <v>302.8</v>
      </c>
      <c r="Q821" s="77">
        <f t="shared" si="201"/>
        <v>0</v>
      </c>
      <c r="R821" s="77">
        <f t="shared" si="201"/>
        <v>303.90000000000003</v>
      </c>
      <c r="S821" s="77">
        <f t="shared" si="201"/>
        <v>303.90000000000003</v>
      </c>
      <c r="T821" s="77">
        <f t="shared" si="201"/>
        <v>0</v>
      </c>
      <c r="U821" s="77">
        <f t="shared" si="201"/>
        <v>303.90000000000003</v>
      </c>
      <c r="V821" s="77">
        <f t="shared" si="201"/>
        <v>303.90000000000003</v>
      </c>
      <c r="W821" s="77">
        <f t="shared" si="201"/>
        <v>0</v>
      </c>
    </row>
    <row r="822" spans="1:23" s="84" customFormat="1" ht="138.75" customHeight="1">
      <c r="A822" s="238" t="s">
        <v>295</v>
      </c>
      <c r="B822" s="756" t="s">
        <v>813</v>
      </c>
      <c r="C822" s="994"/>
      <c r="D822" s="106"/>
      <c r="E822" s="201" t="s">
        <v>101</v>
      </c>
      <c r="F822" s="201" t="s">
        <v>92</v>
      </c>
      <c r="G822" s="201" t="s">
        <v>456</v>
      </c>
      <c r="H822" s="106" t="s">
        <v>296</v>
      </c>
      <c r="I822" s="1293" t="s">
        <v>814</v>
      </c>
      <c r="J822" s="1366" t="s">
        <v>815</v>
      </c>
      <c r="K822" s="1366" t="s">
        <v>816</v>
      </c>
      <c r="L822" s="77">
        <v>0</v>
      </c>
      <c r="M822" s="77">
        <v>0</v>
      </c>
      <c r="N822" s="77">
        <v>0</v>
      </c>
      <c r="O822" s="77">
        <v>0</v>
      </c>
      <c r="P822" s="77">
        <v>0</v>
      </c>
      <c r="Q822" s="77">
        <v>0</v>
      </c>
      <c r="R822" s="77">
        <v>0</v>
      </c>
      <c r="S822" s="77">
        <v>0</v>
      </c>
      <c r="T822" s="77">
        <v>0</v>
      </c>
      <c r="U822" s="77">
        <v>0</v>
      </c>
      <c r="V822" s="77">
        <v>0</v>
      </c>
      <c r="W822" s="77">
        <v>0</v>
      </c>
    </row>
    <row r="823" spans="1:23" s="84" customFormat="1" ht="108.75" customHeight="1">
      <c r="A823" s="238" t="s">
        <v>297</v>
      </c>
      <c r="B823" s="756" t="s">
        <v>298</v>
      </c>
      <c r="C823" s="994"/>
      <c r="D823" s="106"/>
      <c r="E823" s="201" t="s">
        <v>102</v>
      </c>
      <c r="F823" s="201" t="s">
        <v>101</v>
      </c>
      <c r="G823" s="201" t="s">
        <v>236</v>
      </c>
      <c r="H823" s="106" t="s">
        <v>296</v>
      </c>
      <c r="I823" s="1346"/>
      <c r="J823" s="1053"/>
      <c r="K823" s="1053"/>
      <c r="L823" s="77">
        <v>19.399999999999999</v>
      </c>
      <c r="M823" s="77">
        <v>0</v>
      </c>
      <c r="N823" s="77">
        <v>0</v>
      </c>
      <c r="O823" s="77">
        <v>0</v>
      </c>
      <c r="P823" s="77">
        <v>0</v>
      </c>
      <c r="Q823" s="77">
        <v>0</v>
      </c>
      <c r="R823" s="77">
        <v>0</v>
      </c>
      <c r="S823" s="77">
        <v>0</v>
      </c>
      <c r="T823" s="77">
        <v>0</v>
      </c>
      <c r="U823" s="77">
        <v>0</v>
      </c>
      <c r="V823" s="77">
        <v>0</v>
      </c>
      <c r="W823" s="77">
        <v>0</v>
      </c>
    </row>
    <row r="824" spans="1:23" s="84" customFormat="1" ht="146.25" customHeight="1">
      <c r="A824" s="238" t="s">
        <v>299</v>
      </c>
      <c r="B824" s="756" t="s">
        <v>300</v>
      </c>
      <c r="C824" s="994"/>
      <c r="D824" s="106"/>
      <c r="E824" s="201" t="s">
        <v>234</v>
      </c>
      <c r="F824" s="201" t="s">
        <v>234</v>
      </c>
      <c r="G824" s="201" t="s">
        <v>644</v>
      </c>
      <c r="H824" s="106" t="s">
        <v>296</v>
      </c>
      <c r="I824" s="1346"/>
      <c r="J824" s="1053"/>
      <c r="K824" s="1053"/>
      <c r="L824" s="77">
        <v>202.1</v>
      </c>
      <c r="M824" s="77">
        <v>272.10000000000002</v>
      </c>
      <c r="N824" s="77">
        <v>175.6</v>
      </c>
      <c r="O824" s="77">
        <f>P824</f>
        <v>258.10000000000002</v>
      </c>
      <c r="P824" s="77">
        <v>258.10000000000002</v>
      </c>
      <c r="Q824" s="77">
        <v>0</v>
      </c>
      <c r="R824" s="77">
        <v>258.10000000000002</v>
      </c>
      <c r="S824" s="77">
        <v>258.10000000000002</v>
      </c>
      <c r="T824" s="77">
        <v>0</v>
      </c>
      <c r="U824" s="77">
        <v>258.10000000000002</v>
      </c>
      <c r="V824" s="77">
        <v>258.10000000000002</v>
      </c>
      <c r="W824" s="94">
        <v>0</v>
      </c>
    </row>
    <row r="825" spans="1:23" s="84" customFormat="1" ht="78" customHeight="1">
      <c r="A825" s="238" t="s">
        <v>817</v>
      </c>
      <c r="B825" s="756" t="s">
        <v>818</v>
      </c>
      <c r="C825" s="994"/>
      <c r="D825" s="106"/>
      <c r="E825" s="201" t="s">
        <v>167</v>
      </c>
      <c r="F825" s="201" t="s">
        <v>102</v>
      </c>
      <c r="G825" s="201" t="s">
        <v>303</v>
      </c>
      <c r="H825" s="106" t="s">
        <v>296</v>
      </c>
      <c r="I825" s="1346"/>
      <c r="J825" s="1053"/>
      <c r="K825" s="1053"/>
      <c r="L825" s="77">
        <v>0</v>
      </c>
      <c r="M825" s="77">
        <v>0</v>
      </c>
      <c r="N825" s="77">
        <v>0</v>
      </c>
      <c r="O825" s="77">
        <v>0</v>
      </c>
      <c r="P825" s="77">
        <v>0</v>
      </c>
      <c r="Q825" s="77">
        <v>0</v>
      </c>
      <c r="R825" s="77">
        <v>0</v>
      </c>
      <c r="S825" s="77">
        <v>0</v>
      </c>
      <c r="T825" s="77">
        <v>0</v>
      </c>
      <c r="U825" s="77">
        <v>0</v>
      </c>
      <c r="V825" s="77">
        <v>0</v>
      </c>
      <c r="W825" s="77">
        <v>0</v>
      </c>
    </row>
    <row r="826" spans="1:23" s="84" customFormat="1" ht="114.75" customHeight="1">
      <c r="A826" s="238" t="s">
        <v>302</v>
      </c>
      <c r="B826" s="756" t="s">
        <v>819</v>
      </c>
      <c r="C826" s="994"/>
      <c r="D826" s="106"/>
      <c r="E826" s="201" t="s">
        <v>89</v>
      </c>
      <c r="F826" s="201" t="s">
        <v>218</v>
      </c>
      <c r="G826" s="201" t="s">
        <v>237</v>
      </c>
      <c r="H826" s="106" t="s">
        <v>296</v>
      </c>
      <c r="I826" s="1346"/>
      <c r="J826" s="1053"/>
      <c r="K826" s="1053"/>
      <c r="L826" s="77">
        <v>44.65</v>
      </c>
      <c r="M826" s="77">
        <v>45.8</v>
      </c>
      <c r="N826" s="77">
        <v>43.5</v>
      </c>
      <c r="O826" s="77">
        <f>P826</f>
        <v>44.7</v>
      </c>
      <c r="P826" s="77">
        <v>44.7</v>
      </c>
      <c r="Q826" s="77">
        <v>0</v>
      </c>
      <c r="R826" s="77">
        <v>45.8</v>
      </c>
      <c r="S826" s="77">
        <v>45.8</v>
      </c>
      <c r="T826" s="77">
        <v>0</v>
      </c>
      <c r="U826" s="77">
        <v>45.8</v>
      </c>
      <c r="V826" s="77">
        <v>45.8</v>
      </c>
      <c r="W826" s="94">
        <v>0</v>
      </c>
    </row>
    <row r="827" spans="1:23" s="84" customFormat="1" ht="142.5" customHeight="1">
      <c r="A827" s="238" t="s">
        <v>820</v>
      </c>
      <c r="B827" s="756" t="s">
        <v>304</v>
      </c>
      <c r="C827" s="994"/>
      <c r="D827" s="106"/>
      <c r="E827" s="201" t="s">
        <v>90</v>
      </c>
      <c r="F827" s="201" t="s">
        <v>212</v>
      </c>
      <c r="G827" s="201" t="s">
        <v>645</v>
      </c>
      <c r="H827" s="106" t="s">
        <v>296</v>
      </c>
      <c r="I827" s="1346"/>
      <c r="J827" s="1053"/>
      <c r="K827" s="1053"/>
      <c r="L827" s="77">
        <v>1944</v>
      </c>
      <c r="M827" s="77">
        <v>195</v>
      </c>
      <c r="N827" s="77">
        <v>195</v>
      </c>
      <c r="O827" s="77">
        <v>0</v>
      </c>
      <c r="P827" s="77">
        <v>0</v>
      </c>
      <c r="Q827" s="77">
        <v>0</v>
      </c>
      <c r="R827" s="77">
        <v>0</v>
      </c>
      <c r="S827" s="77">
        <v>0</v>
      </c>
      <c r="T827" s="77">
        <v>0</v>
      </c>
      <c r="U827" s="77">
        <v>0</v>
      </c>
      <c r="V827" s="77">
        <v>0</v>
      </c>
      <c r="W827" s="77">
        <v>0</v>
      </c>
    </row>
    <row r="828" spans="1:23" s="84" customFormat="1" ht="142.5" customHeight="1">
      <c r="A828" s="238" t="s">
        <v>1425</v>
      </c>
      <c r="B828" s="756" t="s">
        <v>1426</v>
      </c>
      <c r="C828" s="994"/>
      <c r="D828" s="106"/>
      <c r="E828" s="201" t="s">
        <v>90</v>
      </c>
      <c r="F828" s="201" t="s">
        <v>212</v>
      </c>
      <c r="G828" s="201" t="s">
        <v>800</v>
      </c>
      <c r="H828" s="106" t="s">
        <v>296</v>
      </c>
      <c r="I828" s="1349"/>
      <c r="J828" s="1349"/>
      <c r="K828" s="1349"/>
      <c r="L828" s="77">
        <v>0</v>
      </c>
      <c r="M828" s="77">
        <v>504</v>
      </c>
      <c r="N828" s="77">
        <v>504</v>
      </c>
      <c r="O828" s="77">
        <v>0</v>
      </c>
      <c r="P828" s="77">
        <v>0</v>
      </c>
      <c r="Q828" s="77">
        <v>0</v>
      </c>
      <c r="R828" s="77">
        <v>0</v>
      </c>
      <c r="S828" s="77">
        <v>0</v>
      </c>
      <c r="T828" s="77">
        <v>0</v>
      </c>
      <c r="U828" s="77">
        <v>0</v>
      </c>
      <c r="V828" s="77">
        <v>0</v>
      </c>
      <c r="W828" s="77">
        <v>0</v>
      </c>
    </row>
    <row r="829" spans="1:23" s="84" customFormat="1" ht="261.75" customHeight="1">
      <c r="A829" s="238" t="s">
        <v>1427</v>
      </c>
      <c r="B829" s="756" t="s">
        <v>821</v>
      </c>
      <c r="C829" s="994"/>
      <c r="D829" s="106"/>
      <c r="E829" s="201" t="s">
        <v>90</v>
      </c>
      <c r="F829" s="201" t="s">
        <v>212</v>
      </c>
      <c r="G829" s="201" t="s">
        <v>180</v>
      </c>
      <c r="H829" s="106" t="s">
        <v>296</v>
      </c>
      <c r="I829" s="1293" t="s">
        <v>1428</v>
      </c>
      <c r="J829" s="106" t="s">
        <v>822</v>
      </c>
      <c r="K829" s="106" t="s">
        <v>823</v>
      </c>
      <c r="L829" s="77">
        <v>184.9</v>
      </c>
      <c r="M829" s="77">
        <v>0</v>
      </c>
      <c r="N829" s="77">
        <v>0</v>
      </c>
      <c r="O829" s="77">
        <v>0</v>
      </c>
      <c r="P829" s="77">
        <v>0</v>
      </c>
      <c r="Q829" s="77">
        <v>0</v>
      </c>
      <c r="R829" s="77">
        <v>0</v>
      </c>
      <c r="S829" s="77">
        <v>0</v>
      </c>
      <c r="T829" s="77">
        <v>0</v>
      </c>
      <c r="U829" s="77">
        <v>0</v>
      </c>
      <c r="V829" s="77">
        <v>0</v>
      </c>
      <c r="W829" s="77">
        <v>0</v>
      </c>
    </row>
    <row r="830" spans="1:23" s="84" customFormat="1" ht="261.75" customHeight="1">
      <c r="A830" s="238" t="s">
        <v>1427</v>
      </c>
      <c r="B830" s="756" t="s">
        <v>1429</v>
      </c>
      <c r="C830" s="994"/>
      <c r="D830" s="106"/>
      <c r="E830" s="201" t="s">
        <v>90</v>
      </c>
      <c r="F830" s="201" t="s">
        <v>212</v>
      </c>
      <c r="G830" s="201" t="s">
        <v>285</v>
      </c>
      <c r="H830" s="106" t="s">
        <v>296</v>
      </c>
      <c r="I830" s="1349"/>
      <c r="J830" s="106"/>
      <c r="K830" s="106"/>
      <c r="L830" s="77">
        <v>0</v>
      </c>
      <c r="M830" s="77">
        <v>67.5</v>
      </c>
      <c r="N830" s="77">
        <v>67.5</v>
      </c>
      <c r="O830" s="77">
        <v>0</v>
      </c>
      <c r="P830" s="77">
        <v>0</v>
      </c>
      <c r="Q830" s="77">
        <v>0</v>
      </c>
      <c r="R830" s="77">
        <v>0</v>
      </c>
      <c r="S830" s="77">
        <v>0</v>
      </c>
      <c r="T830" s="77">
        <v>0</v>
      </c>
      <c r="U830" s="77">
        <v>0</v>
      </c>
      <c r="V830" s="77">
        <v>0</v>
      </c>
      <c r="W830" s="77">
        <v>0</v>
      </c>
    </row>
    <row r="831" spans="1:23" s="84" customFormat="1" ht="63" customHeight="1">
      <c r="A831" s="238" t="s">
        <v>251</v>
      </c>
      <c r="B831" s="756" t="s">
        <v>292</v>
      </c>
      <c r="C831" s="994"/>
      <c r="D831" s="106"/>
      <c r="E831" s="201"/>
      <c r="F831" s="201"/>
      <c r="G831" s="201"/>
      <c r="H831" s="106" t="s">
        <v>296</v>
      </c>
      <c r="I831" s="96"/>
      <c r="J831" s="668"/>
      <c r="K831" s="106"/>
      <c r="L831" s="77">
        <f>L832+L833+L834+L835+L836+L837+L838+L839+L840+L841+L842</f>
        <v>1542.2</v>
      </c>
      <c r="M831" s="77">
        <f t="shared" ref="M831:W831" si="202">M832+M833+M834+M835+M836+M837+M838+M839+M840+M841+M842</f>
        <v>985.69999999999993</v>
      </c>
      <c r="N831" s="77">
        <f t="shared" si="202"/>
        <v>701.9</v>
      </c>
      <c r="O831" s="77">
        <f t="shared" si="202"/>
        <v>696.2</v>
      </c>
      <c r="P831" s="77">
        <f t="shared" si="202"/>
        <v>696.2</v>
      </c>
      <c r="Q831" s="77">
        <f t="shared" si="202"/>
        <v>0</v>
      </c>
      <c r="R831" s="77">
        <f t="shared" si="202"/>
        <v>711.3</v>
      </c>
      <c r="S831" s="77">
        <f t="shared" si="202"/>
        <v>711.3</v>
      </c>
      <c r="T831" s="77">
        <f t="shared" si="202"/>
        <v>0</v>
      </c>
      <c r="U831" s="77">
        <f t="shared" si="202"/>
        <v>711.3</v>
      </c>
      <c r="V831" s="77">
        <f t="shared" si="202"/>
        <v>711.3</v>
      </c>
      <c r="W831" s="77">
        <f t="shared" si="202"/>
        <v>0</v>
      </c>
    </row>
    <row r="832" spans="1:23" s="84" customFormat="1" ht="77.25" customHeight="1">
      <c r="A832" s="238" t="s">
        <v>305</v>
      </c>
      <c r="B832" s="756" t="s">
        <v>813</v>
      </c>
      <c r="C832" s="994"/>
      <c r="D832" s="106"/>
      <c r="E832" s="201" t="s">
        <v>101</v>
      </c>
      <c r="F832" s="696">
        <v>13</v>
      </c>
      <c r="G832" s="201" t="s">
        <v>456</v>
      </c>
      <c r="H832" s="106" t="s">
        <v>296</v>
      </c>
      <c r="I832" s="1293" t="s">
        <v>1430</v>
      </c>
      <c r="J832" s="1366" t="s">
        <v>825</v>
      </c>
      <c r="K832" s="1366" t="s">
        <v>826</v>
      </c>
      <c r="L832" s="77">
        <v>40</v>
      </c>
      <c r="M832" s="77">
        <v>45</v>
      </c>
      <c r="N832" s="77">
        <v>22.5</v>
      </c>
      <c r="O832" s="77">
        <v>0</v>
      </c>
      <c r="P832" s="77">
        <v>0</v>
      </c>
      <c r="Q832" s="77">
        <v>0</v>
      </c>
      <c r="R832" s="77">
        <v>0</v>
      </c>
      <c r="S832" s="77">
        <v>0</v>
      </c>
      <c r="T832" s="77">
        <v>0</v>
      </c>
      <c r="U832" s="77">
        <v>0</v>
      </c>
      <c r="V832" s="77">
        <v>0</v>
      </c>
      <c r="W832" s="94">
        <v>0</v>
      </c>
    </row>
    <row r="833" spans="1:23" s="84" customFormat="1" ht="90.75" customHeight="1">
      <c r="A833" s="238" t="s">
        <v>306</v>
      </c>
      <c r="B833" s="756" t="s">
        <v>307</v>
      </c>
      <c r="C833" s="994"/>
      <c r="D833" s="106"/>
      <c r="E833" s="201" t="s">
        <v>102</v>
      </c>
      <c r="F833" s="201" t="s">
        <v>101</v>
      </c>
      <c r="G833" s="201" t="s">
        <v>236</v>
      </c>
      <c r="H833" s="106" t="s">
        <v>296</v>
      </c>
      <c r="I833" s="1346"/>
      <c r="J833" s="1053"/>
      <c r="K833" s="1053"/>
      <c r="L833" s="77">
        <v>59</v>
      </c>
      <c r="M833" s="77">
        <v>20</v>
      </c>
      <c r="N833" s="77">
        <v>20</v>
      </c>
      <c r="O833" s="77">
        <v>196.6</v>
      </c>
      <c r="P833" s="77">
        <v>196.6</v>
      </c>
      <c r="Q833" s="77">
        <v>0</v>
      </c>
      <c r="R833" s="77">
        <v>201.6</v>
      </c>
      <c r="S833" s="77">
        <v>201.6</v>
      </c>
      <c r="T833" s="77">
        <v>0</v>
      </c>
      <c r="U833" s="77">
        <v>201.6</v>
      </c>
      <c r="V833" s="77">
        <v>201.6</v>
      </c>
      <c r="W833" s="94">
        <v>0</v>
      </c>
    </row>
    <row r="834" spans="1:23" s="84" customFormat="1" ht="107.25" customHeight="1">
      <c r="A834" s="238" t="s">
        <v>308</v>
      </c>
      <c r="B834" s="756" t="s">
        <v>309</v>
      </c>
      <c r="C834" s="994"/>
      <c r="D834" s="106"/>
      <c r="E834" s="201" t="s">
        <v>234</v>
      </c>
      <c r="F834" s="201" t="s">
        <v>234</v>
      </c>
      <c r="G834" s="201" t="s">
        <v>644</v>
      </c>
      <c r="H834" s="106" t="s">
        <v>296</v>
      </c>
      <c r="I834" s="1346"/>
      <c r="J834" s="1053"/>
      <c r="K834" s="1053"/>
      <c r="L834" s="77">
        <v>216.4</v>
      </c>
      <c r="M834" s="77">
        <v>98.2</v>
      </c>
      <c r="N834" s="77">
        <v>7.7</v>
      </c>
      <c r="O834" s="77">
        <f>P834</f>
        <v>103.4</v>
      </c>
      <c r="P834" s="77">
        <v>103.4</v>
      </c>
      <c r="Q834" s="77">
        <v>0</v>
      </c>
      <c r="R834" s="77">
        <v>103.4</v>
      </c>
      <c r="S834" s="77">
        <v>103.4</v>
      </c>
      <c r="T834" s="77">
        <v>0</v>
      </c>
      <c r="U834" s="77">
        <v>103.4</v>
      </c>
      <c r="V834" s="77">
        <v>103.4</v>
      </c>
      <c r="W834" s="94">
        <v>0</v>
      </c>
    </row>
    <row r="835" spans="1:23" s="84" customFormat="1" ht="186.75" customHeight="1">
      <c r="A835" s="238" t="s">
        <v>310</v>
      </c>
      <c r="B835" s="756" t="s">
        <v>827</v>
      </c>
      <c r="C835" s="994"/>
      <c r="D835" s="106"/>
      <c r="E835" s="201" t="s">
        <v>234</v>
      </c>
      <c r="F835" s="201" t="s">
        <v>234</v>
      </c>
      <c r="G835" s="201" t="s">
        <v>311</v>
      </c>
      <c r="H835" s="106" t="s">
        <v>296</v>
      </c>
      <c r="I835" s="1346"/>
      <c r="J835" s="1053"/>
      <c r="K835" s="1053"/>
      <c r="L835" s="77">
        <v>36.5</v>
      </c>
      <c r="M835" s="77">
        <v>73.7</v>
      </c>
      <c r="N835" s="77">
        <v>44.2</v>
      </c>
      <c r="O835" s="77">
        <v>0</v>
      </c>
      <c r="P835" s="77">
        <v>0</v>
      </c>
      <c r="Q835" s="77">
        <v>0</v>
      </c>
      <c r="R835" s="77">
        <v>0</v>
      </c>
      <c r="S835" s="77">
        <v>0</v>
      </c>
      <c r="T835" s="77">
        <v>0</v>
      </c>
      <c r="U835" s="77">
        <v>0</v>
      </c>
      <c r="V835" s="77">
        <v>0</v>
      </c>
      <c r="W835" s="77">
        <v>0</v>
      </c>
    </row>
    <row r="836" spans="1:23" s="84" customFormat="1" ht="192.75" customHeight="1">
      <c r="A836" s="238" t="s">
        <v>312</v>
      </c>
      <c r="B836" s="756" t="s">
        <v>828</v>
      </c>
      <c r="C836" s="994"/>
      <c r="D836" s="106"/>
      <c r="E836" s="201" t="s">
        <v>167</v>
      </c>
      <c r="F836" s="201" t="s">
        <v>102</v>
      </c>
      <c r="G836" s="201" t="s">
        <v>303</v>
      </c>
      <c r="H836" s="106" t="s">
        <v>296</v>
      </c>
      <c r="I836" s="1346"/>
      <c r="J836" s="1053"/>
      <c r="K836" s="1053"/>
      <c r="L836" s="77">
        <v>14.3</v>
      </c>
      <c r="M836" s="77">
        <v>14.6</v>
      </c>
      <c r="N836" s="77">
        <v>0</v>
      </c>
      <c r="O836" s="77">
        <f>P836</f>
        <v>14.2</v>
      </c>
      <c r="P836" s="77">
        <v>14.2</v>
      </c>
      <c r="Q836" s="77">
        <v>0</v>
      </c>
      <c r="R836" s="77">
        <v>14.6</v>
      </c>
      <c r="S836" s="77">
        <v>14.6</v>
      </c>
      <c r="T836" s="77">
        <v>0</v>
      </c>
      <c r="U836" s="77">
        <v>14.6</v>
      </c>
      <c r="V836" s="77">
        <v>14.6</v>
      </c>
      <c r="W836" s="94">
        <v>0</v>
      </c>
    </row>
    <row r="837" spans="1:23" s="84" customFormat="1" ht="90.75" customHeight="1">
      <c r="A837" s="238" t="s">
        <v>829</v>
      </c>
      <c r="B837" s="273" t="s">
        <v>830</v>
      </c>
      <c r="C837" s="994"/>
      <c r="D837" s="106"/>
      <c r="E837" s="201" t="s">
        <v>89</v>
      </c>
      <c r="F837" s="201" t="s">
        <v>218</v>
      </c>
      <c r="G837" s="201" t="s">
        <v>639</v>
      </c>
      <c r="H837" s="106" t="s">
        <v>296</v>
      </c>
      <c r="I837" s="1346"/>
      <c r="J837" s="1053"/>
      <c r="K837" s="1053"/>
      <c r="L837" s="77">
        <v>99.8</v>
      </c>
      <c r="M837" s="77">
        <v>102.3</v>
      </c>
      <c r="N837" s="77">
        <v>0</v>
      </c>
      <c r="O837" s="77">
        <f>P837</f>
        <v>99.8</v>
      </c>
      <c r="P837" s="77">
        <v>99.8</v>
      </c>
      <c r="Q837" s="77">
        <v>0</v>
      </c>
      <c r="R837" s="77">
        <v>102.3</v>
      </c>
      <c r="S837" s="77">
        <v>102.3</v>
      </c>
      <c r="T837" s="77">
        <v>0</v>
      </c>
      <c r="U837" s="77">
        <v>102.3</v>
      </c>
      <c r="V837" s="77">
        <v>102.3</v>
      </c>
      <c r="W837" s="94">
        <v>0</v>
      </c>
    </row>
    <row r="838" spans="1:23" s="84" customFormat="1" ht="68.25" customHeight="1">
      <c r="A838" s="238" t="s">
        <v>313</v>
      </c>
      <c r="B838" s="756" t="s">
        <v>304</v>
      </c>
      <c r="C838" s="994"/>
      <c r="D838" s="106"/>
      <c r="E838" s="201" t="s">
        <v>90</v>
      </c>
      <c r="F838" s="201" t="s">
        <v>212</v>
      </c>
      <c r="G838" s="201" t="s">
        <v>643</v>
      </c>
      <c r="H838" s="106" t="s">
        <v>296</v>
      </c>
      <c r="I838" s="1346"/>
      <c r="J838" s="1053"/>
      <c r="K838" s="1053"/>
      <c r="L838" s="77">
        <v>1076.2</v>
      </c>
      <c r="M838" s="77">
        <v>0</v>
      </c>
      <c r="N838" s="77">
        <v>0</v>
      </c>
      <c r="O838" s="77">
        <v>0</v>
      </c>
      <c r="P838" s="77">
        <v>0</v>
      </c>
      <c r="Q838" s="77">
        <v>0</v>
      </c>
      <c r="R838" s="77">
        <v>0</v>
      </c>
      <c r="S838" s="77">
        <v>0</v>
      </c>
      <c r="T838" s="77">
        <v>0</v>
      </c>
      <c r="U838" s="77">
        <v>0</v>
      </c>
      <c r="V838" s="77">
        <v>0</v>
      </c>
      <c r="W838" s="77">
        <v>0</v>
      </c>
    </row>
    <row r="839" spans="1:23" s="84" customFormat="1" ht="68.25" customHeight="1">
      <c r="A839" s="238" t="s">
        <v>831</v>
      </c>
      <c r="B839" s="756" t="s">
        <v>325</v>
      </c>
      <c r="C839" s="994"/>
      <c r="D839" s="106"/>
      <c r="E839" s="201" t="s">
        <v>234</v>
      </c>
      <c r="F839" s="201" t="s">
        <v>234</v>
      </c>
      <c r="G839" s="201" t="s">
        <v>238</v>
      </c>
      <c r="H839" s="106" t="s">
        <v>296</v>
      </c>
      <c r="I839" s="1346"/>
      <c r="J839" s="1053"/>
      <c r="K839" s="1053"/>
      <c r="L839" s="77">
        <v>0</v>
      </c>
      <c r="M839" s="77">
        <v>54.4</v>
      </c>
      <c r="N839" s="77">
        <v>30</v>
      </c>
      <c r="O839" s="77">
        <f>P839</f>
        <v>282.2</v>
      </c>
      <c r="P839" s="77">
        <v>282.2</v>
      </c>
      <c r="Q839" s="77">
        <v>0</v>
      </c>
      <c r="R839" s="77">
        <v>289.39999999999998</v>
      </c>
      <c r="S839" s="77">
        <v>289.39999999999998</v>
      </c>
      <c r="T839" s="77">
        <v>0</v>
      </c>
      <c r="U839" s="77">
        <v>289.39999999999998</v>
      </c>
      <c r="V839" s="77">
        <v>289.39999999999998</v>
      </c>
      <c r="W839" s="94">
        <v>0</v>
      </c>
    </row>
    <row r="840" spans="1:23" s="84" customFormat="1" ht="97.5" customHeight="1">
      <c r="A840" s="238" t="s">
        <v>314</v>
      </c>
      <c r="B840" s="756" t="s">
        <v>832</v>
      </c>
      <c r="C840" s="994"/>
      <c r="D840" s="106"/>
      <c r="E840" s="201" t="s">
        <v>90</v>
      </c>
      <c r="F840" s="201" t="s">
        <v>212</v>
      </c>
      <c r="G840" s="201" t="s">
        <v>180</v>
      </c>
      <c r="H840" s="106" t="s">
        <v>296</v>
      </c>
      <c r="I840" s="1346"/>
      <c r="J840" s="1053"/>
      <c r="K840" s="1053"/>
      <c r="L840" s="77">
        <v>0</v>
      </c>
      <c r="M840" s="77">
        <v>0</v>
      </c>
      <c r="N840" s="77">
        <v>0</v>
      </c>
      <c r="O840" s="77">
        <v>0</v>
      </c>
      <c r="P840" s="77">
        <v>0</v>
      </c>
      <c r="Q840" s="77">
        <v>0</v>
      </c>
      <c r="R840" s="77">
        <v>0</v>
      </c>
      <c r="S840" s="77">
        <v>0</v>
      </c>
      <c r="T840" s="77">
        <v>0</v>
      </c>
      <c r="U840" s="77">
        <v>0</v>
      </c>
      <c r="V840" s="77">
        <v>0</v>
      </c>
      <c r="W840" s="77">
        <v>0</v>
      </c>
    </row>
    <row r="841" spans="1:23" s="84" customFormat="1" ht="97.5" customHeight="1">
      <c r="A841" s="238" t="s">
        <v>1431</v>
      </c>
      <c r="B841" s="756" t="s">
        <v>1432</v>
      </c>
      <c r="C841" s="994"/>
      <c r="D841" s="106"/>
      <c r="E841" s="201" t="s">
        <v>90</v>
      </c>
      <c r="F841" s="201" t="s">
        <v>212</v>
      </c>
      <c r="G841" s="201" t="s">
        <v>285</v>
      </c>
      <c r="H841" s="106" t="s">
        <v>296</v>
      </c>
      <c r="I841" s="1053"/>
      <c r="J841" s="1053"/>
      <c r="K841" s="1053"/>
      <c r="L841" s="77">
        <v>0</v>
      </c>
      <c r="M841" s="77">
        <v>67.5</v>
      </c>
      <c r="N841" s="77">
        <v>67.5</v>
      </c>
      <c r="O841" s="77">
        <v>0</v>
      </c>
      <c r="P841" s="77">
        <v>0</v>
      </c>
      <c r="Q841" s="77">
        <v>0</v>
      </c>
      <c r="R841" s="77">
        <v>0</v>
      </c>
      <c r="S841" s="77">
        <v>0</v>
      </c>
      <c r="T841" s="77">
        <v>0</v>
      </c>
      <c r="U841" s="77">
        <v>0</v>
      </c>
      <c r="V841" s="77">
        <v>0</v>
      </c>
      <c r="W841" s="77">
        <v>0</v>
      </c>
    </row>
    <row r="842" spans="1:23" s="84" customFormat="1" ht="97.5" customHeight="1">
      <c r="A842" s="238" t="s">
        <v>1433</v>
      </c>
      <c r="B842" s="756" t="s">
        <v>1434</v>
      </c>
      <c r="C842" s="994"/>
      <c r="D842" s="106"/>
      <c r="E842" s="201" t="s">
        <v>90</v>
      </c>
      <c r="F842" s="201" t="s">
        <v>212</v>
      </c>
      <c r="G842" s="201" t="s">
        <v>800</v>
      </c>
      <c r="H842" s="106" t="s">
        <v>296</v>
      </c>
      <c r="I842" s="1349"/>
      <c r="J842" s="1349"/>
      <c r="K842" s="1349"/>
      <c r="L842" s="77">
        <v>0</v>
      </c>
      <c r="M842" s="77">
        <v>510</v>
      </c>
      <c r="N842" s="77">
        <v>510</v>
      </c>
      <c r="O842" s="77">
        <v>0</v>
      </c>
      <c r="P842" s="77">
        <v>0</v>
      </c>
      <c r="Q842" s="77">
        <v>0</v>
      </c>
      <c r="R842" s="77">
        <v>0</v>
      </c>
      <c r="S842" s="77">
        <v>0</v>
      </c>
      <c r="T842" s="77">
        <v>0</v>
      </c>
      <c r="U842" s="77">
        <v>0</v>
      </c>
      <c r="V842" s="77">
        <v>0</v>
      </c>
      <c r="W842" s="77">
        <v>0</v>
      </c>
    </row>
    <row r="843" spans="1:23" s="84" customFormat="1" ht="33" customHeight="1">
      <c r="A843" s="238" t="s">
        <v>253</v>
      </c>
      <c r="B843" s="756" t="s">
        <v>293</v>
      </c>
      <c r="C843" s="994"/>
      <c r="D843" s="106"/>
      <c r="E843" s="201"/>
      <c r="F843" s="201"/>
      <c r="G843" s="201"/>
      <c r="H843" s="106">
        <v>622</v>
      </c>
      <c r="I843" s="236"/>
      <c r="J843" s="668"/>
      <c r="K843" s="106"/>
      <c r="L843" s="77">
        <f t="shared" ref="L843:W843" si="203">L844+L845+L846+L847+L848+L849+L850+L851+L852+L853</f>
        <v>5314.6</v>
      </c>
      <c r="M843" s="77">
        <f t="shared" si="203"/>
        <v>2525.1</v>
      </c>
      <c r="N843" s="77">
        <f t="shared" si="203"/>
        <v>2525.1</v>
      </c>
      <c r="O843" s="77">
        <f t="shared" si="203"/>
        <v>0</v>
      </c>
      <c r="P843" s="77">
        <f t="shared" si="203"/>
        <v>0</v>
      </c>
      <c r="Q843" s="77">
        <f t="shared" si="203"/>
        <v>0</v>
      </c>
      <c r="R843" s="77">
        <f t="shared" si="203"/>
        <v>0</v>
      </c>
      <c r="S843" s="77">
        <f t="shared" si="203"/>
        <v>0</v>
      </c>
      <c r="T843" s="77">
        <f t="shared" si="203"/>
        <v>0</v>
      </c>
      <c r="U843" s="77">
        <f t="shared" si="203"/>
        <v>0</v>
      </c>
      <c r="V843" s="77">
        <f t="shared" si="203"/>
        <v>0</v>
      </c>
      <c r="W843" s="77">
        <f t="shared" si="203"/>
        <v>0</v>
      </c>
    </row>
    <row r="844" spans="1:23" s="84" customFormat="1" ht="82.5" customHeight="1">
      <c r="A844" s="238" t="s">
        <v>315</v>
      </c>
      <c r="B844" s="756" t="s">
        <v>813</v>
      </c>
      <c r="C844" s="994"/>
      <c r="D844" s="106"/>
      <c r="E844" s="201" t="s">
        <v>101</v>
      </c>
      <c r="F844" s="201" t="s">
        <v>92</v>
      </c>
      <c r="G844" s="201" t="s">
        <v>456</v>
      </c>
      <c r="H844" s="106" t="s">
        <v>296</v>
      </c>
      <c r="I844" s="1293" t="s">
        <v>833</v>
      </c>
      <c r="J844" s="1366" t="s">
        <v>834</v>
      </c>
      <c r="K844" s="1366" t="s">
        <v>835</v>
      </c>
      <c r="L844" s="77">
        <v>0</v>
      </c>
      <c r="M844" s="77">
        <v>0</v>
      </c>
      <c r="N844" s="77">
        <v>0</v>
      </c>
      <c r="O844" s="77">
        <v>0</v>
      </c>
      <c r="P844" s="77">
        <v>0</v>
      </c>
      <c r="Q844" s="77">
        <v>0</v>
      </c>
      <c r="R844" s="77">
        <v>0</v>
      </c>
      <c r="S844" s="77">
        <v>0</v>
      </c>
      <c r="T844" s="77">
        <v>0</v>
      </c>
      <c r="U844" s="77">
        <v>0</v>
      </c>
      <c r="V844" s="77">
        <v>0</v>
      </c>
      <c r="W844" s="94">
        <v>0</v>
      </c>
    </row>
    <row r="845" spans="1:23" s="84" customFormat="1" ht="81" customHeight="1">
      <c r="A845" s="238" t="s">
        <v>316</v>
      </c>
      <c r="B845" s="756" t="s">
        <v>307</v>
      </c>
      <c r="C845" s="994"/>
      <c r="D845" s="106"/>
      <c r="E845" s="201" t="s">
        <v>102</v>
      </c>
      <c r="F845" s="201" t="s">
        <v>101</v>
      </c>
      <c r="G845" s="201" t="s">
        <v>236</v>
      </c>
      <c r="H845" s="106" t="s">
        <v>296</v>
      </c>
      <c r="I845" s="1346"/>
      <c r="J845" s="1053"/>
      <c r="K845" s="1053"/>
      <c r="L845" s="77">
        <v>81.5</v>
      </c>
      <c r="M845" s="77">
        <v>77.900000000000006</v>
      </c>
      <c r="N845" s="77">
        <v>77.900000000000006</v>
      </c>
      <c r="O845" s="77">
        <v>0</v>
      </c>
      <c r="P845" s="77">
        <v>0</v>
      </c>
      <c r="Q845" s="77">
        <v>0</v>
      </c>
      <c r="R845" s="77">
        <v>0</v>
      </c>
      <c r="S845" s="77">
        <v>0</v>
      </c>
      <c r="T845" s="77">
        <v>0</v>
      </c>
      <c r="U845" s="77">
        <v>0</v>
      </c>
      <c r="V845" s="77">
        <v>0</v>
      </c>
      <c r="W845" s="94">
        <v>0</v>
      </c>
    </row>
    <row r="846" spans="1:23" s="84" customFormat="1" ht="53.25" customHeight="1">
      <c r="A846" s="238" t="s">
        <v>317</v>
      </c>
      <c r="B846" s="756" t="s">
        <v>309</v>
      </c>
      <c r="C846" s="994"/>
      <c r="D846" s="106"/>
      <c r="E846" s="201" t="s">
        <v>234</v>
      </c>
      <c r="F846" s="201" t="s">
        <v>234</v>
      </c>
      <c r="G846" s="201" t="s">
        <v>644</v>
      </c>
      <c r="H846" s="106" t="s">
        <v>296</v>
      </c>
      <c r="I846" s="1346"/>
      <c r="J846" s="1053"/>
      <c r="K846" s="1053"/>
      <c r="L846" s="77">
        <v>0</v>
      </c>
      <c r="M846" s="77">
        <v>0</v>
      </c>
      <c r="N846" s="77">
        <v>0</v>
      </c>
      <c r="O846" s="77">
        <v>0</v>
      </c>
      <c r="P846" s="77">
        <v>0</v>
      </c>
      <c r="Q846" s="77">
        <v>0</v>
      </c>
      <c r="R846" s="77">
        <v>0</v>
      </c>
      <c r="S846" s="77">
        <v>0</v>
      </c>
      <c r="T846" s="77">
        <v>0</v>
      </c>
      <c r="U846" s="77">
        <v>0</v>
      </c>
      <c r="V846" s="77">
        <v>0</v>
      </c>
      <c r="W846" s="94">
        <v>0</v>
      </c>
    </row>
    <row r="847" spans="1:23" s="84" customFormat="1" ht="103.5" customHeight="1">
      <c r="A847" s="238" t="s">
        <v>318</v>
      </c>
      <c r="B847" s="756" t="s">
        <v>319</v>
      </c>
      <c r="C847" s="994"/>
      <c r="D847" s="106"/>
      <c r="E847" s="201" t="s">
        <v>234</v>
      </c>
      <c r="F847" s="201" t="s">
        <v>234</v>
      </c>
      <c r="G847" s="201" t="s">
        <v>238</v>
      </c>
      <c r="H847" s="106" t="s">
        <v>296</v>
      </c>
      <c r="I847" s="1346"/>
      <c r="J847" s="1053"/>
      <c r="K847" s="1053"/>
      <c r="L847" s="77">
        <v>0</v>
      </c>
      <c r="M847" s="77">
        <v>0</v>
      </c>
      <c r="N847" s="77">
        <v>0</v>
      </c>
      <c r="O847" s="77">
        <f>SUM(P847:Q847)</f>
        <v>0</v>
      </c>
      <c r="P847" s="77">
        <v>0</v>
      </c>
      <c r="Q847" s="77">
        <v>0</v>
      </c>
      <c r="R847" s="77">
        <f>SUM(S847:T847)</f>
        <v>0</v>
      </c>
      <c r="S847" s="77">
        <v>0</v>
      </c>
      <c r="T847" s="77">
        <v>0</v>
      </c>
      <c r="U847" s="77">
        <f>SUM(V847:W847)</f>
        <v>0</v>
      </c>
      <c r="V847" s="77">
        <v>0</v>
      </c>
      <c r="W847" s="94">
        <v>0</v>
      </c>
    </row>
    <row r="848" spans="1:23" s="84" customFormat="1" ht="103.5" customHeight="1">
      <c r="A848" s="238" t="s">
        <v>836</v>
      </c>
      <c r="B848" s="756" t="s">
        <v>1435</v>
      </c>
      <c r="C848" s="994"/>
      <c r="D848" s="106"/>
      <c r="E848" s="201" t="s">
        <v>234</v>
      </c>
      <c r="F848" s="201" t="s">
        <v>234</v>
      </c>
      <c r="G848" s="201" t="s">
        <v>311</v>
      </c>
      <c r="H848" s="106" t="s">
        <v>296</v>
      </c>
      <c r="I848" s="1346"/>
      <c r="J848" s="1053"/>
      <c r="K848" s="1053"/>
      <c r="L848" s="77">
        <v>0</v>
      </c>
      <c r="M848" s="77">
        <v>29.5</v>
      </c>
      <c r="N848" s="77">
        <v>29.5</v>
      </c>
      <c r="O848" s="77">
        <v>0</v>
      </c>
      <c r="P848" s="77">
        <v>0</v>
      </c>
      <c r="Q848" s="77">
        <v>0</v>
      </c>
      <c r="R848" s="77">
        <v>0</v>
      </c>
      <c r="S848" s="77">
        <v>0</v>
      </c>
      <c r="T848" s="77">
        <v>0</v>
      </c>
      <c r="U848" s="77">
        <v>0</v>
      </c>
      <c r="V848" s="77">
        <v>0</v>
      </c>
      <c r="W848" s="77">
        <v>0</v>
      </c>
    </row>
    <row r="849" spans="1:23" s="84" customFormat="1" ht="66" customHeight="1">
      <c r="A849" s="238" t="s">
        <v>837</v>
      </c>
      <c r="B849" s="222" t="s">
        <v>830</v>
      </c>
      <c r="C849" s="994"/>
      <c r="D849" s="106"/>
      <c r="E849" s="201" t="s">
        <v>89</v>
      </c>
      <c r="F849" s="201" t="s">
        <v>218</v>
      </c>
      <c r="G849" s="201" t="s">
        <v>639</v>
      </c>
      <c r="H849" s="106" t="s">
        <v>296</v>
      </c>
      <c r="I849" s="1346"/>
      <c r="J849" s="1053"/>
      <c r="K849" s="1053"/>
      <c r="L849" s="77">
        <v>11</v>
      </c>
      <c r="M849" s="77">
        <v>0</v>
      </c>
      <c r="N849" s="77">
        <v>0</v>
      </c>
      <c r="O849" s="77">
        <v>0</v>
      </c>
      <c r="P849" s="77">
        <v>0</v>
      </c>
      <c r="Q849" s="77">
        <v>0</v>
      </c>
      <c r="R849" s="77">
        <v>0</v>
      </c>
      <c r="S849" s="77">
        <v>0</v>
      </c>
      <c r="T849" s="77">
        <v>0</v>
      </c>
      <c r="U849" s="77">
        <v>0</v>
      </c>
      <c r="V849" s="77">
        <v>0</v>
      </c>
      <c r="W849" s="77">
        <v>0</v>
      </c>
    </row>
    <row r="850" spans="1:23" s="84" customFormat="1" ht="63" customHeight="1">
      <c r="A850" s="238" t="s">
        <v>837</v>
      </c>
      <c r="B850" s="756" t="s">
        <v>321</v>
      </c>
      <c r="C850" s="994"/>
      <c r="D850" s="106"/>
      <c r="E850" s="201" t="s">
        <v>90</v>
      </c>
      <c r="F850" s="201" t="s">
        <v>212</v>
      </c>
      <c r="G850" s="201" t="s">
        <v>643</v>
      </c>
      <c r="H850" s="106" t="s">
        <v>296</v>
      </c>
      <c r="I850" s="1347"/>
      <c r="J850" s="1349"/>
      <c r="K850" s="1349"/>
      <c r="L850" s="77">
        <v>5072.1000000000004</v>
      </c>
      <c r="M850" s="77">
        <v>2330.1999999999998</v>
      </c>
      <c r="N850" s="77">
        <v>2330.1999999999998</v>
      </c>
      <c r="O850" s="77">
        <v>0</v>
      </c>
      <c r="P850" s="77">
        <v>0</v>
      </c>
      <c r="Q850" s="77">
        <v>0</v>
      </c>
      <c r="R850" s="77">
        <v>0</v>
      </c>
      <c r="S850" s="77">
        <v>0</v>
      </c>
      <c r="T850" s="77">
        <v>0</v>
      </c>
      <c r="U850" s="77">
        <v>0</v>
      </c>
      <c r="V850" s="77">
        <v>0</v>
      </c>
      <c r="W850" s="77">
        <v>0</v>
      </c>
    </row>
    <row r="851" spans="1:23" s="84" customFormat="1" ht="227.25" customHeight="1">
      <c r="A851" s="238" t="s">
        <v>320</v>
      </c>
      <c r="B851" s="756" t="s">
        <v>838</v>
      </c>
      <c r="C851" s="994"/>
      <c r="D851" s="106"/>
      <c r="E851" s="201" t="s">
        <v>90</v>
      </c>
      <c r="F851" s="201" t="s">
        <v>212</v>
      </c>
      <c r="G851" s="201" t="s">
        <v>157</v>
      </c>
      <c r="H851" s="106" t="s">
        <v>296</v>
      </c>
      <c r="I851" s="96" t="s">
        <v>839</v>
      </c>
      <c r="J851" s="201" t="s">
        <v>840</v>
      </c>
      <c r="K851" s="106" t="s">
        <v>841</v>
      </c>
      <c r="L851" s="77">
        <v>110</v>
      </c>
      <c r="M851" s="77">
        <v>0</v>
      </c>
      <c r="N851" s="77">
        <v>0</v>
      </c>
      <c r="O851" s="77">
        <v>0</v>
      </c>
      <c r="P851" s="77">
        <v>0</v>
      </c>
      <c r="Q851" s="77">
        <v>0</v>
      </c>
      <c r="R851" s="77">
        <v>0</v>
      </c>
      <c r="S851" s="77">
        <v>0</v>
      </c>
      <c r="T851" s="77">
        <v>0</v>
      </c>
      <c r="U851" s="77">
        <v>0</v>
      </c>
      <c r="V851" s="77">
        <v>0</v>
      </c>
      <c r="W851" s="77">
        <v>0</v>
      </c>
    </row>
    <row r="852" spans="1:23" s="84" customFormat="1" ht="223.5" customHeight="1">
      <c r="A852" s="681" t="s">
        <v>842</v>
      </c>
      <c r="B852" s="911" t="s">
        <v>843</v>
      </c>
      <c r="C852" s="998"/>
      <c r="D852" s="253"/>
      <c r="E852" s="244" t="s">
        <v>90</v>
      </c>
      <c r="F852" s="244" t="s">
        <v>212</v>
      </c>
      <c r="G852" s="244" t="s">
        <v>671</v>
      </c>
      <c r="H852" s="253" t="s">
        <v>296</v>
      </c>
      <c r="I852" s="96" t="s">
        <v>844</v>
      </c>
      <c r="J852" s="106" t="s">
        <v>845</v>
      </c>
      <c r="K852" s="106" t="s">
        <v>846</v>
      </c>
      <c r="L852" s="77">
        <v>40</v>
      </c>
      <c r="M852" s="77">
        <v>20</v>
      </c>
      <c r="N852" s="77">
        <v>20</v>
      </c>
      <c r="O852" s="77">
        <v>0</v>
      </c>
      <c r="P852" s="77">
        <v>0</v>
      </c>
      <c r="Q852" s="77">
        <v>0</v>
      </c>
      <c r="R852" s="77">
        <v>0</v>
      </c>
      <c r="S852" s="77">
        <v>0</v>
      </c>
      <c r="T852" s="77">
        <v>0</v>
      </c>
      <c r="U852" s="77">
        <v>0</v>
      </c>
      <c r="V852" s="77">
        <v>0</v>
      </c>
      <c r="W852" s="94">
        <v>0</v>
      </c>
    </row>
    <row r="853" spans="1:23" s="84" customFormat="1" ht="223.5" customHeight="1">
      <c r="A853" s="681" t="s">
        <v>1436</v>
      </c>
      <c r="B853" s="911" t="s">
        <v>1432</v>
      </c>
      <c r="C853" s="998"/>
      <c r="D853" s="253"/>
      <c r="E853" s="244" t="s">
        <v>90</v>
      </c>
      <c r="F853" s="244" t="s">
        <v>212</v>
      </c>
      <c r="G853" s="244" t="s">
        <v>285</v>
      </c>
      <c r="H853" s="253" t="s">
        <v>296</v>
      </c>
      <c r="I853" s="93" t="s">
        <v>1437</v>
      </c>
      <c r="J853" s="106"/>
      <c r="K853" s="106"/>
      <c r="L853" s="77">
        <v>0</v>
      </c>
      <c r="M853" s="77">
        <v>67.5</v>
      </c>
      <c r="N853" s="77">
        <v>67.5</v>
      </c>
      <c r="O853" s="77">
        <v>0</v>
      </c>
      <c r="P853" s="77">
        <v>0</v>
      </c>
      <c r="Q853" s="77">
        <v>0</v>
      </c>
      <c r="R853" s="77">
        <v>0</v>
      </c>
      <c r="S853" s="77">
        <v>0</v>
      </c>
      <c r="T853" s="77">
        <v>0</v>
      </c>
      <c r="U853" s="77">
        <v>0</v>
      </c>
      <c r="V853" s="77">
        <v>0</v>
      </c>
      <c r="W853" s="77">
        <v>0</v>
      </c>
    </row>
    <row r="854" spans="1:23" s="84" customFormat="1" ht="38.25" customHeight="1">
      <c r="A854" s="238" t="s">
        <v>254</v>
      </c>
      <c r="B854" s="756" t="s">
        <v>294</v>
      </c>
      <c r="C854" s="994"/>
      <c r="D854" s="106"/>
      <c r="E854" s="201"/>
      <c r="F854" s="201"/>
      <c r="G854" s="201"/>
      <c r="H854" s="106">
        <v>622</v>
      </c>
      <c r="I854" s="236"/>
      <c r="J854" s="668"/>
      <c r="K854" s="106"/>
      <c r="L854" s="77">
        <f>L855+L856+L857+L858+L859+L860+L861</f>
        <v>999.7</v>
      </c>
      <c r="M854" s="77">
        <f t="shared" ref="M854:W854" si="204">M855+M856+M857+M858+M859+M860+M861</f>
        <v>880.4</v>
      </c>
      <c r="N854" s="77">
        <f t="shared" si="204"/>
        <v>522.79999999999995</v>
      </c>
      <c r="O854" s="77">
        <f t="shared" si="204"/>
        <v>739.8</v>
      </c>
      <c r="P854" s="77">
        <f t="shared" si="204"/>
        <v>739.8</v>
      </c>
      <c r="Q854" s="77">
        <f t="shared" si="204"/>
        <v>0</v>
      </c>
      <c r="R854" s="77">
        <f t="shared" si="204"/>
        <v>767.7</v>
      </c>
      <c r="S854" s="77">
        <f t="shared" si="204"/>
        <v>767.7</v>
      </c>
      <c r="T854" s="77">
        <f t="shared" si="204"/>
        <v>0</v>
      </c>
      <c r="U854" s="77">
        <f t="shared" si="204"/>
        <v>767.7</v>
      </c>
      <c r="V854" s="77">
        <f t="shared" si="204"/>
        <v>767.7</v>
      </c>
      <c r="W854" s="77">
        <f t="shared" si="204"/>
        <v>0</v>
      </c>
    </row>
    <row r="855" spans="1:23" s="84" customFormat="1" ht="96.75" customHeight="1">
      <c r="A855" s="238" t="s">
        <v>322</v>
      </c>
      <c r="B855" s="756" t="s">
        <v>813</v>
      </c>
      <c r="C855" s="994"/>
      <c r="D855" s="106"/>
      <c r="E855" s="201" t="s">
        <v>101</v>
      </c>
      <c r="F855" s="201" t="s">
        <v>92</v>
      </c>
      <c r="G855" s="201" t="s">
        <v>456</v>
      </c>
      <c r="H855" s="106" t="s">
        <v>296</v>
      </c>
      <c r="I855" s="1293" t="s">
        <v>847</v>
      </c>
      <c r="J855" s="1366" t="s">
        <v>848</v>
      </c>
      <c r="K855" s="1366" t="s">
        <v>849</v>
      </c>
      <c r="L855" s="77">
        <v>260.3</v>
      </c>
      <c r="M855" s="77">
        <v>263</v>
      </c>
      <c r="N855" s="77">
        <v>110</v>
      </c>
      <c r="O855" s="77">
        <v>321.10000000000002</v>
      </c>
      <c r="P855" s="77">
        <v>321.10000000000002</v>
      </c>
      <c r="Q855" s="77"/>
      <c r="R855" s="77">
        <v>329.2</v>
      </c>
      <c r="S855" s="77">
        <v>329.2</v>
      </c>
      <c r="T855" s="77">
        <v>0</v>
      </c>
      <c r="U855" s="77">
        <v>329.2</v>
      </c>
      <c r="V855" s="77">
        <v>329.2</v>
      </c>
      <c r="W855" s="94">
        <v>0</v>
      </c>
    </row>
    <row r="856" spans="1:23" s="84" customFormat="1" ht="96.75" customHeight="1">
      <c r="A856" s="238" t="s">
        <v>323</v>
      </c>
      <c r="B856" s="756" t="s">
        <v>309</v>
      </c>
      <c r="C856" s="994"/>
      <c r="D856" s="106"/>
      <c r="E856" s="201" t="s">
        <v>234</v>
      </c>
      <c r="F856" s="201" t="s">
        <v>234</v>
      </c>
      <c r="G856" s="201" t="s">
        <v>644</v>
      </c>
      <c r="H856" s="106" t="s">
        <v>296</v>
      </c>
      <c r="I856" s="1346"/>
      <c r="J856" s="1053"/>
      <c r="K856" s="1053"/>
      <c r="L856" s="77">
        <v>61.9</v>
      </c>
      <c r="M856" s="77">
        <v>102.9</v>
      </c>
      <c r="N856" s="77">
        <v>97.9</v>
      </c>
      <c r="O856" s="77">
        <v>100</v>
      </c>
      <c r="P856" s="77">
        <v>100</v>
      </c>
      <c r="Q856" s="77">
        <v>0</v>
      </c>
      <c r="R856" s="77">
        <v>111.7</v>
      </c>
      <c r="S856" s="77">
        <v>111.7</v>
      </c>
      <c r="T856" s="77">
        <v>0</v>
      </c>
      <c r="U856" s="77">
        <v>111.7</v>
      </c>
      <c r="V856" s="77">
        <v>111.7</v>
      </c>
      <c r="W856" s="94">
        <v>0</v>
      </c>
    </row>
    <row r="857" spans="1:23" s="84" customFormat="1" ht="96.75" customHeight="1">
      <c r="A857" s="238" t="s">
        <v>324</v>
      </c>
      <c r="B857" s="756" t="s">
        <v>301</v>
      </c>
      <c r="C857" s="994"/>
      <c r="D857" s="106"/>
      <c r="E857" s="201" t="s">
        <v>234</v>
      </c>
      <c r="F857" s="201" t="s">
        <v>234</v>
      </c>
      <c r="G857" s="201" t="s">
        <v>311</v>
      </c>
      <c r="H857" s="106" t="s">
        <v>296</v>
      </c>
      <c r="I857" s="1346"/>
      <c r="J857" s="1053"/>
      <c r="K857" s="1053"/>
      <c r="L857" s="77">
        <v>205</v>
      </c>
      <c r="M857" s="77">
        <v>223.6</v>
      </c>
      <c r="N857" s="77">
        <v>24</v>
      </c>
      <c r="O857" s="77">
        <f>P857</f>
        <v>318.7</v>
      </c>
      <c r="P857" s="77">
        <v>318.7</v>
      </c>
      <c r="Q857" s="77">
        <v>0</v>
      </c>
      <c r="R857" s="77">
        <v>326.8</v>
      </c>
      <c r="S857" s="77">
        <v>326.8</v>
      </c>
      <c r="T857" s="77">
        <v>0</v>
      </c>
      <c r="U857" s="77">
        <v>326.8</v>
      </c>
      <c r="V857" s="77">
        <v>326.8</v>
      </c>
      <c r="W857" s="94">
        <v>0</v>
      </c>
    </row>
    <row r="858" spans="1:23" s="84" customFormat="1" ht="96.75" customHeight="1">
      <c r="A858" s="238" t="s">
        <v>850</v>
      </c>
      <c r="B858" s="756" t="s">
        <v>325</v>
      </c>
      <c r="C858" s="994"/>
      <c r="D858" s="106"/>
      <c r="E858" s="201" t="s">
        <v>234</v>
      </c>
      <c r="F858" s="201" t="s">
        <v>234</v>
      </c>
      <c r="G858" s="201" t="s">
        <v>238</v>
      </c>
      <c r="H858" s="106" t="s">
        <v>296</v>
      </c>
      <c r="I858" s="1346"/>
      <c r="J858" s="1053"/>
      <c r="K858" s="1053"/>
      <c r="L858" s="77">
        <v>235</v>
      </c>
      <c r="M858" s="77">
        <v>235</v>
      </c>
      <c r="N858" s="77">
        <v>235</v>
      </c>
      <c r="O858" s="77">
        <v>0</v>
      </c>
      <c r="P858" s="77">
        <v>0</v>
      </c>
      <c r="Q858" s="77">
        <v>0</v>
      </c>
      <c r="R858" s="77">
        <v>0</v>
      </c>
      <c r="S858" s="77">
        <v>0</v>
      </c>
      <c r="T858" s="77">
        <v>0</v>
      </c>
      <c r="U858" s="77">
        <v>0</v>
      </c>
      <c r="V858" s="77">
        <v>0</v>
      </c>
      <c r="W858" s="77">
        <v>0</v>
      </c>
    </row>
    <row r="859" spans="1:23" s="84" customFormat="1" ht="96.75" customHeight="1">
      <c r="A859" s="238" t="s">
        <v>326</v>
      </c>
      <c r="B859" s="756" t="s">
        <v>304</v>
      </c>
      <c r="C859" s="994"/>
      <c r="D859" s="106"/>
      <c r="E859" s="201" t="s">
        <v>90</v>
      </c>
      <c r="F859" s="201" t="s">
        <v>212</v>
      </c>
      <c r="G859" s="201" t="s">
        <v>643</v>
      </c>
      <c r="H859" s="106" t="s">
        <v>296</v>
      </c>
      <c r="I859" s="1346"/>
      <c r="J859" s="1053"/>
      <c r="K859" s="1053"/>
      <c r="L859" s="77">
        <v>237.5</v>
      </c>
      <c r="M859" s="77">
        <v>0</v>
      </c>
      <c r="N859" s="77">
        <v>0</v>
      </c>
      <c r="O859" s="77">
        <v>0</v>
      </c>
      <c r="P859" s="77">
        <v>0</v>
      </c>
      <c r="Q859" s="77">
        <v>0</v>
      </c>
      <c r="R859" s="77">
        <v>0</v>
      </c>
      <c r="S859" s="77">
        <v>0</v>
      </c>
      <c r="T859" s="77">
        <v>0</v>
      </c>
      <c r="U859" s="77">
        <v>0</v>
      </c>
      <c r="V859" s="77">
        <v>0</v>
      </c>
      <c r="W859" s="77">
        <v>0</v>
      </c>
    </row>
    <row r="860" spans="1:23" s="84" customFormat="1" ht="96.75" customHeight="1">
      <c r="A860" s="238" t="s">
        <v>1438</v>
      </c>
      <c r="B860" s="911" t="s">
        <v>1439</v>
      </c>
      <c r="C860" s="998"/>
      <c r="D860" s="253"/>
      <c r="E860" s="244" t="s">
        <v>90</v>
      </c>
      <c r="F860" s="244" t="s">
        <v>212</v>
      </c>
      <c r="G860" s="244" t="s">
        <v>285</v>
      </c>
      <c r="H860" s="253" t="s">
        <v>296</v>
      </c>
      <c r="I860" s="697" t="s">
        <v>1440</v>
      </c>
      <c r="J860" s="685"/>
      <c r="K860" s="685"/>
      <c r="L860" s="77">
        <v>0</v>
      </c>
      <c r="M860" s="77">
        <v>25.9</v>
      </c>
      <c r="N860" s="77">
        <v>25.9</v>
      </c>
      <c r="O860" s="77">
        <v>0</v>
      </c>
      <c r="P860" s="77">
        <v>0</v>
      </c>
      <c r="Q860" s="77">
        <v>0</v>
      </c>
      <c r="R860" s="77">
        <v>0</v>
      </c>
      <c r="S860" s="77">
        <v>0</v>
      </c>
      <c r="T860" s="77">
        <v>0</v>
      </c>
      <c r="U860" s="77">
        <v>0</v>
      </c>
      <c r="V860" s="77">
        <v>0</v>
      </c>
      <c r="W860" s="77">
        <v>0</v>
      </c>
    </row>
    <row r="861" spans="1:23" s="84" customFormat="1" ht="96.75" customHeight="1">
      <c r="A861" s="238" t="s">
        <v>1441</v>
      </c>
      <c r="B861" s="911" t="s">
        <v>1442</v>
      </c>
      <c r="C861" s="994"/>
      <c r="D861" s="106"/>
      <c r="E861" s="201" t="s">
        <v>90</v>
      </c>
      <c r="F861" s="201" t="s">
        <v>212</v>
      </c>
      <c r="G861" s="201" t="s">
        <v>671</v>
      </c>
      <c r="H861" s="106" t="s">
        <v>296</v>
      </c>
      <c r="I861" s="697" t="s">
        <v>1443</v>
      </c>
      <c r="J861" s="685"/>
      <c r="K861" s="685"/>
      <c r="L861" s="77">
        <v>0</v>
      </c>
      <c r="M861" s="77">
        <v>30</v>
      </c>
      <c r="N861" s="77">
        <v>30</v>
      </c>
      <c r="O861" s="77">
        <v>0</v>
      </c>
      <c r="P861" s="77">
        <v>0</v>
      </c>
      <c r="Q861" s="77">
        <v>0</v>
      </c>
      <c r="R861" s="77">
        <v>0</v>
      </c>
      <c r="S861" s="77">
        <v>0</v>
      </c>
      <c r="T861" s="77">
        <v>0</v>
      </c>
      <c r="U861" s="77">
        <v>0</v>
      </c>
      <c r="V861" s="77">
        <v>0</v>
      </c>
      <c r="W861" s="77">
        <v>0</v>
      </c>
    </row>
    <row r="862" spans="1:23" s="84" customFormat="1" ht="20.25" customHeight="1">
      <c r="A862" s="569" t="s">
        <v>57</v>
      </c>
      <c r="B862" s="1375" t="s">
        <v>32</v>
      </c>
      <c r="C862" s="1375"/>
      <c r="D862" s="1375"/>
      <c r="E862" s="1375"/>
      <c r="F862" s="1375"/>
      <c r="G862" s="1375"/>
      <c r="H862" s="1375"/>
      <c r="I862" s="1375"/>
      <c r="J862" s="1375"/>
      <c r="K862" s="1375"/>
      <c r="L862" s="698">
        <f>L863+L864+L865+L866+L867+L868</f>
        <v>64.300000000000011</v>
      </c>
      <c r="M862" s="698">
        <f t="shared" ref="M862:W862" si="205">M863+M864+M865+M866+M867+M868</f>
        <v>431.7</v>
      </c>
      <c r="N862" s="698">
        <f t="shared" si="205"/>
        <v>334.2</v>
      </c>
      <c r="O862" s="698">
        <f t="shared" si="205"/>
        <v>380.09999999999997</v>
      </c>
      <c r="P862" s="698">
        <f t="shared" si="205"/>
        <v>380.09999999999997</v>
      </c>
      <c r="Q862" s="698">
        <f t="shared" si="205"/>
        <v>0</v>
      </c>
      <c r="R862" s="698">
        <f t="shared" si="205"/>
        <v>389.79999999999995</v>
      </c>
      <c r="S862" s="698">
        <f t="shared" si="205"/>
        <v>389.79999999999995</v>
      </c>
      <c r="T862" s="698">
        <f t="shared" si="205"/>
        <v>0</v>
      </c>
      <c r="U862" s="698">
        <f t="shared" si="205"/>
        <v>389.79999999999995</v>
      </c>
      <c r="V862" s="698">
        <f t="shared" si="205"/>
        <v>389.79999999999995</v>
      </c>
      <c r="W862" s="698">
        <f t="shared" si="205"/>
        <v>0</v>
      </c>
    </row>
    <row r="863" spans="1:23" s="85" customFormat="1" ht="213.75" customHeight="1">
      <c r="A863" s="599" t="s">
        <v>17</v>
      </c>
      <c r="B863" s="756" t="s">
        <v>327</v>
      </c>
      <c r="C863" s="236"/>
      <c r="D863" s="106"/>
      <c r="E863" s="201" t="s">
        <v>102</v>
      </c>
      <c r="F863" s="201" t="s">
        <v>101</v>
      </c>
      <c r="G863" s="201" t="s">
        <v>585</v>
      </c>
      <c r="H863" s="106" t="s">
        <v>851</v>
      </c>
      <c r="I863" s="96" t="s">
        <v>852</v>
      </c>
      <c r="J863" s="106" t="s">
        <v>328</v>
      </c>
      <c r="K863" s="106" t="s">
        <v>853</v>
      </c>
      <c r="L863" s="77">
        <v>0</v>
      </c>
      <c r="M863" s="77">
        <v>46</v>
      </c>
      <c r="N863" s="77">
        <v>0</v>
      </c>
      <c r="O863" s="77">
        <v>0</v>
      </c>
      <c r="P863" s="77">
        <v>0</v>
      </c>
      <c r="Q863" s="77">
        <v>0</v>
      </c>
      <c r="R863" s="77">
        <v>0</v>
      </c>
      <c r="S863" s="77">
        <v>0</v>
      </c>
      <c r="T863" s="77">
        <v>0</v>
      </c>
      <c r="U863" s="77">
        <v>0</v>
      </c>
      <c r="V863" s="77">
        <v>0</v>
      </c>
      <c r="W863" s="77">
        <v>0</v>
      </c>
    </row>
    <row r="864" spans="1:23" s="85" customFormat="1" ht="145.5" customHeight="1">
      <c r="A864" s="599" t="s">
        <v>18</v>
      </c>
      <c r="B864" s="756" t="s">
        <v>331</v>
      </c>
      <c r="C864" s="236"/>
      <c r="D864" s="106"/>
      <c r="E864" s="201" t="s">
        <v>234</v>
      </c>
      <c r="F864" s="201" t="s">
        <v>234</v>
      </c>
      <c r="G864" s="201" t="s">
        <v>644</v>
      </c>
      <c r="H864" s="106" t="s">
        <v>854</v>
      </c>
      <c r="I864" s="96" t="s">
        <v>329</v>
      </c>
      <c r="J864" s="668" t="s">
        <v>330</v>
      </c>
      <c r="K864" s="106" t="s">
        <v>855</v>
      </c>
      <c r="L864" s="77">
        <v>1.5</v>
      </c>
      <c r="M864" s="77">
        <v>328.9</v>
      </c>
      <c r="N864" s="77">
        <v>323.89999999999998</v>
      </c>
      <c r="O864" s="77">
        <f>P864</f>
        <v>324.2</v>
      </c>
      <c r="P864" s="77">
        <v>324.2</v>
      </c>
      <c r="Q864" s="77">
        <v>0</v>
      </c>
      <c r="R864" s="77">
        <v>332.4</v>
      </c>
      <c r="S864" s="77">
        <v>332.4</v>
      </c>
      <c r="T864" s="77">
        <v>0</v>
      </c>
      <c r="U864" s="77">
        <v>332.4</v>
      </c>
      <c r="V864" s="77">
        <v>332.4</v>
      </c>
      <c r="W864" s="94">
        <v>0</v>
      </c>
    </row>
    <row r="865" spans="1:23" s="85" customFormat="1" ht="148.5" customHeight="1">
      <c r="A865" s="599" t="s">
        <v>609</v>
      </c>
      <c r="B865" s="756" t="s">
        <v>332</v>
      </c>
      <c r="C865" s="236"/>
      <c r="D865" s="106"/>
      <c r="E865" s="201" t="s">
        <v>234</v>
      </c>
      <c r="F865" s="201" t="s">
        <v>234</v>
      </c>
      <c r="G865" s="201" t="s">
        <v>311</v>
      </c>
      <c r="H865" s="106" t="s">
        <v>854</v>
      </c>
      <c r="I865" s="96" t="s">
        <v>329</v>
      </c>
      <c r="J865" s="668" t="s">
        <v>330</v>
      </c>
      <c r="K865" s="106" t="s">
        <v>855</v>
      </c>
      <c r="L865" s="77">
        <v>0</v>
      </c>
      <c r="M865" s="77">
        <v>0</v>
      </c>
      <c r="N865" s="77">
        <v>0</v>
      </c>
      <c r="O865" s="77">
        <v>0</v>
      </c>
      <c r="P865" s="77">
        <v>0</v>
      </c>
      <c r="Q865" s="77">
        <v>0</v>
      </c>
      <c r="R865" s="77">
        <v>0</v>
      </c>
      <c r="S865" s="77">
        <v>0</v>
      </c>
      <c r="T865" s="77">
        <v>0</v>
      </c>
      <c r="U865" s="77">
        <v>0</v>
      </c>
      <c r="V865" s="77">
        <v>0</v>
      </c>
      <c r="W865" s="94">
        <v>0</v>
      </c>
    </row>
    <row r="866" spans="1:23" s="85" customFormat="1" ht="150" customHeight="1">
      <c r="A866" s="599" t="s">
        <v>23</v>
      </c>
      <c r="B866" s="756" t="s">
        <v>333</v>
      </c>
      <c r="C866" s="236"/>
      <c r="D866" s="106"/>
      <c r="E866" s="201" t="s">
        <v>234</v>
      </c>
      <c r="F866" s="201" t="s">
        <v>234</v>
      </c>
      <c r="G866" s="201" t="s">
        <v>238</v>
      </c>
      <c r="H866" s="106" t="s">
        <v>854</v>
      </c>
      <c r="I866" s="96" t="s">
        <v>329</v>
      </c>
      <c r="J866" s="668" t="s">
        <v>330</v>
      </c>
      <c r="K866" s="106" t="s">
        <v>855</v>
      </c>
      <c r="L866" s="77">
        <v>47.2</v>
      </c>
      <c r="M866" s="77">
        <v>0</v>
      </c>
      <c r="N866" s="77">
        <v>0</v>
      </c>
      <c r="O866" s="77">
        <v>0</v>
      </c>
      <c r="P866" s="77">
        <v>0</v>
      </c>
      <c r="Q866" s="77">
        <v>0</v>
      </c>
      <c r="R866" s="77">
        <v>0</v>
      </c>
      <c r="S866" s="77">
        <v>0</v>
      </c>
      <c r="T866" s="77">
        <v>0</v>
      </c>
      <c r="U866" s="77">
        <v>0</v>
      </c>
      <c r="V866" s="77">
        <v>0</v>
      </c>
      <c r="W866" s="77">
        <v>0</v>
      </c>
    </row>
    <row r="867" spans="1:23" s="85" customFormat="1" ht="174" customHeight="1">
      <c r="A867" s="599" t="s">
        <v>856</v>
      </c>
      <c r="B867" s="756" t="s">
        <v>334</v>
      </c>
      <c r="C867" s="236"/>
      <c r="D867" s="106"/>
      <c r="E867" s="201" t="s">
        <v>89</v>
      </c>
      <c r="F867" s="201" t="s">
        <v>218</v>
      </c>
      <c r="G867" s="201" t="s">
        <v>624</v>
      </c>
      <c r="H867" s="106" t="s">
        <v>854</v>
      </c>
      <c r="I867" s="96" t="s">
        <v>329</v>
      </c>
      <c r="J867" s="668" t="s">
        <v>330</v>
      </c>
      <c r="K867" s="106" t="s">
        <v>855</v>
      </c>
      <c r="L867" s="77">
        <v>6.6</v>
      </c>
      <c r="M867" s="77">
        <v>6.8</v>
      </c>
      <c r="N867" s="77">
        <v>0</v>
      </c>
      <c r="O867" s="77">
        <f>P867</f>
        <v>6.7</v>
      </c>
      <c r="P867" s="77">
        <v>6.7</v>
      </c>
      <c r="Q867" s="77">
        <v>0</v>
      </c>
      <c r="R867" s="77">
        <v>6.9</v>
      </c>
      <c r="S867" s="77">
        <v>6.9</v>
      </c>
      <c r="T867" s="77">
        <v>0</v>
      </c>
      <c r="U867" s="77">
        <v>6.9</v>
      </c>
      <c r="V867" s="77">
        <v>6.9</v>
      </c>
      <c r="W867" s="94">
        <v>0</v>
      </c>
    </row>
    <row r="868" spans="1:23" s="85" customFormat="1" ht="153.75" customHeight="1">
      <c r="A868" s="599" t="s">
        <v>342</v>
      </c>
      <c r="B868" s="756" t="s">
        <v>335</v>
      </c>
      <c r="C868" s="236"/>
      <c r="D868" s="106"/>
      <c r="E868" s="201" t="s">
        <v>90</v>
      </c>
      <c r="F868" s="201" t="s">
        <v>212</v>
      </c>
      <c r="G868" s="201" t="s">
        <v>643</v>
      </c>
      <c r="H868" s="106" t="s">
        <v>854</v>
      </c>
      <c r="I868" s="96" t="s">
        <v>329</v>
      </c>
      <c r="J868" s="668" t="s">
        <v>330</v>
      </c>
      <c r="K868" s="106" t="s">
        <v>855</v>
      </c>
      <c r="L868" s="77">
        <v>9</v>
      </c>
      <c r="M868" s="77">
        <v>50</v>
      </c>
      <c r="N868" s="77">
        <v>10.3</v>
      </c>
      <c r="O868" s="77">
        <f>P868</f>
        <v>49.2</v>
      </c>
      <c r="P868" s="77">
        <v>49.2</v>
      </c>
      <c r="Q868" s="77">
        <v>0</v>
      </c>
      <c r="R868" s="77">
        <v>50.5</v>
      </c>
      <c r="S868" s="77">
        <v>50.5</v>
      </c>
      <c r="T868" s="77">
        <v>0</v>
      </c>
      <c r="U868" s="77">
        <v>50.5</v>
      </c>
      <c r="V868" s="77">
        <v>50.5</v>
      </c>
      <c r="W868" s="94">
        <v>0</v>
      </c>
    </row>
    <row r="869" spans="1:23" s="83" customFormat="1" ht="56.25">
      <c r="A869" s="109" t="s">
        <v>348</v>
      </c>
      <c r="B869" s="774" t="s">
        <v>957</v>
      </c>
      <c r="C869" s="110"/>
      <c r="D869" s="111"/>
      <c r="E869" s="111"/>
      <c r="F869" s="111"/>
      <c r="G869" s="111"/>
      <c r="H869" s="111"/>
      <c r="I869" s="111"/>
      <c r="J869" s="111"/>
      <c r="K869" s="111" t="s">
        <v>66</v>
      </c>
      <c r="L869" s="858">
        <v>353556.6</v>
      </c>
      <c r="M869" s="858">
        <v>411980.9</v>
      </c>
      <c r="N869" s="858">
        <v>291911.46899999998</v>
      </c>
      <c r="O869" s="858">
        <v>537687.1799999997</v>
      </c>
      <c r="P869" s="858">
        <v>537550.73999999953</v>
      </c>
      <c r="Q869" s="858">
        <v>136.5</v>
      </c>
      <c r="R869" s="858">
        <v>571085.47999999975</v>
      </c>
      <c r="S869" s="858">
        <v>571085.53999999957</v>
      </c>
      <c r="T869" s="858">
        <v>0</v>
      </c>
      <c r="U869" s="858">
        <v>610801.03999999957</v>
      </c>
      <c r="V869" s="858">
        <v>610801.03999999957</v>
      </c>
      <c r="W869" s="858">
        <v>0</v>
      </c>
    </row>
    <row r="870" spans="1:23" s="312" customFormat="1">
      <c r="A870" s="311" t="s">
        <v>9</v>
      </c>
      <c r="B870" s="1254" t="s">
        <v>71</v>
      </c>
      <c r="C870" s="1254"/>
      <c r="D870" s="1254"/>
      <c r="E870" s="1254"/>
      <c r="F870" s="1254"/>
      <c r="G870" s="1254"/>
      <c r="H870" s="1254"/>
      <c r="I870" s="1254"/>
      <c r="J870" s="1254"/>
      <c r="K870" s="1254"/>
      <c r="L870" s="807">
        <f t="shared" ref="L870:W870" si="206">SUM(L871,L877,L884,L894,L1068)</f>
        <v>342809.30000000005</v>
      </c>
      <c r="M870" s="807">
        <f t="shared" si="206"/>
        <v>406393.49999999994</v>
      </c>
      <c r="N870" s="807">
        <f t="shared" si="206"/>
        <v>288726.86</v>
      </c>
      <c r="O870" s="807">
        <f t="shared" si="206"/>
        <v>534430.1</v>
      </c>
      <c r="P870" s="807">
        <f t="shared" si="206"/>
        <v>534293.6</v>
      </c>
      <c r="Q870" s="807">
        <f t="shared" si="206"/>
        <v>136.5</v>
      </c>
      <c r="R870" s="807">
        <f t="shared" si="206"/>
        <v>567745.07000000007</v>
      </c>
      <c r="S870" s="807">
        <f t="shared" si="206"/>
        <v>567745.1</v>
      </c>
      <c r="T870" s="807">
        <f t="shared" si="206"/>
        <v>0</v>
      </c>
      <c r="U870" s="807">
        <f t="shared" si="206"/>
        <v>607460.6</v>
      </c>
      <c r="V870" s="807">
        <f t="shared" si="206"/>
        <v>607460.6</v>
      </c>
      <c r="W870" s="807">
        <f t="shared" si="206"/>
        <v>0</v>
      </c>
    </row>
    <row r="871" spans="1:23" s="313" customFormat="1">
      <c r="A871" s="1255" t="s">
        <v>58</v>
      </c>
      <c r="B871" s="1256"/>
      <c r="C871" s="1257"/>
      <c r="D871" s="1257"/>
      <c r="E871" s="1257"/>
      <c r="F871" s="1257"/>
      <c r="G871" s="1257"/>
      <c r="H871" s="1257"/>
      <c r="I871" s="1257"/>
      <c r="J871" s="1257"/>
      <c r="K871" s="1258"/>
      <c r="L871" s="807">
        <f t="shared" ref="L871:W871" si="207">L872+L875</f>
        <v>10618.5</v>
      </c>
      <c r="M871" s="808">
        <f t="shared" si="207"/>
        <v>10308.5</v>
      </c>
      <c r="N871" s="808">
        <f t="shared" si="207"/>
        <v>7007.3</v>
      </c>
      <c r="O871" s="808">
        <f t="shared" si="207"/>
        <v>10403.6</v>
      </c>
      <c r="P871" s="808">
        <f t="shared" si="207"/>
        <v>10403.6</v>
      </c>
      <c r="Q871" s="808">
        <f t="shared" si="207"/>
        <v>0</v>
      </c>
      <c r="R871" s="808">
        <f t="shared" si="207"/>
        <v>10667.8</v>
      </c>
      <c r="S871" s="808">
        <f t="shared" si="207"/>
        <v>10667.8</v>
      </c>
      <c r="T871" s="808">
        <f t="shared" si="207"/>
        <v>0</v>
      </c>
      <c r="U871" s="808">
        <f t="shared" si="207"/>
        <v>10667.8</v>
      </c>
      <c r="V871" s="808">
        <f t="shared" si="207"/>
        <v>10667.8</v>
      </c>
      <c r="W871" s="808">
        <f t="shared" si="207"/>
        <v>0</v>
      </c>
    </row>
    <row r="872" spans="1:23" s="314" customFormat="1">
      <c r="A872" s="1236" t="s">
        <v>10</v>
      </c>
      <c r="B872" s="1238" t="s">
        <v>72</v>
      </c>
      <c r="C872" s="1248"/>
      <c r="D872" s="1248"/>
      <c r="E872" s="1248"/>
      <c r="F872" s="1248"/>
      <c r="G872" s="1248"/>
      <c r="H872" s="1248"/>
      <c r="I872" s="1248"/>
      <c r="J872" s="1248"/>
      <c r="K872" s="1249"/>
      <c r="L872" s="809">
        <f t="shared" ref="L872:W872" si="208">L873</f>
        <v>10092.6</v>
      </c>
      <c r="M872" s="810">
        <f t="shared" si="208"/>
        <v>9860.2000000000007</v>
      </c>
      <c r="N872" s="810">
        <f t="shared" si="208"/>
        <v>6763.8</v>
      </c>
      <c r="O872" s="810">
        <f t="shared" si="208"/>
        <v>10025.700000000001</v>
      </c>
      <c r="P872" s="810">
        <f t="shared" si="208"/>
        <v>10025.700000000001</v>
      </c>
      <c r="Q872" s="810">
        <f t="shared" si="208"/>
        <v>0</v>
      </c>
      <c r="R872" s="810">
        <f t="shared" si="208"/>
        <v>10280.299999999999</v>
      </c>
      <c r="S872" s="810">
        <f t="shared" si="208"/>
        <v>10280.299999999999</v>
      </c>
      <c r="T872" s="810">
        <f t="shared" si="208"/>
        <v>0</v>
      </c>
      <c r="U872" s="810">
        <f t="shared" si="208"/>
        <v>10280.299999999999</v>
      </c>
      <c r="V872" s="810">
        <f t="shared" si="208"/>
        <v>10280.299999999999</v>
      </c>
      <c r="W872" s="810">
        <f t="shared" si="208"/>
        <v>0</v>
      </c>
    </row>
    <row r="873" spans="1:23" s="317" customFormat="1" ht="168.75">
      <c r="A873" s="1247"/>
      <c r="B873" s="1194" t="s">
        <v>349</v>
      </c>
      <c r="C873" s="1250"/>
      <c r="D873" s="1251"/>
      <c r="E873" s="1252" t="s">
        <v>234</v>
      </c>
      <c r="F873" s="1252" t="s">
        <v>107</v>
      </c>
      <c r="G873" s="1196" t="s">
        <v>892</v>
      </c>
      <c r="H873" s="1232">
        <v>100</v>
      </c>
      <c r="I873" s="315" t="s">
        <v>350</v>
      </c>
      <c r="J873" s="316" t="s">
        <v>351</v>
      </c>
      <c r="K873" s="1259"/>
      <c r="L873" s="1191">
        <v>10092.6</v>
      </c>
      <c r="M873" s="1192">
        <v>9860.2000000000007</v>
      </c>
      <c r="N873" s="1192">
        <v>6763.8</v>
      </c>
      <c r="O873" s="1188">
        <v>10025.700000000001</v>
      </c>
      <c r="P873" s="1188">
        <v>10025.700000000001</v>
      </c>
      <c r="Q873" s="1245"/>
      <c r="R873" s="1188">
        <v>10280.299999999999</v>
      </c>
      <c r="S873" s="1188">
        <v>10280.299999999999</v>
      </c>
      <c r="T873" s="1245"/>
      <c r="U873" s="1188">
        <v>10280.299999999999</v>
      </c>
      <c r="V873" s="1188">
        <v>10280.299999999999</v>
      </c>
      <c r="W873" s="1234"/>
    </row>
    <row r="874" spans="1:23" s="317" customFormat="1" ht="75">
      <c r="A874" s="1237"/>
      <c r="B874" s="1194"/>
      <c r="C874" s="1250"/>
      <c r="D874" s="1251"/>
      <c r="E874" s="1252"/>
      <c r="F874" s="1252"/>
      <c r="G874" s="1196"/>
      <c r="H874" s="1232"/>
      <c r="I874" s="318" t="s">
        <v>893</v>
      </c>
      <c r="J874" s="319" t="s">
        <v>1126</v>
      </c>
      <c r="K874" s="1259"/>
      <c r="L874" s="1191"/>
      <c r="M874" s="1192"/>
      <c r="N874" s="1192"/>
      <c r="O874" s="1188"/>
      <c r="P874" s="1188"/>
      <c r="Q874" s="1245"/>
      <c r="R874" s="1188"/>
      <c r="S874" s="1188"/>
      <c r="T874" s="1245"/>
      <c r="U874" s="1188"/>
      <c r="V874" s="1188"/>
      <c r="W874" s="1234"/>
    </row>
    <row r="875" spans="1:23" s="314" customFormat="1">
      <c r="A875" s="1236" t="s">
        <v>11</v>
      </c>
      <c r="B875" s="1238" t="s">
        <v>73</v>
      </c>
      <c r="C875" s="1239"/>
      <c r="D875" s="1239"/>
      <c r="E875" s="1239"/>
      <c r="F875" s="1239"/>
      <c r="G875" s="1239"/>
      <c r="H875" s="1240"/>
      <c r="I875" s="1241" t="s">
        <v>352</v>
      </c>
      <c r="J875" s="1242"/>
      <c r="K875" s="1243"/>
      <c r="L875" s="811">
        <f t="shared" ref="L875:W875" si="209">L876</f>
        <v>525.9</v>
      </c>
      <c r="M875" s="810">
        <f t="shared" si="209"/>
        <v>448.3</v>
      </c>
      <c r="N875" s="810">
        <f t="shared" si="209"/>
        <v>243.5</v>
      </c>
      <c r="O875" s="810">
        <f t="shared" si="209"/>
        <v>377.9</v>
      </c>
      <c r="P875" s="810">
        <f t="shared" si="209"/>
        <v>377.9</v>
      </c>
      <c r="Q875" s="810">
        <f t="shared" si="209"/>
        <v>0</v>
      </c>
      <c r="R875" s="810">
        <f t="shared" si="209"/>
        <v>387.5</v>
      </c>
      <c r="S875" s="810">
        <f t="shared" si="209"/>
        <v>387.5</v>
      </c>
      <c r="T875" s="810">
        <f t="shared" si="209"/>
        <v>0</v>
      </c>
      <c r="U875" s="810">
        <f t="shared" si="209"/>
        <v>387.5</v>
      </c>
      <c r="V875" s="810">
        <f t="shared" si="209"/>
        <v>387.5</v>
      </c>
      <c r="W875" s="810">
        <f t="shared" si="209"/>
        <v>0</v>
      </c>
    </row>
    <row r="876" spans="1:23" s="317" customFormat="1" ht="56.25">
      <c r="A876" s="1237"/>
      <c r="B876" s="396" t="s">
        <v>894</v>
      </c>
      <c r="C876" s="999"/>
      <c r="D876" s="320"/>
      <c r="E876" s="321" t="s">
        <v>234</v>
      </c>
      <c r="F876" s="321" t="s">
        <v>107</v>
      </c>
      <c r="G876" s="322" t="s">
        <v>892</v>
      </c>
      <c r="H876" s="323">
        <v>200</v>
      </c>
      <c r="I876" s="1241"/>
      <c r="J876" s="1242"/>
      <c r="K876" s="1243"/>
      <c r="L876" s="809">
        <v>525.9</v>
      </c>
      <c r="M876" s="812">
        <v>448.3</v>
      </c>
      <c r="N876" s="812">
        <v>243.5</v>
      </c>
      <c r="O876" s="813">
        <v>377.9</v>
      </c>
      <c r="P876" s="813">
        <v>377.9</v>
      </c>
      <c r="Q876" s="814"/>
      <c r="R876" s="813">
        <v>387.5</v>
      </c>
      <c r="S876" s="813">
        <v>387.5</v>
      </c>
      <c r="T876" s="814"/>
      <c r="U876" s="813">
        <v>387.5</v>
      </c>
      <c r="V876" s="813">
        <v>387.5</v>
      </c>
      <c r="W876" s="815"/>
    </row>
    <row r="877" spans="1:23" s="313" customFormat="1">
      <c r="A877" s="1244" t="s">
        <v>97</v>
      </c>
      <c r="B877" s="1244"/>
      <c r="C877" s="1244"/>
      <c r="D877" s="1244"/>
      <c r="E877" s="1244"/>
      <c r="F877" s="1244"/>
      <c r="G877" s="1244"/>
      <c r="H877" s="1244"/>
      <c r="I877" s="1244"/>
      <c r="J877" s="1244"/>
      <c r="K877" s="1244"/>
      <c r="L877" s="807">
        <f t="shared" ref="L877:W877" si="210">L878+L881</f>
        <v>24089.3</v>
      </c>
      <c r="M877" s="807">
        <f t="shared" si="210"/>
        <v>24679.4</v>
      </c>
      <c r="N877" s="807">
        <f t="shared" si="210"/>
        <v>14954.9</v>
      </c>
      <c r="O877" s="807">
        <f t="shared" si="210"/>
        <v>26740.300000000003</v>
      </c>
      <c r="P877" s="807">
        <f t="shared" si="210"/>
        <v>26740.300000000003</v>
      </c>
      <c r="Q877" s="807">
        <f t="shared" si="210"/>
        <v>0</v>
      </c>
      <c r="R877" s="807">
        <f t="shared" si="210"/>
        <v>27419.17</v>
      </c>
      <c r="S877" s="807">
        <f t="shared" si="210"/>
        <v>27419.200000000004</v>
      </c>
      <c r="T877" s="807">
        <f t="shared" si="210"/>
        <v>0</v>
      </c>
      <c r="U877" s="807">
        <f t="shared" si="210"/>
        <v>27419.200000000004</v>
      </c>
      <c r="V877" s="807">
        <f t="shared" si="210"/>
        <v>27419.200000000004</v>
      </c>
      <c r="W877" s="807">
        <f t="shared" si="210"/>
        <v>0</v>
      </c>
    </row>
    <row r="878" spans="1:23" s="314" customFormat="1">
      <c r="A878" s="324" t="s">
        <v>12</v>
      </c>
      <c r="B878" s="1238" t="s">
        <v>59</v>
      </c>
      <c r="C878" s="1260"/>
      <c r="D878" s="1260"/>
      <c r="E878" s="1260"/>
      <c r="F878" s="1260"/>
      <c r="G878" s="1261"/>
      <c r="H878" s="325">
        <v>100</v>
      </c>
      <c r="I878" s="1241" t="s">
        <v>353</v>
      </c>
      <c r="J878" s="1251" t="s">
        <v>354</v>
      </c>
      <c r="K878" s="1251"/>
      <c r="L878" s="809">
        <f t="shared" ref="L878:W878" si="211">L879+L880</f>
        <v>22924.1</v>
      </c>
      <c r="M878" s="809">
        <f t="shared" si="211"/>
        <v>23369.600000000002</v>
      </c>
      <c r="N878" s="809">
        <f t="shared" si="211"/>
        <v>14392.8</v>
      </c>
      <c r="O878" s="809">
        <f t="shared" si="211"/>
        <v>25497.9</v>
      </c>
      <c r="P878" s="809">
        <f t="shared" si="211"/>
        <v>25497.9</v>
      </c>
      <c r="Q878" s="809">
        <f t="shared" si="211"/>
        <v>0</v>
      </c>
      <c r="R878" s="809">
        <f t="shared" si="211"/>
        <v>26145.269999999997</v>
      </c>
      <c r="S878" s="809">
        <f t="shared" si="211"/>
        <v>26145.300000000003</v>
      </c>
      <c r="T878" s="809">
        <f t="shared" si="211"/>
        <v>0</v>
      </c>
      <c r="U878" s="809">
        <f t="shared" si="211"/>
        <v>26145.300000000003</v>
      </c>
      <c r="V878" s="809">
        <f t="shared" si="211"/>
        <v>26145.300000000003</v>
      </c>
      <c r="W878" s="809">
        <f t="shared" si="211"/>
        <v>0</v>
      </c>
    </row>
    <row r="879" spans="1:23" s="317" customFormat="1" ht="56.25">
      <c r="A879" s="326" t="s">
        <v>49</v>
      </c>
      <c r="B879" s="914" t="s">
        <v>355</v>
      </c>
      <c r="C879" s="323"/>
      <c r="D879" s="327"/>
      <c r="E879" s="321" t="s">
        <v>234</v>
      </c>
      <c r="F879" s="321" t="s">
        <v>107</v>
      </c>
      <c r="G879" s="322" t="s">
        <v>895</v>
      </c>
      <c r="H879" s="323">
        <v>100</v>
      </c>
      <c r="I879" s="1241"/>
      <c r="J879" s="1251"/>
      <c r="K879" s="1251"/>
      <c r="L879" s="811">
        <v>5480.3</v>
      </c>
      <c r="M879" s="812">
        <v>6105.2</v>
      </c>
      <c r="N879" s="812">
        <v>3795.4</v>
      </c>
      <c r="O879" s="813">
        <v>6411.2</v>
      </c>
      <c r="P879" s="813">
        <v>6411.2</v>
      </c>
      <c r="Q879" s="814"/>
      <c r="R879" s="813">
        <v>6572.9</v>
      </c>
      <c r="S879" s="813">
        <v>6572.9</v>
      </c>
      <c r="T879" s="814"/>
      <c r="U879" s="813">
        <v>6572.9</v>
      </c>
      <c r="V879" s="813">
        <v>6572.9</v>
      </c>
      <c r="W879" s="815"/>
    </row>
    <row r="880" spans="1:23" s="317" customFormat="1" ht="56.25">
      <c r="A880" s="326" t="s">
        <v>69</v>
      </c>
      <c r="B880" s="914" t="s">
        <v>356</v>
      </c>
      <c r="C880" s="323"/>
      <c r="D880" s="327"/>
      <c r="E880" s="321" t="s">
        <v>234</v>
      </c>
      <c r="F880" s="321" t="s">
        <v>107</v>
      </c>
      <c r="G880" s="322" t="s">
        <v>895</v>
      </c>
      <c r="H880" s="323">
        <v>100</v>
      </c>
      <c r="I880" s="1241"/>
      <c r="J880" s="1251"/>
      <c r="K880" s="1251"/>
      <c r="L880" s="811">
        <v>17443.8</v>
      </c>
      <c r="M880" s="812">
        <v>17264.400000000001</v>
      </c>
      <c r="N880" s="812">
        <v>10597.4</v>
      </c>
      <c r="O880" s="813">
        <v>19086.7</v>
      </c>
      <c r="P880" s="813">
        <v>19086.7</v>
      </c>
      <c r="Q880" s="814"/>
      <c r="R880" s="813">
        <v>19572.37</v>
      </c>
      <c r="S880" s="813">
        <v>19572.400000000001</v>
      </c>
      <c r="T880" s="814"/>
      <c r="U880" s="813">
        <v>19572.400000000001</v>
      </c>
      <c r="V880" s="813">
        <v>19572.400000000001</v>
      </c>
      <c r="W880" s="815"/>
    </row>
    <row r="881" spans="1:23" s="314" customFormat="1">
      <c r="A881" s="324" t="s">
        <v>13</v>
      </c>
      <c r="B881" s="1238" t="s">
        <v>33</v>
      </c>
      <c r="C881" s="1239"/>
      <c r="D881" s="1239"/>
      <c r="E881" s="1239"/>
      <c r="F881" s="1239"/>
      <c r="G881" s="1240"/>
      <c r="H881" s="325">
        <v>200</v>
      </c>
      <c r="I881" s="1241" t="s">
        <v>352</v>
      </c>
      <c r="J881" s="1251"/>
      <c r="K881" s="1253"/>
      <c r="L881" s="809">
        <f t="shared" ref="L881:W881" si="212">L882+L883</f>
        <v>1165.2</v>
      </c>
      <c r="M881" s="809">
        <f t="shared" si="212"/>
        <v>1309.8</v>
      </c>
      <c r="N881" s="809">
        <f t="shared" si="212"/>
        <v>562.1</v>
      </c>
      <c r="O881" s="809">
        <f t="shared" si="212"/>
        <v>1242.4000000000001</v>
      </c>
      <c r="P881" s="809">
        <f t="shared" si="212"/>
        <v>1242.4000000000001</v>
      </c>
      <c r="Q881" s="809">
        <f t="shared" si="212"/>
        <v>0</v>
      </c>
      <c r="R881" s="809">
        <f t="shared" si="212"/>
        <v>1273.9000000000001</v>
      </c>
      <c r="S881" s="809">
        <f t="shared" si="212"/>
        <v>1273.9000000000001</v>
      </c>
      <c r="T881" s="809">
        <f t="shared" si="212"/>
        <v>0</v>
      </c>
      <c r="U881" s="809">
        <f t="shared" si="212"/>
        <v>1273.9000000000001</v>
      </c>
      <c r="V881" s="809">
        <f t="shared" si="212"/>
        <v>1273.9000000000001</v>
      </c>
      <c r="W881" s="809">
        <f t="shared" si="212"/>
        <v>0</v>
      </c>
    </row>
    <row r="882" spans="1:23" s="333" customFormat="1" ht="56.25">
      <c r="A882" s="328" t="s">
        <v>50</v>
      </c>
      <c r="B882" s="914" t="s">
        <v>355</v>
      </c>
      <c r="C882" s="1000"/>
      <c r="D882" s="330"/>
      <c r="E882" s="331" t="s">
        <v>234</v>
      </c>
      <c r="F882" s="331" t="s">
        <v>107</v>
      </c>
      <c r="G882" s="322" t="s">
        <v>895</v>
      </c>
      <c r="H882" s="332">
        <v>200</v>
      </c>
      <c r="I882" s="1241"/>
      <c r="J882" s="1251"/>
      <c r="K882" s="1253"/>
      <c r="L882" s="809">
        <v>380</v>
      </c>
      <c r="M882" s="812">
        <v>305.89999999999998</v>
      </c>
      <c r="N882" s="812">
        <v>162.6</v>
      </c>
      <c r="O882" s="813">
        <v>249.9</v>
      </c>
      <c r="P882" s="813">
        <v>249.9</v>
      </c>
      <c r="Q882" s="809"/>
      <c r="R882" s="813">
        <v>256.10000000000002</v>
      </c>
      <c r="S882" s="813">
        <v>256.10000000000002</v>
      </c>
      <c r="T882" s="809"/>
      <c r="U882" s="813">
        <v>256.10000000000002</v>
      </c>
      <c r="V882" s="813">
        <v>256.10000000000002</v>
      </c>
      <c r="W882" s="816"/>
    </row>
    <row r="883" spans="1:23" s="317" customFormat="1" ht="56.25">
      <c r="A883" s="326" t="s">
        <v>74</v>
      </c>
      <c r="B883" s="914" t="s">
        <v>356</v>
      </c>
      <c r="C883" s="323"/>
      <c r="D883" s="327"/>
      <c r="E883" s="321" t="s">
        <v>234</v>
      </c>
      <c r="F883" s="321" t="s">
        <v>107</v>
      </c>
      <c r="G883" s="322" t="s">
        <v>895</v>
      </c>
      <c r="H883" s="323">
        <v>200</v>
      </c>
      <c r="I883" s="1241"/>
      <c r="J883" s="1251"/>
      <c r="K883" s="1253"/>
      <c r="L883" s="809">
        <v>785.2</v>
      </c>
      <c r="M883" s="812">
        <v>1003.9</v>
      </c>
      <c r="N883" s="812">
        <v>399.5</v>
      </c>
      <c r="O883" s="813">
        <v>992.5</v>
      </c>
      <c r="P883" s="813">
        <v>992.5</v>
      </c>
      <c r="Q883" s="814"/>
      <c r="R883" s="813">
        <v>1017.8</v>
      </c>
      <c r="S883" s="813">
        <v>1017.8</v>
      </c>
      <c r="T883" s="814"/>
      <c r="U883" s="813">
        <v>1017.8</v>
      </c>
      <c r="V883" s="813">
        <v>1017.8</v>
      </c>
      <c r="W883" s="815"/>
    </row>
    <row r="884" spans="1:23" s="313" customFormat="1">
      <c r="A884" s="1246" t="s">
        <v>77</v>
      </c>
      <c r="B884" s="1246"/>
      <c r="C884" s="1246"/>
      <c r="D884" s="1246"/>
      <c r="E884" s="1246"/>
      <c r="F884" s="1246"/>
      <c r="G884" s="1246"/>
      <c r="H884" s="1246"/>
      <c r="I884" s="1246"/>
      <c r="J884" s="1246"/>
      <c r="K884" s="1246"/>
      <c r="L884" s="817">
        <f t="shared" ref="L884:W884" si="213">SUM(L885)</f>
        <v>982.9</v>
      </c>
      <c r="M884" s="818">
        <f t="shared" si="213"/>
        <v>1708.4</v>
      </c>
      <c r="N884" s="818">
        <f t="shared" si="213"/>
        <v>252.7</v>
      </c>
      <c r="O884" s="818">
        <f t="shared" si="213"/>
        <v>5059</v>
      </c>
      <c r="P884" s="818">
        <f t="shared" si="213"/>
        <v>5059</v>
      </c>
      <c r="Q884" s="818">
        <f t="shared" si="213"/>
        <v>0</v>
      </c>
      <c r="R884" s="818">
        <f t="shared" si="213"/>
        <v>5187.5000000000009</v>
      </c>
      <c r="S884" s="818">
        <f t="shared" si="213"/>
        <v>5187.5000000000009</v>
      </c>
      <c r="T884" s="818">
        <f t="shared" si="213"/>
        <v>0</v>
      </c>
      <c r="U884" s="818">
        <f t="shared" si="213"/>
        <v>5187.5000000000009</v>
      </c>
      <c r="V884" s="818">
        <f t="shared" si="213"/>
        <v>5187.5000000000009</v>
      </c>
      <c r="W884" s="818">
        <f t="shared" si="213"/>
        <v>0</v>
      </c>
    </row>
    <row r="885" spans="1:23" s="314" customFormat="1">
      <c r="A885" s="324" t="s">
        <v>22</v>
      </c>
      <c r="B885" s="1238" t="s">
        <v>98</v>
      </c>
      <c r="C885" s="1239"/>
      <c r="D885" s="1239"/>
      <c r="E885" s="1239"/>
      <c r="F885" s="1239"/>
      <c r="G885" s="1240"/>
      <c r="H885" s="325">
        <v>200</v>
      </c>
      <c r="I885" s="334"/>
      <c r="J885" s="335"/>
      <c r="K885" s="336"/>
      <c r="L885" s="809">
        <f t="shared" ref="L885:W885" si="214">SUM(L886:L893)</f>
        <v>982.9</v>
      </c>
      <c r="M885" s="809">
        <f t="shared" si="214"/>
        <v>1708.4</v>
      </c>
      <c r="N885" s="809">
        <f t="shared" si="214"/>
        <v>252.7</v>
      </c>
      <c r="O885" s="809">
        <f t="shared" si="214"/>
        <v>5059</v>
      </c>
      <c r="P885" s="809">
        <f t="shared" si="214"/>
        <v>5059</v>
      </c>
      <c r="Q885" s="809">
        <f t="shared" si="214"/>
        <v>0</v>
      </c>
      <c r="R885" s="809">
        <f t="shared" si="214"/>
        <v>5187.5000000000009</v>
      </c>
      <c r="S885" s="809">
        <f t="shared" si="214"/>
        <v>5187.5000000000009</v>
      </c>
      <c r="T885" s="809">
        <f t="shared" si="214"/>
        <v>0</v>
      </c>
      <c r="U885" s="809">
        <f t="shared" si="214"/>
        <v>5187.5000000000009</v>
      </c>
      <c r="V885" s="809">
        <f t="shared" si="214"/>
        <v>5187.5000000000009</v>
      </c>
      <c r="W885" s="809">
        <f t="shared" si="214"/>
        <v>0</v>
      </c>
    </row>
    <row r="886" spans="1:23" s="317" customFormat="1" ht="225">
      <c r="A886" s="1262" t="s">
        <v>43</v>
      </c>
      <c r="B886" s="1222" t="s">
        <v>896</v>
      </c>
      <c r="C886" s="1263"/>
      <c r="D886" s="1243"/>
      <c r="E886" s="1252" t="s">
        <v>234</v>
      </c>
      <c r="F886" s="1252" t="s">
        <v>234</v>
      </c>
      <c r="G886" s="1196" t="s">
        <v>359</v>
      </c>
      <c r="H886" s="1232">
        <v>200</v>
      </c>
      <c r="I886" s="337" t="s">
        <v>897</v>
      </c>
      <c r="J886" s="338"/>
      <c r="K886" s="1233"/>
      <c r="L886" s="1193"/>
      <c r="M886" s="1192">
        <v>786.9</v>
      </c>
      <c r="N886" s="1192">
        <v>0</v>
      </c>
      <c r="O886" s="1188">
        <v>775.7</v>
      </c>
      <c r="P886" s="1188">
        <v>775.7</v>
      </c>
      <c r="Q886" s="1245"/>
      <c r="R886" s="1188">
        <v>795.4</v>
      </c>
      <c r="S886" s="1188">
        <v>795.4</v>
      </c>
      <c r="T886" s="1245"/>
      <c r="U886" s="1188">
        <v>795.4</v>
      </c>
      <c r="V886" s="1188">
        <v>795.4</v>
      </c>
      <c r="W886" s="1234"/>
    </row>
    <row r="887" spans="1:23" s="317" customFormat="1" ht="131.25">
      <c r="A887" s="1262"/>
      <c r="B887" s="1222"/>
      <c r="C887" s="1263"/>
      <c r="D887" s="1243"/>
      <c r="E887" s="1252"/>
      <c r="F887" s="1252"/>
      <c r="G887" s="1196"/>
      <c r="H887" s="1232"/>
      <c r="I887" s="339" t="s">
        <v>898</v>
      </c>
      <c r="J887" s="340" t="s">
        <v>899</v>
      </c>
      <c r="K887" s="1233"/>
      <c r="L887" s="1193"/>
      <c r="M887" s="1192"/>
      <c r="N887" s="1192"/>
      <c r="O887" s="1188"/>
      <c r="P887" s="1188"/>
      <c r="Q887" s="1245"/>
      <c r="R887" s="1188"/>
      <c r="S887" s="1188"/>
      <c r="T887" s="1245"/>
      <c r="U887" s="1188"/>
      <c r="V887" s="1188"/>
      <c r="W887" s="1234"/>
    </row>
    <row r="888" spans="1:23" s="317" customFormat="1" ht="131.25">
      <c r="A888" s="1262"/>
      <c r="B888" s="1222"/>
      <c r="C888" s="1263"/>
      <c r="D888" s="1243"/>
      <c r="E888" s="1252"/>
      <c r="F888" s="1252"/>
      <c r="G888" s="1196"/>
      <c r="H888" s="1232"/>
      <c r="I888" s="339" t="s">
        <v>900</v>
      </c>
      <c r="J888" s="340" t="s">
        <v>901</v>
      </c>
      <c r="K888" s="1233"/>
      <c r="L888" s="1193"/>
      <c r="M888" s="1192"/>
      <c r="N888" s="1192"/>
      <c r="O888" s="1188"/>
      <c r="P888" s="1188"/>
      <c r="Q888" s="1245"/>
      <c r="R888" s="1188"/>
      <c r="S888" s="1188"/>
      <c r="T888" s="1245"/>
      <c r="U888" s="1188"/>
      <c r="V888" s="1188"/>
      <c r="W888" s="1234"/>
    </row>
    <row r="889" spans="1:23" s="333" customFormat="1">
      <c r="A889" s="328" t="s">
        <v>78</v>
      </c>
      <c r="B889" s="383" t="s">
        <v>1127</v>
      </c>
      <c r="C889" s="1000"/>
      <c r="D889" s="330"/>
      <c r="E889" s="331" t="s">
        <v>234</v>
      </c>
      <c r="F889" s="331" t="s">
        <v>107</v>
      </c>
      <c r="G889" s="322" t="s">
        <v>620</v>
      </c>
      <c r="H889" s="332">
        <v>200</v>
      </c>
      <c r="I889" s="342"/>
      <c r="J889" s="329"/>
      <c r="K889" s="330"/>
      <c r="L889" s="811">
        <v>982.9</v>
      </c>
      <c r="M889" s="812">
        <v>35.6</v>
      </c>
      <c r="N889" s="812">
        <v>0</v>
      </c>
      <c r="O889" s="813">
        <v>1089.9000000000001</v>
      </c>
      <c r="P889" s="813">
        <v>1089.9000000000001</v>
      </c>
      <c r="Q889" s="809"/>
      <c r="R889" s="813">
        <v>1117.5999999999999</v>
      </c>
      <c r="S889" s="813">
        <v>1117.5999999999999</v>
      </c>
      <c r="T889" s="809"/>
      <c r="U889" s="813">
        <v>1117.5999999999999</v>
      </c>
      <c r="V889" s="813">
        <v>1117.5999999999999</v>
      </c>
      <c r="W889" s="816"/>
    </row>
    <row r="890" spans="1:23" s="333" customFormat="1" ht="75">
      <c r="A890" s="343" t="s">
        <v>81</v>
      </c>
      <c r="B890" s="366" t="s">
        <v>902</v>
      </c>
      <c r="C890" s="1001"/>
      <c r="D890" s="346"/>
      <c r="E890" s="331" t="s">
        <v>234</v>
      </c>
      <c r="F890" s="331" t="s">
        <v>107</v>
      </c>
      <c r="G890" s="322" t="s">
        <v>903</v>
      </c>
      <c r="H890" s="332">
        <v>200</v>
      </c>
      <c r="I890" s="347"/>
      <c r="J890" s="345"/>
      <c r="K890" s="346"/>
      <c r="L890" s="809"/>
      <c r="M890" s="812">
        <v>247.7</v>
      </c>
      <c r="N890" s="812">
        <v>46.3</v>
      </c>
      <c r="O890" s="813">
        <v>2549.1</v>
      </c>
      <c r="P890" s="813">
        <v>2549.1</v>
      </c>
      <c r="Q890" s="809"/>
      <c r="R890" s="813">
        <v>2613.8000000000002</v>
      </c>
      <c r="S890" s="813">
        <v>2613.8000000000002</v>
      </c>
      <c r="T890" s="809"/>
      <c r="U890" s="813">
        <v>2613.8000000000002</v>
      </c>
      <c r="V890" s="813">
        <v>2613.8000000000002</v>
      </c>
      <c r="W890" s="816"/>
    </row>
    <row r="891" spans="1:23" s="333" customFormat="1" ht="75">
      <c r="A891" s="343" t="s">
        <v>362</v>
      </c>
      <c r="B891" s="366" t="s">
        <v>904</v>
      </c>
      <c r="C891" s="1001"/>
      <c r="D891" s="346"/>
      <c r="E891" s="331" t="s">
        <v>234</v>
      </c>
      <c r="F891" s="331" t="s">
        <v>107</v>
      </c>
      <c r="G891" s="322" t="s">
        <v>363</v>
      </c>
      <c r="H891" s="332">
        <v>200</v>
      </c>
      <c r="I891" s="347"/>
      <c r="J891" s="345"/>
      <c r="K891" s="346"/>
      <c r="L891" s="809"/>
      <c r="M891" s="812">
        <v>224.6</v>
      </c>
      <c r="N891" s="812">
        <v>0</v>
      </c>
      <c r="O891" s="813">
        <v>624.20000000000005</v>
      </c>
      <c r="P891" s="813">
        <v>624.20000000000005</v>
      </c>
      <c r="Q891" s="809"/>
      <c r="R891" s="813">
        <v>640.1</v>
      </c>
      <c r="S891" s="813">
        <v>640.1</v>
      </c>
      <c r="T891" s="809"/>
      <c r="U891" s="813">
        <v>640.1</v>
      </c>
      <c r="V891" s="813">
        <v>640.1</v>
      </c>
      <c r="W891" s="816"/>
    </row>
    <row r="892" spans="1:23" s="333" customFormat="1" ht="56.25">
      <c r="A892" s="343" t="s">
        <v>501</v>
      </c>
      <c r="B892" s="383" t="s">
        <v>905</v>
      </c>
      <c r="C892" s="1000"/>
      <c r="D892" s="330"/>
      <c r="E892" s="331" t="s">
        <v>234</v>
      </c>
      <c r="F892" s="331" t="s">
        <v>234</v>
      </c>
      <c r="G892" s="322" t="s">
        <v>371</v>
      </c>
      <c r="H892" s="332">
        <v>200</v>
      </c>
      <c r="I892" s="342"/>
      <c r="J892" s="329"/>
      <c r="K892" s="330"/>
      <c r="L892" s="809"/>
      <c r="M892" s="812">
        <v>20.399999999999999</v>
      </c>
      <c r="N892" s="812">
        <v>0</v>
      </c>
      <c r="O892" s="813">
        <v>20.100000000000001</v>
      </c>
      <c r="P892" s="813">
        <v>20.100000000000001</v>
      </c>
      <c r="Q892" s="809"/>
      <c r="R892" s="813">
        <v>20.6</v>
      </c>
      <c r="S892" s="813">
        <v>20.6</v>
      </c>
      <c r="T892" s="809"/>
      <c r="U892" s="813">
        <v>20.6</v>
      </c>
      <c r="V892" s="813">
        <v>20.6</v>
      </c>
      <c r="W892" s="816"/>
    </row>
    <row r="893" spans="1:23" s="333" customFormat="1">
      <c r="A893" s="343" t="s">
        <v>364</v>
      </c>
      <c r="B893" s="383" t="s">
        <v>1127</v>
      </c>
      <c r="C893" s="1000"/>
      <c r="D893" s="330"/>
      <c r="E893" s="331" t="s">
        <v>234</v>
      </c>
      <c r="F893" s="331" t="s">
        <v>107</v>
      </c>
      <c r="G893" s="322" t="s">
        <v>620</v>
      </c>
      <c r="H893" s="332">
        <v>300</v>
      </c>
      <c r="I893" s="342"/>
      <c r="J893" s="329"/>
      <c r="K893" s="330"/>
      <c r="L893" s="809"/>
      <c r="M893" s="812">
        <v>393.2</v>
      </c>
      <c r="N893" s="812">
        <v>206.4</v>
      </c>
      <c r="O893" s="813"/>
      <c r="P893" s="813"/>
      <c r="Q893" s="809"/>
      <c r="R893" s="813"/>
      <c r="S893" s="813"/>
      <c r="T893" s="809"/>
      <c r="U893" s="813"/>
      <c r="V893" s="813"/>
      <c r="W893" s="819"/>
    </row>
    <row r="894" spans="1:23" s="348" customFormat="1" ht="20.25">
      <c r="A894" s="1132" t="s">
        <v>79</v>
      </c>
      <c r="B894" s="1132"/>
      <c r="C894" s="1132"/>
      <c r="D894" s="1132"/>
      <c r="E894" s="1132"/>
      <c r="F894" s="1132"/>
      <c r="G894" s="1132"/>
      <c r="H894" s="1132"/>
      <c r="I894" s="1132"/>
      <c r="J894" s="1132"/>
      <c r="K894" s="1132"/>
      <c r="L894" s="820">
        <f t="shared" ref="L894:W894" si="215">SUM(L895,L942)</f>
        <v>305715.40000000002</v>
      </c>
      <c r="M894" s="820">
        <f t="shared" si="215"/>
        <v>367246.39999999997</v>
      </c>
      <c r="N894" s="820">
        <f t="shared" si="215"/>
        <v>264746.95999999996</v>
      </c>
      <c r="O894" s="820">
        <f t="shared" si="215"/>
        <v>489897</v>
      </c>
      <c r="P894" s="820">
        <f t="shared" si="215"/>
        <v>489760.5</v>
      </c>
      <c r="Q894" s="820">
        <f t="shared" si="215"/>
        <v>136.5</v>
      </c>
      <c r="R894" s="820">
        <f t="shared" si="215"/>
        <v>522081.2</v>
      </c>
      <c r="S894" s="820">
        <f t="shared" si="215"/>
        <v>522081.2</v>
      </c>
      <c r="T894" s="820">
        <f t="shared" si="215"/>
        <v>0</v>
      </c>
      <c r="U894" s="820">
        <f t="shared" si="215"/>
        <v>561796.69999999995</v>
      </c>
      <c r="V894" s="820">
        <f t="shared" si="215"/>
        <v>561796.69999999995</v>
      </c>
      <c r="W894" s="820">
        <f t="shared" si="215"/>
        <v>0</v>
      </c>
    </row>
    <row r="895" spans="1:23" s="314" customFormat="1">
      <c r="A895" s="1235" t="s">
        <v>37</v>
      </c>
      <c r="B895" s="1235"/>
      <c r="C895" s="1235"/>
      <c r="D895" s="1235"/>
      <c r="E895" s="1235"/>
      <c r="F895" s="1235"/>
      <c r="G895" s="1235"/>
      <c r="H895" s="1235"/>
      <c r="I895" s="1235"/>
      <c r="J895" s="1235"/>
      <c r="K895" s="1235"/>
      <c r="L895" s="807">
        <f t="shared" ref="L895:W895" si="216">SUM(L896,L910)</f>
        <v>237688.1</v>
      </c>
      <c r="M895" s="807">
        <f t="shared" si="216"/>
        <v>247168.89999999997</v>
      </c>
      <c r="N895" s="807">
        <f t="shared" si="216"/>
        <v>170475</v>
      </c>
      <c r="O895" s="807">
        <f t="shared" si="216"/>
        <v>368730.8</v>
      </c>
      <c r="P895" s="807">
        <f t="shared" si="216"/>
        <v>368594.3</v>
      </c>
      <c r="Q895" s="807">
        <f t="shared" si="216"/>
        <v>136.5</v>
      </c>
      <c r="R895" s="807">
        <f t="shared" si="216"/>
        <v>391283.4</v>
      </c>
      <c r="S895" s="807">
        <f t="shared" si="216"/>
        <v>391283.4</v>
      </c>
      <c r="T895" s="807">
        <f t="shared" si="216"/>
        <v>0</v>
      </c>
      <c r="U895" s="807">
        <f t="shared" si="216"/>
        <v>418760</v>
      </c>
      <c r="V895" s="807">
        <f t="shared" si="216"/>
        <v>418760</v>
      </c>
      <c r="W895" s="807">
        <f t="shared" si="216"/>
        <v>0</v>
      </c>
    </row>
    <row r="896" spans="1:23" s="354" customFormat="1">
      <c r="A896" s="349" t="s">
        <v>34</v>
      </c>
      <c r="B896" s="1231" t="s">
        <v>99</v>
      </c>
      <c r="C896" s="1231"/>
      <c r="D896" s="350"/>
      <c r="E896" s="351"/>
      <c r="F896" s="351"/>
      <c r="G896" s="352"/>
      <c r="H896" s="351">
        <v>600</v>
      </c>
      <c r="I896" s="335"/>
      <c r="J896" s="353"/>
      <c r="K896" s="350"/>
      <c r="L896" s="809">
        <f t="shared" ref="L896:W896" si="217">SUM(L897:L909)</f>
        <v>228970.2</v>
      </c>
      <c r="M896" s="809">
        <f t="shared" si="217"/>
        <v>218872.99999999997</v>
      </c>
      <c r="N896" s="809">
        <f t="shared" si="217"/>
        <v>158212.69999999998</v>
      </c>
      <c r="O896" s="809">
        <f t="shared" si="217"/>
        <v>363221.5</v>
      </c>
      <c r="P896" s="809">
        <f t="shared" si="217"/>
        <v>363085</v>
      </c>
      <c r="Q896" s="809">
        <f t="shared" si="217"/>
        <v>136.5</v>
      </c>
      <c r="R896" s="809">
        <f t="shared" si="217"/>
        <v>385634</v>
      </c>
      <c r="S896" s="809">
        <f t="shared" si="217"/>
        <v>385634</v>
      </c>
      <c r="T896" s="809">
        <f t="shared" si="217"/>
        <v>0</v>
      </c>
      <c r="U896" s="809">
        <f t="shared" si="217"/>
        <v>413110.6</v>
      </c>
      <c r="V896" s="809">
        <f t="shared" si="217"/>
        <v>413110.6</v>
      </c>
      <c r="W896" s="809">
        <f t="shared" si="217"/>
        <v>0</v>
      </c>
    </row>
    <row r="897" spans="1:23" s="333" customFormat="1" ht="187.5">
      <c r="A897" s="355" t="s">
        <v>44</v>
      </c>
      <c r="B897" s="383" t="s">
        <v>373</v>
      </c>
      <c r="C897" s="383" t="s">
        <v>906</v>
      </c>
      <c r="D897" s="357"/>
      <c r="E897" s="331" t="s">
        <v>234</v>
      </c>
      <c r="F897" s="331" t="s">
        <v>101</v>
      </c>
      <c r="G897" s="322" t="s">
        <v>907</v>
      </c>
      <c r="H897" s="331" t="s">
        <v>189</v>
      </c>
      <c r="I897" s="342" t="s">
        <v>374</v>
      </c>
      <c r="J897" s="358"/>
      <c r="K897" s="357"/>
      <c r="L897" s="811">
        <v>83758</v>
      </c>
      <c r="M897" s="812">
        <v>85262.399999999994</v>
      </c>
      <c r="N897" s="812">
        <v>66043.8</v>
      </c>
      <c r="O897" s="813">
        <v>157376.6</v>
      </c>
      <c r="P897" s="813">
        <v>157376.6</v>
      </c>
      <c r="Q897" s="809"/>
      <c r="R897" s="813">
        <v>177970.8</v>
      </c>
      <c r="S897" s="813">
        <v>177970.8</v>
      </c>
      <c r="T897" s="809"/>
      <c r="U897" s="813">
        <v>194427.4</v>
      </c>
      <c r="V897" s="813">
        <v>194427.4</v>
      </c>
      <c r="W897" s="816"/>
    </row>
    <row r="898" spans="1:23" s="333" customFormat="1" ht="206.25">
      <c r="A898" s="355"/>
      <c r="B898" s="383" t="s">
        <v>373</v>
      </c>
      <c r="C898" s="383" t="s">
        <v>1128</v>
      </c>
      <c r="D898" s="357"/>
      <c r="E898" s="331" t="s">
        <v>234</v>
      </c>
      <c r="F898" s="331" t="s">
        <v>101</v>
      </c>
      <c r="G898" s="322" t="s">
        <v>1129</v>
      </c>
      <c r="H898" s="331">
        <v>611</v>
      </c>
      <c r="I898" s="342"/>
      <c r="J898" s="358"/>
      <c r="K898" s="357"/>
      <c r="L898" s="811">
        <v>0</v>
      </c>
      <c r="M898" s="812">
        <v>248.4</v>
      </c>
      <c r="N898" s="812">
        <v>248.4</v>
      </c>
      <c r="O898" s="813"/>
      <c r="P898" s="813"/>
      <c r="Q898" s="809"/>
      <c r="R898" s="813"/>
      <c r="S898" s="813"/>
      <c r="T898" s="809"/>
      <c r="U898" s="813"/>
      <c r="V898" s="813"/>
      <c r="W898" s="816"/>
    </row>
    <row r="899" spans="1:23" s="333" customFormat="1" ht="187.5">
      <c r="A899" s="355" t="s">
        <v>80</v>
      </c>
      <c r="B899" s="383" t="s">
        <v>375</v>
      </c>
      <c r="C899" s="383" t="s">
        <v>389</v>
      </c>
      <c r="D899" s="357"/>
      <c r="E899" s="331" t="s">
        <v>234</v>
      </c>
      <c r="F899" s="331" t="s">
        <v>104</v>
      </c>
      <c r="G899" s="322" t="s">
        <v>647</v>
      </c>
      <c r="H899" s="331" t="s">
        <v>189</v>
      </c>
      <c r="I899" s="342" t="s">
        <v>376</v>
      </c>
      <c r="J899" s="358"/>
      <c r="K899" s="357"/>
      <c r="L899" s="811">
        <v>83501</v>
      </c>
      <c r="M899" s="812">
        <v>75244</v>
      </c>
      <c r="N899" s="812">
        <v>49136</v>
      </c>
      <c r="O899" s="813">
        <v>109126.39999999999</v>
      </c>
      <c r="P899" s="813">
        <v>109126.39999999999</v>
      </c>
      <c r="Q899" s="809"/>
      <c r="R899" s="813">
        <v>104719.5</v>
      </c>
      <c r="S899" s="813">
        <v>104719.5</v>
      </c>
      <c r="T899" s="809"/>
      <c r="U899" s="813">
        <v>104719.5</v>
      </c>
      <c r="V899" s="813">
        <v>104719.5</v>
      </c>
      <c r="W899" s="816"/>
    </row>
    <row r="900" spans="1:23" s="333" customFormat="1" ht="206.25">
      <c r="A900" s="355"/>
      <c r="B900" s="383" t="s">
        <v>1130</v>
      </c>
      <c r="C900" s="383" t="s">
        <v>1128</v>
      </c>
      <c r="D900" s="357"/>
      <c r="E900" s="331" t="s">
        <v>234</v>
      </c>
      <c r="F900" s="331" t="s">
        <v>104</v>
      </c>
      <c r="G900" s="322" t="s">
        <v>1131</v>
      </c>
      <c r="H900" s="331">
        <v>611</v>
      </c>
      <c r="I900" s="342"/>
      <c r="J900" s="358"/>
      <c r="K900" s="357"/>
      <c r="L900" s="811">
        <v>0</v>
      </c>
      <c r="M900" s="812">
        <v>1711.6</v>
      </c>
      <c r="N900" s="812">
        <v>606.6</v>
      </c>
      <c r="O900" s="813"/>
      <c r="P900" s="813"/>
      <c r="Q900" s="809"/>
      <c r="R900" s="813"/>
      <c r="S900" s="813"/>
      <c r="T900" s="809"/>
      <c r="U900" s="813"/>
      <c r="V900" s="813"/>
      <c r="W900" s="816"/>
    </row>
    <row r="901" spans="1:23" s="333" customFormat="1" ht="15">
      <c r="A901" s="1134" t="s">
        <v>82</v>
      </c>
      <c r="B901" s="1222" t="s">
        <v>377</v>
      </c>
      <c r="C901" s="1216" t="s">
        <v>1132</v>
      </c>
      <c r="D901" s="1141"/>
      <c r="E901" s="1127" t="s">
        <v>234</v>
      </c>
      <c r="F901" s="1127" t="s">
        <v>234</v>
      </c>
      <c r="G901" s="1196" t="s">
        <v>359</v>
      </c>
      <c r="H901" s="1127" t="s">
        <v>189</v>
      </c>
      <c r="I901" s="1220" t="s">
        <v>909</v>
      </c>
      <c r="J901" s="1151" t="s">
        <v>387</v>
      </c>
      <c r="K901" s="1141"/>
      <c r="L901" s="1191">
        <v>2759.8</v>
      </c>
      <c r="M901" s="1192">
        <v>1798</v>
      </c>
      <c r="N901" s="1192">
        <v>1783</v>
      </c>
      <c r="O901" s="1188">
        <v>1798</v>
      </c>
      <c r="P901" s="1188">
        <v>1798</v>
      </c>
      <c r="Q901" s="1193"/>
      <c r="R901" s="1188">
        <v>1843.6</v>
      </c>
      <c r="S901" s="1188">
        <v>1843.6</v>
      </c>
      <c r="T901" s="1193"/>
      <c r="U901" s="1188">
        <v>1843.6</v>
      </c>
      <c r="V901" s="1188">
        <v>1843.6</v>
      </c>
      <c r="W901" s="1193"/>
    </row>
    <row r="902" spans="1:23" s="333" customFormat="1" ht="15">
      <c r="A902" s="1134"/>
      <c r="B902" s="1222"/>
      <c r="C902" s="1216"/>
      <c r="D902" s="1141"/>
      <c r="E902" s="1127"/>
      <c r="F902" s="1127"/>
      <c r="G902" s="1196"/>
      <c r="H902" s="1127"/>
      <c r="I902" s="1220"/>
      <c r="J902" s="1151"/>
      <c r="K902" s="1141"/>
      <c r="L902" s="1191"/>
      <c r="M902" s="1192"/>
      <c r="N902" s="1192"/>
      <c r="O902" s="1188"/>
      <c r="P902" s="1188"/>
      <c r="Q902" s="1193"/>
      <c r="R902" s="1188"/>
      <c r="S902" s="1188"/>
      <c r="T902" s="1193"/>
      <c r="U902" s="1188"/>
      <c r="V902" s="1188"/>
      <c r="W902" s="1193"/>
    </row>
    <row r="903" spans="1:23" s="333" customFormat="1" ht="15">
      <c r="A903" s="1134"/>
      <c r="B903" s="1222"/>
      <c r="C903" s="1216"/>
      <c r="D903" s="1141"/>
      <c r="E903" s="1127"/>
      <c r="F903" s="1127"/>
      <c r="G903" s="1196"/>
      <c r="H903" s="1127"/>
      <c r="I903" s="1220"/>
      <c r="J903" s="1151"/>
      <c r="K903" s="1141"/>
      <c r="L903" s="1191"/>
      <c r="M903" s="1192"/>
      <c r="N903" s="1192"/>
      <c r="O903" s="1188"/>
      <c r="P903" s="1188"/>
      <c r="Q903" s="1193"/>
      <c r="R903" s="1188"/>
      <c r="S903" s="1188"/>
      <c r="T903" s="1193"/>
      <c r="U903" s="1188"/>
      <c r="V903" s="1188"/>
      <c r="W903" s="1193"/>
    </row>
    <row r="904" spans="1:23" s="359" customFormat="1" ht="131.25">
      <c r="A904" s="355" t="s">
        <v>108</v>
      </c>
      <c r="B904" s="383" t="s">
        <v>379</v>
      </c>
      <c r="C904" s="383" t="s">
        <v>380</v>
      </c>
      <c r="D904" s="357"/>
      <c r="E904" s="331" t="s">
        <v>234</v>
      </c>
      <c r="F904" s="331" t="s">
        <v>212</v>
      </c>
      <c r="G904" s="322" t="s">
        <v>910</v>
      </c>
      <c r="H904" s="331" t="s">
        <v>189</v>
      </c>
      <c r="I904" s="1223" t="s">
        <v>378</v>
      </c>
      <c r="J904" s="358"/>
      <c r="K904" s="357"/>
      <c r="L904" s="811">
        <v>838.4</v>
      </c>
      <c r="M904" s="812">
        <v>919.8</v>
      </c>
      <c r="N904" s="812">
        <v>704.7</v>
      </c>
      <c r="O904" s="813">
        <v>1611.7</v>
      </c>
      <c r="P904" s="813">
        <f>O904</f>
        <v>1611.7</v>
      </c>
      <c r="Q904" s="809"/>
      <c r="R904" s="813">
        <v>1718.7</v>
      </c>
      <c r="S904" s="813">
        <f>R904</f>
        <v>1718.7</v>
      </c>
      <c r="T904" s="809"/>
      <c r="U904" s="813">
        <v>1906.1</v>
      </c>
      <c r="V904" s="813">
        <f>U904</f>
        <v>1906.1</v>
      </c>
      <c r="W904" s="809"/>
    </row>
    <row r="905" spans="1:23" s="359" customFormat="1" ht="168.75">
      <c r="A905" s="355" t="s">
        <v>109</v>
      </c>
      <c r="B905" s="383" t="s">
        <v>382</v>
      </c>
      <c r="C905" s="383" t="s">
        <v>383</v>
      </c>
      <c r="D905" s="357"/>
      <c r="E905" s="331" t="s">
        <v>234</v>
      </c>
      <c r="F905" s="331" t="s">
        <v>212</v>
      </c>
      <c r="G905" s="322" t="s">
        <v>910</v>
      </c>
      <c r="H905" s="331" t="s">
        <v>189</v>
      </c>
      <c r="I905" s="1223"/>
      <c r="J905" s="358"/>
      <c r="K905" s="357"/>
      <c r="L905" s="811">
        <v>21927.7</v>
      </c>
      <c r="M905" s="812">
        <v>18529.3</v>
      </c>
      <c r="N905" s="812">
        <v>14102.3</v>
      </c>
      <c r="O905" s="813">
        <v>32345</v>
      </c>
      <c r="P905" s="813">
        <f>O905-Q905</f>
        <v>32208.5</v>
      </c>
      <c r="Q905" s="809">
        <v>136.5</v>
      </c>
      <c r="R905" s="813">
        <v>34374</v>
      </c>
      <c r="S905" s="813">
        <f>R905</f>
        <v>34374</v>
      </c>
      <c r="T905" s="809"/>
      <c r="U905" s="813">
        <v>38120.800000000003</v>
      </c>
      <c r="V905" s="813">
        <f>U905</f>
        <v>38120.800000000003</v>
      </c>
      <c r="W905" s="809"/>
    </row>
    <row r="906" spans="1:23" s="359" customFormat="1" ht="187.5">
      <c r="A906" s="355" t="s">
        <v>114</v>
      </c>
      <c r="B906" s="383" t="s">
        <v>384</v>
      </c>
      <c r="C906" s="383" t="s">
        <v>385</v>
      </c>
      <c r="D906" s="357"/>
      <c r="E906" s="331" t="s">
        <v>234</v>
      </c>
      <c r="F906" s="331" t="s">
        <v>212</v>
      </c>
      <c r="G906" s="322" t="s">
        <v>910</v>
      </c>
      <c r="H906" s="331" t="s">
        <v>189</v>
      </c>
      <c r="I906" s="1223"/>
      <c r="J906" s="360"/>
      <c r="K906" s="357"/>
      <c r="L906" s="811">
        <v>36050.1</v>
      </c>
      <c r="M906" s="812">
        <v>35159.5</v>
      </c>
      <c r="N906" s="812">
        <v>25587.9</v>
      </c>
      <c r="O906" s="813">
        <v>60963.8</v>
      </c>
      <c r="P906" s="813">
        <v>60963.8</v>
      </c>
      <c r="Q906" s="809"/>
      <c r="R906" s="813">
        <v>65007.4</v>
      </c>
      <c r="S906" s="813">
        <f>R906</f>
        <v>65007.4</v>
      </c>
      <c r="T906" s="809"/>
      <c r="U906" s="813">
        <v>72093.2</v>
      </c>
      <c r="V906" s="813">
        <f>U906</f>
        <v>72093.2</v>
      </c>
      <c r="W906" s="809"/>
    </row>
    <row r="907" spans="1:23" s="333" customFormat="1" ht="75">
      <c r="A907" s="1134" t="s">
        <v>126</v>
      </c>
      <c r="B907" s="1222" t="s">
        <v>911</v>
      </c>
      <c r="C907" s="1216" t="s">
        <v>908</v>
      </c>
      <c r="D907" s="1141"/>
      <c r="E907" s="1127" t="s">
        <v>234</v>
      </c>
      <c r="F907" s="1127" t="s">
        <v>234</v>
      </c>
      <c r="G907" s="1196" t="s">
        <v>371</v>
      </c>
      <c r="H907" s="1219" t="s">
        <v>189</v>
      </c>
      <c r="I907" s="361" t="s">
        <v>912</v>
      </c>
      <c r="J907" s="362"/>
      <c r="K907" s="1055"/>
      <c r="L907" s="1191">
        <v>126</v>
      </c>
      <c r="M907" s="1193"/>
      <c r="N907" s="1193"/>
      <c r="O907" s="1188"/>
      <c r="P907" s="1188"/>
      <c r="Q907" s="1193"/>
      <c r="R907" s="1188"/>
      <c r="S907" s="1188"/>
      <c r="T907" s="1193"/>
      <c r="U907" s="1188"/>
      <c r="V907" s="1188"/>
      <c r="W907" s="1189"/>
    </row>
    <row r="908" spans="1:23" s="333" customFormat="1" ht="131.25">
      <c r="A908" s="1134"/>
      <c r="B908" s="1222"/>
      <c r="C908" s="1216"/>
      <c r="D908" s="1141"/>
      <c r="E908" s="1127"/>
      <c r="F908" s="1127"/>
      <c r="G908" s="1196"/>
      <c r="H908" s="1219"/>
      <c r="I908" s="363" t="s">
        <v>386</v>
      </c>
      <c r="J908" s="364" t="s">
        <v>1133</v>
      </c>
      <c r="K908" s="1055"/>
      <c r="L908" s="1191"/>
      <c r="M908" s="1191"/>
      <c r="N908" s="1191"/>
      <c r="O908" s="1188"/>
      <c r="P908" s="1188"/>
      <c r="Q908" s="1193"/>
      <c r="R908" s="1188"/>
      <c r="S908" s="1188"/>
      <c r="T908" s="1193"/>
      <c r="U908" s="1188"/>
      <c r="V908" s="1188"/>
      <c r="W908" s="1189"/>
    </row>
    <row r="909" spans="1:23" s="333" customFormat="1" ht="75">
      <c r="A909" s="365" t="s">
        <v>128</v>
      </c>
      <c r="B909" s="366" t="s">
        <v>904</v>
      </c>
      <c r="C909" s="448"/>
      <c r="D909" s="367"/>
      <c r="E909" s="331" t="s">
        <v>234</v>
      </c>
      <c r="F909" s="331" t="s">
        <v>107</v>
      </c>
      <c r="G909" s="322" t="s">
        <v>620</v>
      </c>
      <c r="H909" s="331" t="s">
        <v>189</v>
      </c>
      <c r="I909" s="368" t="s">
        <v>913</v>
      </c>
      <c r="J909" s="369"/>
      <c r="K909" s="357"/>
      <c r="L909" s="811">
        <v>9.1999999999999993</v>
      </c>
      <c r="M909" s="812">
        <v>0</v>
      </c>
      <c r="N909" s="812">
        <v>0</v>
      </c>
      <c r="O909" s="813"/>
      <c r="P909" s="813"/>
      <c r="Q909" s="809"/>
      <c r="R909" s="813"/>
      <c r="S909" s="813"/>
      <c r="T909" s="809"/>
      <c r="U909" s="813"/>
      <c r="V909" s="813"/>
      <c r="W909" s="816"/>
    </row>
    <row r="910" spans="1:23" s="313" customFormat="1">
      <c r="A910" s="370" t="s">
        <v>35</v>
      </c>
      <c r="B910" s="1230" t="s">
        <v>36</v>
      </c>
      <c r="C910" s="1230"/>
      <c r="D910" s="371"/>
      <c r="E910" s="372"/>
      <c r="F910" s="372"/>
      <c r="G910" s="373"/>
      <c r="H910" s="372">
        <v>600</v>
      </c>
      <c r="I910" s="374"/>
      <c r="J910" s="375"/>
      <c r="K910" s="371"/>
      <c r="L910" s="809">
        <f t="shared" ref="L910:W910" si="218">SUM(L911:L941)</f>
        <v>8717.8999999999978</v>
      </c>
      <c r="M910" s="809">
        <f t="shared" si="218"/>
        <v>28295.899999999998</v>
      </c>
      <c r="N910" s="809">
        <f t="shared" si="218"/>
        <v>12262.300000000003</v>
      </c>
      <c r="O910" s="809">
        <f t="shared" si="218"/>
        <v>5509.2999999999993</v>
      </c>
      <c r="P910" s="809">
        <f t="shared" si="218"/>
        <v>5509.2999999999993</v>
      </c>
      <c r="Q910" s="809">
        <f t="shared" si="218"/>
        <v>0</v>
      </c>
      <c r="R910" s="809">
        <f t="shared" si="218"/>
        <v>5649.4</v>
      </c>
      <c r="S910" s="809">
        <f t="shared" si="218"/>
        <v>5649.4</v>
      </c>
      <c r="T910" s="809">
        <f t="shared" si="218"/>
        <v>0</v>
      </c>
      <c r="U910" s="809">
        <f t="shared" si="218"/>
        <v>5649.4</v>
      </c>
      <c r="V910" s="809">
        <f t="shared" si="218"/>
        <v>5649.4</v>
      </c>
      <c r="W910" s="809">
        <f t="shared" si="218"/>
        <v>0</v>
      </c>
    </row>
    <row r="911" spans="1:23" s="333" customFormat="1" ht="75">
      <c r="A911" s="1134" t="s">
        <v>45</v>
      </c>
      <c r="B911" s="1222" t="s">
        <v>904</v>
      </c>
      <c r="C911" s="1216" t="s">
        <v>389</v>
      </c>
      <c r="D911" s="1141"/>
      <c r="E911" s="1127" t="s">
        <v>234</v>
      </c>
      <c r="F911" s="1127" t="s">
        <v>234</v>
      </c>
      <c r="G911" s="1196" t="s">
        <v>371</v>
      </c>
      <c r="H911" s="1219">
        <v>612</v>
      </c>
      <c r="I911" s="376" t="s">
        <v>913</v>
      </c>
      <c r="J911" s="360"/>
      <c r="K911" s="1055"/>
      <c r="L911" s="1191">
        <v>50</v>
      </c>
      <c r="M911" s="1192">
        <v>71.8</v>
      </c>
      <c r="N911" s="1192">
        <v>71.8</v>
      </c>
      <c r="O911" s="1188"/>
      <c r="P911" s="1188"/>
      <c r="Q911" s="1193"/>
      <c r="R911" s="1188"/>
      <c r="S911" s="1188"/>
      <c r="T911" s="1193"/>
      <c r="U911" s="1188"/>
      <c r="V911" s="1188"/>
      <c r="W911" s="1189"/>
    </row>
    <row r="912" spans="1:23" s="333" customFormat="1" ht="131.25">
      <c r="A912" s="1134"/>
      <c r="B912" s="1222"/>
      <c r="C912" s="1216"/>
      <c r="D912" s="1141"/>
      <c r="E912" s="1127"/>
      <c r="F912" s="1127"/>
      <c r="G912" s="1196"/>
      <c r="H912" s="1219"/>
      <c r="I912" s="363" t="s">
        <v>386</v>
      </c>
      <c r="J912" s="364" t="s">
        <v>387</v>
      </c>
      <c r="K912" s="1055"/>
      <c r="L912" s="1191"/>
      <c r="M912" s="1192"/>
      <c r="N912" s="1192"/>
      <c r="O912" s="1188"/>
      <c r="P912" s="1188"/>
      <c r="Q912" s="1193"/>
      <c r="R912" s="1188"/>
      <c r="S912" s="1188"/>
      <c r="T912" s="1193"/>
      <c r="U912" s="1188"/>
      <c r="V912" s="1188"/>
      <c r="W912" s="1189"/>
    </row>
    <row r="913" spans="1:23" s="333" customFormat="1" ht="187.5">
      <c r="A913" s="355" t="s">
        <v>132</v>
      </c>
      <c r="B913" s="383" t="s">
        <v>1134</v>
      </c>
      <c r="C913" s="383" t="s">
        <v>389</v>
      </c>
      <c r="D913" s="357"/>
      <c r="E913" s="331" t="s">
        <v>234</v>
      </c>
      <c r="F913" s="331" t="s">
        <v>212</v>
      </c>
      <c r="G913" s="322" t="s">
        <v>647</v>
      </c>
      <c r="H913" s="331">
        <v>612</v>
      </c>
      <c r="I913" s="356" t="s">
        <v>376</v>
      </c>
      <c r="J913" s="358"/>
      <c r="K913" s="357"/>
      <c r="L913" s="811">
        <v>98.1</v>
      </c>
      <c r="M913" s="812">
        <v>0</v>
      </c>
      <c r="N913" s="812">
        <v>0</v>
      </c>
      <c r="O913" s="813"/>
      <c r="P913" s="813"/>
      <c r="Q913" s="809"/>
      <c r="R913" s="813"/>
      <c r="S913" s="813"/>
      <c r="T913" s="809"/>
      <c r="U913" s="813"/>
      <c r="V913" s="813"/>
      <c r="W913" s="816"/>
    </row>
    <row r="914" spans="1:23" s="333" customFormat="1" ht="131.25">
      <c r="A914" s="355" t="s">
        <v>83</v>
      </c>
      <c r="B914" s="383" t="s">
        <v>379</v>
      </c>
      <c r="C914" s="383" t="s">
        <v>380</v>
      </c>
      <c r="D914" s="357"/>
      <c r="E914" s="331" t="s">
        <v>234</v>
      </c>
      <c r="F914" s="331" t="s">
        <v>212</v>
      </c>
      <c r="G914" s="322" t="s">
        <v>381</v>
      </c>
      <c r="H914" s="331" t="s">
        <v>390</v>
      </c>
      <c r="I914" s="1216" t="s">
        <v>378</v>
      </c>
      <c r="J914" s="358"/>
      <c r="K914" s="357"/>
      <c r="L914" s="809"/>
      <c r="M914" s="812">
        <v>0</v>
      </c>
      <c r="N914" s="812">
        <v>0</v>
      </c>
      <c r="O914" s="813">
        <f>SUM(P914:Q914)</f>
        <v>0</v>
      </c>
      <c r="P914" s="813"/>
      <c r="Q914" s="809"/>
      <c r="R914" s="813">
        <f>SUM(S914:T914)</f>
        <v>0</v>
      </c>
      <c r="S914" s="813"/>
      <c r="T914" s="809"/>
      <c r="U914" s="813">
        <f>SUM(V914:W914)</f>
        <v>0</v>
      </c>
      <c r="V914" s="813"/>
      <c r="W914" s="816"/>
    </row>
    <row r="915" spans="1:23" s="333" customFormat="1" ht="168.75">
      <c r="A915" s="355" t="s">
        <v>179</v>
      </c>
      <c r="B915" s="383" t="s">
        <v>382</v>
      </c>
      <c r="C915" s="383" t="s">
        <v>383</v>
      </c>
      <c r="D915" s="357"/>
      <c r="E915" s="331" t="s">
        <v>234</v>
      </c>
      <c r="F915" s="331" t="s">
        <v>212</v>
      </c>
      <c r="G915" s="322" t="s">
        <v>381</v>
      </c>
      <c r="H915" s="331" t="s">
        <v>390</v>
      </c>
      <c r="I915" s="1216"/>
      <c r="J915" s="358"/>
      <c r="K915" s="357"/>
      <c r="L915" s="811">
        <v>192.7</v>
      </c>
      <c r="M915" s="812">
        <v>181.8</v>
      </c>
      <c r="N915" s="812">
        <v>181.8</v>
      </c>
      <c r="O915" s="813"/>
      <c r="P915" s="813"/>
      <c r="Q915" s="809"/>
      <c r="R915" s="813"/>
      <c r="S915" s="813"/>
      <c r="T915" s="809"/>
      <c r="U915" s="813"/>
      <c r="V915" s="813"/>
      <c r="W915" s="816"/>
    </row>
    <row r="916" spans="1:23" s="333" customFormat="1" ht="187.5">
      <c r="A916" s="355" t="s">
        <v>181</v>
      </c>
      <c r="B916" s="383" t="s">
        <v>384</v>
      </c>
      <c r="C916" s="383" t="s">
        <v>385</v>
      </c>
      <c r="D916" s="357"/>
      <c r="E916" s="331" t="s">
        <v>234</v>
      </c>
      <c r="F916" s="331" t="s">
        <v>212</v>
      </c>
      <c r="G916" s="322" t="s">
        <v>381</v>
      </c>
      <c r="H916" s="331" t="s">
        <v>390</v>
      </c>
      <c r="I916" s="1216"/>
      <c r="J916" s="358"/>
      <c r="K916" s="357"/>
      <c r="L916" s="809"/>
      <c r="M916" s="812">
        <v>609.6</v>
      </c>
      <c r="N916" s="812">
        <v>579.6</v>
      </c>
      <c r="O916" s="813"/>
      <c r="P916" s="813"/>
      <c r="Q916" s="809"/>
      <c r="R916" s="813"/>
      <c r="S916" s="813"/>
      <c r="T916" s="809"/>
      <c r="U916" s="813"/>
      <c r="V916" s="813"/>
      <c r="W916" s="816"/>
    </row>
    <row r="917" spans="1:23" s="333" customFormat="1" ht="93.75">
      <c r="A917" s="1134" t="s">
        <v>915</v>
      </c>
      <c r="B917" s="1222" t="s">
        <v>1135</v>
      </c>
      <c r="C917" s="1216" t="s">
        <v>916</v>
      </c>
      <c r="D917" s="1141"/>
      <c r="E917" s="1127" t="s">
        <v>102</v>
      </c>
      <c r="F917" s="1127" t="s">
        <v>101</v>
      </c>
      <c r="G917" s="1196" t="s">
        <v>917</v>
      </c>
      <c r="H917" s="1127" t="s">
        <v>390</v>
      </c>
      <c r="I917" s="377" t="s">
        <v>358</v>
      </c>
      <c r="J917" s="360"/>
      <c r="K917" s="1055"/>
      <c r="L917" s="1191">
        <v>880.5</v>
      </c>
      <c r="M917" s="1192">
        <v>927.2</v>
      </c>
      <c r="N917" s="1192">
        <v>887</v>
      </c>
      <c r="O917" s="1188"/>
      <c r="P917" s="1188"/>
      <c r="Q917" s="1193"/>
      <c r="R917" s="1188"/>
      <c r="S917" s="1188"/>
      <c r="T917" s="1193"/>
      <c r="U917" s="1188"/>
      <c r="V917" s="1188"/>
      <c r="W917" s="1189"/>
    </row>
    <row r="918" spans="1:23" s="333" customFormat="1" ht="93.75">
      <c r="A918" s="1134"/>
      <c r="B918" s="1222"/>
      <c r="C918" s="1216"/>
      <c r="D918" s="1141"/>
      <c r="E918" s="1127"/>
      <c r="F918" s="1127"/>
      <c r="G918" s="1196"/>
      <c r="H918" s="1127"/>
      <c r="I918" s="378" t="s">
        <v>918</v>
      </c>
      <c r="J918" s="379" t="s">
        <v>392</v>
      </c>
      <c r="K918" s="1055"/>
      <c r="L918" s="1191"/>
      <c r="M918" s="1192"/>
      <c r="N918" s="1192"/>
      <c r="O918" s="1188"/>
      <c r="P918" s="1188"/>
      <c r="Q918" s="1193"/>
      <c r="R918" s="1188"/>
      <c r="S918" s="1188"/>
      <c r="T918" s="1193"/>
      <c r="U918" s="1188"/>
      <c r="V918" s="1188"/>
      <c r="W918" s="1189"/>
    </row>
    <row r="919" spans="1:23" s="333" customFormat="1" ht="187.5">
      <c r="A919" s="355" t="s">
        <v>919</v>
      </c>
      <c r="B919" s="383" t="s">
        <v>394</v>
      </c>
      <c r="C919" s="341" t="s">
        <v>385</v>
      </c>
      <c r="D919" s="357"/>
      <c r="E919" s="331" t="s">
        <v>234</v>
      </c>
      <c r="F919" s="331" t="s">
        <v>212</v>
      </c>
      <c r="G919" s="322" t="s">
        <v>920</v>
      </c>
      <c r="H919" s="331" t="s">
        <v>390</v>
      </c>
      <c r="I919" s="380" t="s">
        <v>395</v>
      </c>
      <c r="J919" s="360"/>
      <c r="K919" s="357"/>
      <c r="L919" s="811">
        <v>1386.3</v>
      </c>
      <c r="M919" s="812">
        <v>0</v>
      </c>
      <c r="N919" s="812">
        <v>0</v>
      </c>
      <c r="O919" s="813"/>
      <c r="P919" s="813"/>
      <c r="Q919" s="809"/>
      <c r="R919" s="813"/>
      <c r="S919" s="813"/>
      <c r="T919" s="809"/>
      <c r="U919" s="813"/>
      <c r="V919" s="813"/>
      <c r="W919" s="816"/>
    </row>
    <row r="920" spans="1:23" s="333" customFormat="1" ht="318.75">
      <c r="A920" s="355"/>
      <c r="B920" s="383"/>
      <c r="C920" s="341"/>
      <c r="D920" s="357"/>
      <c r="E920" s="331"/>
      <c r="F920" s="331"/>
      <c r="G920" s="322"/>
      <c r="H920" s="331"/>
      <c r="I920" s="381" t="s">
        <v>1136</v>
      </c>
      <c r="J920" s="364" t="s">
        <v>396</v>
      </c>
      <c r="K920" s="357"/>
      <c r="L920" s="811"/>
      <c r="M920" s="812"/>
      <c r="N920" s="812"/>
      <c r="O920" s="813"/>
      <c r="P920" s="813"/>
      <c r="Q920" s="809"/>
      <c r="R920" s="813"/>
      <c r="S920" s="813"/>
      <c r="T920" s="809"/>
      <c r="U920" s="813"/>
      <c r="V920" s="813"/>
      <c r="W920" s="816"/>
    </row>
    <row r="921" spans="1:23" s="333" customFormat="1" ht="187.5">
      <c r="A921" s="791"/>
      <c r="B921" s="383"/>
      <c r="C921" s="341" t="s">
        <v>1137</v>
      </c>
      <c r="D921" s="357"/>
      <c r="E921" s="331" t="s">
        <v>234</v>
      </c>
      <c r="F921" s="331" t="s">
        <v>212</v>
      </c>
      <c r="G921" s="322" t="s">
        <v>1138</v>
      </c>
      <c r="H921" s="331">
        <v>612</v>
      </c>
      <c r="I921" s="380"/>
      <c r="J921" s="360"/>
      <c r="K921" s="357"/>
      <c r="L921" s="811">
        <v>0</v>
      </c>
      <c r="M921" s="812">
        <v>21246.5</v>
      </c>
      <c r="N921" s="812">
        <v>6569.3</v>
      </c>
      <c r="O921" s="813"/>
      <c r="P921" s="813"/>
      <c r="Q921" s="809"/>
      <c r="R921" s="813"/>
      <c r="S921" s="813"/>
      <c r="T921" s="809"/>
      <c r="U921" s="813"/>
      <c r="V921" s="813"/>
      <c r="W921" s="816"/>
    </row>
    <row r="922" spans="1:23" s="333" customFormat="1" ht="75">
      <c r="A922" s="1134" t="s">
        <v>393</v>
      </c>
      <c r="B922" s="1222" t="s">
        <v>914</v>
      </c>
      <c r="C922" s="383" t="s">
        <v>389</v>
      </c>
      <c r="D922" s="357"/>
      <c r="E922" s="331" t="s">
        <v>234</v>
      </c>
      <c r="F922" s="331" t="s">
        <v>107</v>
      </c>
      <c r="G922" s="322" t="s">
        <v>646</v>
      </c>
      <c r="H922" s="331" t="s">
        <v>390</v>
      </c>
      <c r="I922" s="1223" t="s">
        <v>400</v>
      </c>
      <c r="J922" s="358"/>
      <c r="K922" s="357"/>
      <c r="L922" s="811">
        <v>880.8</v>
      </c>
      <c r="M922" s="812">
        <v>1219.8</v>
      </c>
      <c r="N922" s="812">
        <v>1122.2</v>
      </c>
      <c r="O922" s="813"/>
      <c r="P922" s="813"/>
      <c r="Q922" s="809"/>
      <c r="R922" s="813"/>
      <c r="S922" s="813"/>
      <c r="T922" s="809"/>
      <c r="U922" s="813"/>
      <c r="V922" s="813"/>
      <c r="W922" s="816"/>
    </row>
    <row r="923" spans="1:23" s="333" customFormat="1" ht="187.5">
      <c r="A923" s="1134"/>
      <c r="B923" s="1222"/>
      <c r="C923" s="383" t="s">
        <v>922</v>
      </c>
      <c r="D923" s="357"/>
      <c r="E923" s="331" t="s">
        <v>234</v>
      </c>
      <c r="F923" s="331" t="s">
        <v>107</v>
      </c>
      <c r="G923" s="322" t="s">
        <v>365</v>
      </c>
      <c r="H923" s="331" t="s">
        <v>390</v>
      </c>
      <c r="I923" s="1223"/>
      <c r="J923" s="358"/>
      <c r="K923" s="357"/>
      <c r="L923" s="811">
        <v>317.39999999999998</v>
      </c>
      <c r="M923" s="812">
        <v>409.3</v>
      </c>
      <c r="N923" s="812">
        <v>381.7</v>
      </c>
      <c r="O923" s="813"/>
      <c r="P923" s="813"/>
      <c r="Q923" s="809"/>
      <c r="R923" s="813"/>
      <c r="S923" s="813"/>
      <c r="T923" s="809"/>
      <c r="U923" s="813"/>
      <c r="V923" s="813"/>
      <c r="W923" s="816"/>
    </row>
    <row r="924" spans="1:23" s="333" customFormat="1" ht="262.5">
      <c r="A924" s="355" t="s">
        <v>397</v>
      </c>
      <c r="B924" s="383" t="s">
        <v>1139</v>
      </c>
      <c r="C924" s="383" t="s">
        <v>923</v>
      </c>
      <c r="D924" s="357"/>
      <c r="E924" s="331" t="s">
        <v>234</v>
      </c>
      <c r="F924" s="331" t="s">
        <v>107</v>
      </c>
      <c r="G924" s="322" t="s">
        <v>431</v>
      </c>
      <c r="H924" s="331" t="s">
        <v>390</v>
      </c>
      <c r="I924" s="1223"/>
      <c r="J924" s="358"/>
      <c r="K924" s="357"/>
      <c r="L924" s="811">
        <v>114</v>
      </c>
      <c r="M924" s="812">
        <v>114.6</v>
      </c>
      <c r="N924" s="812">
        <v>69</v>
      </c>
      <c r="O924" s="813">
        <v>124.4</v>
      </c>
      <c r="P924" s="813">
        <v>124.4</v>
      </c>
      <c r="Q924" s="809"/>
      <c r="R924" s="813">
        <v>127.6</v>
      </c>
      <c r="S924" s="813">
        <v>127.6</v>
      </c>
      <c r="T924" s="809"/>
      <c r="U924" s="813">
        <v>127.6</v>
      </c>
      <c r="V924" s="813">
        <v>127.6</v>
      </c>
      <c r="W924" s="816"/>
    </row>
    <row r="925" spans="1:23" s="333" customFormat="1" ht="262.5">
      <c r="A925" s="355" t="s">
        <v>399</v>
      </c>
      <c r="B925" s="383" t="s">
        <v>924</v>
      </c>
      <c r="C925" s="383" t="s">
        <v>925</v>
      </c>
      <c r="D925" s="357"/>
      <c r="E925" s="331" t="s">
        <v>167</v>
      </c>
      <c r="F925" s="331" t="s">
        <v>102</v>
      </c>
      <c r="G925" s="322" t="s">
        <v>303</v>
      </c>
      <c r="H925" s="331" t="s">
        <v>390</v>
      </c>
      <c r="I925" s="361" t="s">
        <v>368</v>
      </c>
      <c r="J925" s="347" t="s">
        <v>1140</v>
      </c>
      <c r="K925" s="367"/>
      <c r="L925" s="811">
        <v>113</v>
      </c>
      <c r="M925" s="812">
        <v>26.9</v>
      </c>
      <c r="N925" s="812">
        <v>25.4</v>
      </c>
      <c r="O925" s="813">
        <v>26.2</v>
      </c>
      <c r="P925" s="813">
        <v>26.2</v>
      </c>
      <c r="Q925" s="809"/>
      <c r="R925" s="813">
        <v>26.9</v>
      </c>
      <c r="S925" s="813">
        <v>26.9</v>
      </c>
      <c r="T925" s="809"/>
      <c r="U925" s="813">
        <v>26.9</v>
      </c>
      <c r="V925" s="813">
        <v>26.9</v>
      </c>
      <c r="W925" s="816"/>
    </row>
    <row r="926" spans="1:23" s="333" customFormat="1" ht="262.5">
      <c r="A926" s="355" t="s">
        <v>401</v>
      </c>
      <c r="B926" s="383" t="s">
        <v>926</v>
      </c>
      <c r="C926" s="383" t="s">
        <v>925</v>
      </c>
      <c r="D926" s="357"/>
      <c r="E926" s="331" t="s">
        <v>89</v>
      </c>
      <c r="F926" s="331" t="s">
        <v>218</v>
      </c>
      <c r="G926" s="322" t="s">
        <v>237</v>
      </c>
      <c r="H926" s="331" t="s">
        <v>390</v>
      </c>
      <c r="I926" s="382" t="s">
        <v>400</v>
      </c>
      <c r="J926" s="358"/>
      <c r="K926" s="357"/>
      <c r="L926" s="811">
        <v>100</v>
      </c>
      <c r="M926" s="812">
        <v>97.4</v>
      </c>
      <c r="N926" s="812">
        <v>66.400000000000006</v>
      </c>
      <c r="O926" s="813">
        <v>95</v>
      </c>
      <c r="P926" s="813">
        <v>95</v>
      </c>
      <c r="Q926" s="809"/>
      <c r="R926" s="813">
        <v>97.4</v>
      </c>
      <c r="S926" s="813">
        <v>97.4</v>
      </c>
      <c r="T926" s="809"/>
      <c r="U926" s="813">
        <v>97.4</v>
      </c>
      <c r="V926" s="813">
        <v>97.4</v>
      </c>
      <c r="W926" s="816"/>
    </row>
    <row r="927" spans="1:23" s="333" customFormat="1" ht="168.75">
      <c r="A927" s="365" t="s">
        <v>402</v>
      </c>
      <c r="B927" s="366" t="s">
        <v>1141</v>
      </c>
      <c r="C927" s="383" t="s">
        <v>927</v>
      </c>
      <c r="D927" s="357"/>
      <c r="E927" s="331" t="s">
        <v>234</v>
      </c>
      <c r="F927" s="331" t="s">
        <v>212</v>
      </c>
      <c r="G927" s="322" t="s">
        <v>619</v>
      </c>
      <c r="H927" s="331" t="s">
        <v>390</v>
      </c>
      <c r="I927" s="361" t="s">
        <v>400</v>
      </c>
      <c r="J927" s="358"/>
      <c r="K927" s="357"/>
      <c r="L927" s="811">
        <v>830.9</v>
      </c>
      <c r="M927" s="812">
        <v>0</v>
      </c>
      <c r="N927" s="812">
        <v>0</v>
      </c>
      <c r="O927" s="813"/>
      <c r="P927" s="813"/>
      <c r="Q927" s="809"/>
      <c r="R927" s="813"/>
      <c r="S927" s="813"/>
      <c r="T927" s="809"/>
      <c r="U927" s="813"/>
      <c r="V927" s="813"/>
      <c r="W927" s="816"/>
    </row>
    <row r="928" spans="1:23" s="333" customFormat="1">
      <c r="A928" s="1134" t="s">
        <v>403</v>
      </c>
      <c r="B928" s="1222" t="s">
        <v>928</v>
      </c>
      <c r="C928" s="1222" t="s">
        <v>675</v>
      </c>
      <c r="D928" s="1141"/>
      <c r="E928" s="331" t="s">
        <v>234</v>
      </c>
      <c r="F928" s="331" t="s">
        <v>101</v>
      </c>
      <c r="G928" s="384" t="s">
        <v>157</v>
      </c>
      <c r="H928" s="331" t="s">
        <v>390</v>
      </c>
      <c r="I928" s="1220" t="s">
        <v>929</v>
      </c>
      <c r="J928" s="1229" t="s">
        <v>372</v>
      </c>
      <c r="K928" s="1141"/>
      <c r="L928" s="811">
        <v>177.3</v>
      </c>
      <c r="M928" s="812">
        <v>290.5</v>
      </c>
      <c r="N928" s="812">
        <v>290.5</v>
      </c>
      <c r="O928" s="813"/>
      <c r="P928" s="813"/>
      <c r="Q928" s="809"/>
      <c r="R928" s="813"/>
      <c r="S928" s="813"/>
      <c r="T928" s="809"/>
      <c r="U928" s="813"/>
      <c r="V928" s="813"/>
      <c r="W928" s="816"/>
    </row>
    <row r="929" spans="1:23" s="333" customFormat="1">
      <c r="A929" s="1134"/>
      <c r="B929" s="1222"/>
      <c r="C929" s="1222"/>
      <c r="D929" s="1141"/>
      <c r="E929" s="331" t="s">
        <v>234</v>
      </c>
      <c r="F929" s="331" t="s">
        <v>212</v>
      </c>
      <c r="G929" s="384" t="s">
        <v>157</v>
      </c>
      <c r="H929" s="331" t="s">
        <v>390</v>
      </c>
      <c r="I929" s="1220"/>
      <c r="J929" s="1229"/>
      <c r="K929" s="1141"/>
      <c r="L929" s="811">
        <v>210</v>
      </c>
      <c r="M929" s="812">
        <v>54.5</v>
      </c>
      <c r="N929" s="812">
        <v>54.5</v>
      </c>
      <c r="O929" s="813"/>
      <c r="P929" s="813"/>
      <c r="Q929" s="809"/>
      <c r="R929" s="813"/>
      <c r="S929" s="813"/>
      <c r="T929" s="809"/>
      <c r="U929" s="813"/>
      <c r="V929" s="813"/>
      <c r="W929" s="816"/>
    </row>
    <row r="930" spans="1:23" s="333" customFormat="1" ht="187.5">
      <c r="A930" s="1134" t="s">
        <v>405</v>
      </c>
      <c r="B930" s="366" t="s">
        <v>931</v>
      </c>
      <c r="C930" s="366" t="s">
        <v>389</v>
      </c>
      <c r="D930" s="1141"/>
      <c r="E930" s="1127" t="s">
        <v>234</v>
      </c>
      <c r="F930" s="1127" t="s">
        <v>234</v>
      </c>
      <c r="G930" s="1135" t="s">
        <v>932</v>
      </c>
      <c r="H930" s="1219" t="s">
        <v>390</v>
      </c>
      <c r="I930" s="376" t="s">
        <v>933</v>
      </c>
      <c r="J930" s="385" t="s">
        <v>360</v>
      </c>
      <c r="K930" s="1141"/>
      <c r="L930" s="1193"/>
      <c r="M930" s="1192">
        <v>59.6</v>
      </c>
      <c r="N930" s="1192">
        <v>12.6</v>
      </c>
      <c r="O930" s="1188">
        <v>58.1</v>
      </c>
      <c r="P930" s="1188">
        <v>58.1</v>
      </c>
      <c r="Q930" s="1193"/>
      <c r="R930" s="1188">
        <v>59.6</v>
      </c>
      <c r="S930" s="1188">
        <v>59.6</v>
      </c>
      <c r="T930" s="1193"/>
      <c r="U930" s="1188">
        <v>59.6</v>
      </c>
      <c r="V930" s="1188">
        <v>59.6</v>
      </c>
      <c r="W930" s="1193"/>
    </row>
    <row r="931" spans="1:23" s="333" customFormat="1" ht="93.75">
      <c r="A931" s="1134"/>
      <c r="B931" s="386"/>
      <c r="C931" s="386"/>
      <c r="D931" s="1141"/>
      <c r="E931" s="1127"/>
      <c r="F931" s="1127"/>
      <c r="G931" s="1135"/>
      <c r="H931" s="1219"/>
      <c r="I931" s="381" t="s">
        <v>934</v>
      </c>
      <c r="J931" s="387" t="s">
        <v>361</v>
      </c>
      <c r="K931" s="1141"/>
      <c r="L931" s="1193"/>
      <c r="M931" s="1192"/>
      <c r="N931" s="1192"/>
      <c r="O931" s="1188"/>
      <c r="P931" s="1188"/>
      <c r="Q931" s="1193"/>
      <c r="R931" s="1188"/>
      <c r="S931" s="1188"/>
      <c r="T931" s="1193"/>
      <c r="U931" s="1188"/>
      <c r="V931" s="1188"/>
      <c r="W931" s="1193"/>
    </row>
    <row r="932" spans="1:23" s="333" customFormat="1" ht="187.5">
      <c r="A932" s="388" t="s">
        <v>398</v>
      </c>
      <c r="B932" s="383" t="s">
        <v>1134</v>
      </c>
      <c r="C932" s="383" t="s">
        <v>906</v>
      </c>
      <c r="D932" s="389"/>
      <c r="E932" s="390" t="s">
        <v>234</v>
      </c>
      <c r="F932" s="390" t="s">
        <v>101</v>
      </c>
      <c r="G932" s="391" t="s">
        <v>935</v>
      </c>
      <c r="H932" s="390" t="s">
        <v>390</v>
      </c>
      <c r="I932" s="342" t="s">
        <v>374</v>
      </c>
      <c r="J932" s="387"/>
      <c r="K932" s="389"/>
      <c r="L932" s="821">
        <v>825.4</v>
      </c>
      <c r="M932" s="822">
        <v>132</v>
      </c>
      <c r="N932" s="822">
        <v>132</v>
      </c>
      <c r="O932" s="823"/>
      <c r="P932" s="823"/>
      <c r="Q932" s="824"/>
      <c r="R932" s="823"/>
      <c r="S932" s="823"/>
      <c r="T932" s="824"/>
      <c r="U932" s="823"/>
      <c r="V932" s="823"/>
      <c r="W932" s="825"/>
    </row>
    <row r="933" spans="1:23" s="333" customFormat="1" ht="131.25">
      <c r="A933" s="388" t="s">
        <v>936</v>
      </c>
      <c r="B933" s="383" t="s">
        <v>937</v>
      </c>
      <c r="C933" s="383" t="s">
        <v>906</v>
      </c>
      <c r="D933" s="389"/>
      <c r="E933" s="390" t="s">
        <v>234</v>
      </c>
      <c r="F933" s="390" t="s">
        <v>101</v>
      </c>
      <c r="G933" s="391" t="s">
        <v>618</v>
      </c>
      <c r="H933" s="390" t="s">
        <v>390</v>
      </c>
      <c r="I933" s="382" t="s">
        <v>400</v>
      </c>
      <c r="J933" s="387"/>
      <c r="K933" s="389"/>
      <c r="L933" s="824"/>
      <c r="M933" s="824">
        <v>0</v>
      </c>
      <c r="N933" s="824">
        <v>0</v>
      </c>
      <c r="O933" s="823"/>
      <c r="P933" s="823"/>
      <c r="Q933" s="824"/>
      <c r="R933" s="823"/>
      <c r="S933" s="823"/>
      <c r="T933" s="824"/>
      <c r="U933" s="823"/>
      <c r="V933" s="823"/>
      <c r="W933" s="825"/>
    </row>
    <row r="934" spans="1:23" s="333" customFormat="1" ht="131.25">
      <c r="A934" s="388" t="s">
        <v>938</v>
      </c>
      <c r="B934" s="383" t="s">
        <v>404</v>
      </c>
      <c r="C934" s="366" t="s">
        <v>389</v>
      </c>
      <c r="D934" s="357"/>
      <c r="E934" s="331" t="s">
        <v>89</v>
      </c>
      <c r="F934" s="331" t="s">
        <v>218</v>
      </c>
      <c r="G934" s="322" t="s">
        <v>639</v>
      </c>
      <c r="H934" s="331" t="s">
        <v>390</v>
      </c>
      <c r="I934" s="361" t="s">
        <v>400</v>
      </c>
      <c r="J934" s="358"/>
      <c r="K934" s="357"/>
      <c r="L934" s="826">
        <v>2409.1</v>
      </c>
      <c r="M934" s="827">
        <v>160</v>
      </c>
      <c r="N934" s="822">
        <v>160</v>
      </c>
      <c r="O934" s="823">
        <v>3159.8</v>
      </c>
      <c r="P934" s="823">
        <v>3159.8</v>
      </c>
      <c r="Q934" s="824"/>
      <c r="R934" s="823">
        <v>3240</v>
      </c>
      <c r="S934" s="823">
        <v>3240</v>
      </c>
      <c r="T934" s="824"/>
      <c r="U934" s="823">
        <v>3240</v>
      </c>
      <c r="V934" s="823">
        <v>3240</v>
      </c>
      <c r="W934" s="825"/>
    </row>
    <row r="935" spans="1:23" s="333" customFormat="1" ht="131.25">
      <c r="A935" s="388" t="s">
        <v>939</v>
      </c>
      <c r="B935" s="383" t="s">
        <v>1142</v>
      </c>
      <c r="C935" s="366" t="s">
        <v>389</v>
      </c>
      <c r="D935" s="357"/>
      <c r="E935" s="331" t="s">
        <v>234</v>
      </c>
      <c r="F935" s="331" t="s">
        <v>107</v>
      </c>
      <c r="G935" s="322" t="s">
        <v>363</v>
      </c>
      <c r="H935" s="331" t="s">
        <v>390</v>
      </c>
      <c r="I935" s="361" t="s">
        <v>400</v>
      </c>
      <c r="J935" s="358"/>
      <c r="K935" s="357"/>
      <c r="L935" s="826">
        <v>122.4</v>
      </c>
      <c r="M935" s="827">
        <v>0</v>
      </c>
      <c r="N935" s="822">
        <v>0</v>
      </c>
      <c r="O935" s="823"/>
      <c r="P935" s="823"/>
      <c r="Q935" s="824"/>
      <c r="R935" s="823"/>
      <c r="S935" s="823"/>
      <c r="T935" s="824"/>
      <c r="U935" s="823"/>
      <c r="V935" s="823"/>
      <c r="W935" s="825"/>
    </row>
    <row r="936" spans="1:23" s="333" customFormat="1" ht="93.75">
      <c r="A936" s="388" t="s">
        <v>940</v>
      </c>
      <c r="B936" s="383" t="s">
        <v>941</v>
      </c>
      <c r="C936" s="341" t="s">
        <v>1143</v>
      </c>
      <c r="D936" s="330"/>
      <c r="E936" s="331" t="s">
        <v>234</v>
      </c>
      <c r="F936" s="331" t="s">
        <v>107</v>
      </c>
      <c r="G936" s="322" t="s">
        <v>942</v>
      </c>
      <c r="H936" s="332">
        <v>612</v>
      </c>
      <c r="I936" s="342" t="s">
        <v>943</v>
      </c>
      <c r="J936" s="329"/>
      <c r="K936" s="330"/>
      <c r="L936" s="811">
        <v>10</v>
      </c>
      <c r="M936" s="812">
        <v>9.6999999999999993</v>
      </c>
      <c r="N936" s="812">
        <v>9.6999999999999993</v>
      </c>
      <c r="O936" s="813">
        <v>9.8000000000000007</v>
      </c>
      <c r="P936" s="813">
        <v>9.8000000000000007</v>
      </c>
      <c r="Q936" s="809"/>
      <c r="R936" s="813">
        <v>10</v>
      </c>
      <c r="S936" s="813">
        <v>10</v>
      </c>
      <c r="T936" s="809"/>
      <c r="U936" s="813">
        <v>10</v>
      </c>
      <c r="V936" s="813">
        <v>10</v>
      </c>
      <c r="W936" s="816"/>
    </row>
    <row r="937" spans="1:23" s="333" customFormat="1" ht="409.5">
      <c r="A937" s="355" t="s">
        <v>1144</v>
      </c>
      <c r="B937" s="383" t="s">
        <v>1145</v>
      </c>
      <c r="C937" s="383" t="s">
        <v>1146</v>
      </c>
      <c r="D937" s="357"/>
      <c r="E937" s="331" t="s">
        <v>234</v>
      </c>
      <c r="F937" s="331" t="s">
        <v>212</v>
      </c>
      <c r="G937" s="322" t="s">
        <v>1147</v>
      </c>
      <c r="H937" s="331" t="s">
        <v>390</v>
      </c>
      <c r="I937" s="382" t="s">
        <v>378</v>
      </c>
      <c r="J937" s="358"/>
      <c r="K937" s="357"/>
      <c r="L937" s="809"/>
      <c r="M937" s="812">
        <v>2030.1</v>
      </c>
      <c r="N937" s="812">
        <v>994.2</v>
      </c>
      <c r="O937" s="828">
        <v>1964.1</v>
      </c>
      <c r="P937" s="828">
        <v>1964.1</v>
      </c>
      <c r="Q937" s="829"/>
      <c r="R937" s="828">
        <v>2014.2</v>
      </c>
      <c r="S937" s="828">
        <v>2014.2</v>
      </c>
      <c r="T937" s="829"/>
      <c r="U937" s="828">
        <v>2014.2</v>
      </c>
      <c r="V937" s="828">
        <v>2014.2</v>
      </c>
      <c r="W937" s="829"/>
    </row>
    <row r="938" spans="1:23" s="333" customFormat="1" ht="187.5">
      <c r="A938" s="355" t="s">
        <v>1148</v>
      </c>
      <c r="B938" s="383" t="s">
        <v>1145</v>
      </c>
      <c r="C938" s="383" t="s">
        <v>1137</v>
      </c>
      <c r="D938" s="357"/>
      <c r="E938" s="331" t="s">
        <v>234</v>
      </c>
      <c r="F938" s="331" t="s">
        <v>212</v>
      </c>
      <c r="G938" s="322" t="s">
        <v>1149</v>
      </c>
      <c r="H938" s="331" t="s">
        <v>390</v>
      </c>
      <c r="I938" s="392"/>
      <c r="J938" s="358"/>
      <c r="K938" s="357"/>
      <c r="L938" s="809"/>
      <c r="M938" s="812">
        <v>214.6</v>
      </c>
      <c r="N938" s="812">
        <v>214.6</v>
      </c>
      <c r="O938" s="828"/>
      <c r="P938" s="828"/>
      <c r="Q938" s="829"/>
      <c r="R938" s="828"/>
      <c r="S938" s="828"/>
      <c r="T938" s="829"/>
      <c r="U938" s="828"/>
      <c r="V938" s="828"/>
      <c r="W938" s="830"/>
    </row>
    <row r="939" spans="1:23" s="333" customFormat="1" ht="131.25">
      <c r="A939" s="355" t="s">
        <v>1150</v>
      </c>
      <c r="B939" s="383" t="s">
        <v>1151</v>
      </c>
      <c r="C939" s="383" t="s">
        <v>1152</v>
      </c>
      <c r="D939" s="357"/>
      <c r="E939" s="331" t="s">
        <v>234</v>
      </c>
      <c r="F939" s="331" t="s">
        <v>104</v>
      </c>
      <c r="G939" s="322" t="s">
        <v>948</v>
      </c>
      <c r="H939" s="331" t="s">
        <v>390</v>
      </c>
      <c r="I939" s="392"/>
      <c r="J939" s="358"/>
      <c r="K939" s="357"/>
      <c r="L939" s="809"/>
      <c r="M939" s="812">
        <v>246.5</v>
      </c>
      <c r="N939" s="812">
        <v>246.5</v>
      </c>
      <c r="O939" s="828"/>
      <c r="P939" s="828"/>
      <c r="Q939" s="829"/>
      <c r="R939" s="828"/>
      <c r="S939" s="828"/>
      <c r="T939" s="829"/>
      <c r="U939" s="828"/>
      <c r="V939" s="828"/>
      <c r="W939" s="830"/>
    </row>
    <row r="940" spans="1:23" s="333" customFormat="1" ht="37.5">
      <c r="A940" s="355" t="s">
        <v>1153</v>
      </c>
      <c r="B940" s="383" t="s">
        <v>1154</v>
      </c>
      <c r="C940" s="383"/>
      <c r="D940" s="357"/>
      <c r="E940" s="331" t="s">
        <v>234</v>
      </c>
      <c r="F940" s="331" t="s">
        <v>234</v>
      </c>
      <c r="G940" s="322" t="s">
        <v>311</v>
      </c>
      <c r="H940" s="331" t="s">
        <v>390</v>
      </c>
      <c r="I940" s="382"/>
      <c r="J940" s="358"/>
      <c r="K940" s="357"/>
      <c r="L940" s="809"/>
      <c r="M940" s="812">
        <v>73.7</v>
      </c>
      <c r="N940" s="812">
        <v>73.7</v>
      </c>
      <c r="O940" s="828">
        <v>71.900000000000006</v>
      </c>
      <c r="P940" s="828">
        <v>71.900000000000006</v>
      </c>
      <c r="Q940" s="829"/>
      <c r="R940" s="828">
        <v>73.7</v>
      </c>
      <c r="S940" s="828">
        <v>73.7</v>
      </c>
      <c r="T940" s="829"/>
      <c r="U940" s="828">
        <v>73.7</v>
      </c>
      <c r="V940" s="828">
        <v>73.7</v>
      </c>
      <c r="W940" s="830"/>
    </row>
    <row r="941" spans="1:23" s="333" customFormat="1" ht="37.5">
      <c r="A941" s="355" t="s">
        <v>1155</v>
      </c>
      <c r="B941" s="383" t="s">
        <v>675</v>
      </c>
      <c r="C941" s="383"/>
      <c r="D941" s="357"/>
      <c r="E941" s="331" t="s">
        <v>234</v>
      </c>
      <c r="F941" s="331" t="s">
        <v>104</v>
      </c>
      <c r="G941" s="322" t="s">
        <v>157</v>
      </c>
      <c r="H941" s="331" t="s">
        <v>390</v>
      </c>
      <c r="I941" s="382"/>
      <c r="J941" s="358"/>
      <c r="K941" s="357"/>
      <c r="L941" s="809"/>
      <c r="M941" s="812">
        <v>119.8</v>
      </c>
      <c r="N941" s="812">
        <v>119.8</v>
      </c>
      <c r="O941" s="828"/>
      <c r="P941" s="828"/>
      <c r="Q941" s="829"/>
      <c r="R941" s="828"/>
      <c r="S941" s="828"/>
      <c r="T941" s="829"/>
      <c r="U941" s="828"/>
      <c r="V941" s="828"/>
      <c r="W941" s="830"/>
    </row>
    <row r="942" spans="1:23" s="348" customFormat="1" ht="20.25">
      <c r="A942" s="1224" t="s">
        <v>38</v>
      </c>
      <c r="B942" s="1224"/>
      <c r="C942" s="1224"/>
      <c r="D942" s="1224"/>
      <c r="E942" s="1224"/>
      <c r="F942" s="1224"/>
      <c r="G942" s="1224"/>
      <c r="H942" s="1224"/>
      <c r="I942" s="1224"/>
      <c r="J942" s="1224"/>
      <c r="K942" s="1224"/>
      <c r="L942" s="831">
        <f t="shared" ref="L942:W942" si="219">SUM(L943,L985)</f>
        <v>68027.3</v>
      </c>
      <c r="M942" s="831">
        <f t="shared" si="219"/>
        <v>120077.5</v>
      </c>
      <c r="N942" s="831">
        <f t="shared" si="219"/>
        <v>94271.959999999992</v>
      </c>
      <c r="O942" s="831">
        <f t="shared" si="219"/>
        <v>121166.20000000003</v>
      </c>
      <c r="P942" s="831">
        <f t="shared" si="219"/>
        <v>121166.20000000003</v>
      </c>
      <c r="Q942" s="831">
        <f t="shared" si="219"/>
        <v>0</v>
      </c>
      <c r="R942" s="831">
        <f t="shared" si="219"/>
        <v>130797.8</v>
      </c>
      <c r="S942" s="831">
        <f t="shared" si="219"/>
        <v>130797.8</v>
      </c>
      <c r="T942" s="831">
        <f t="shared" si="219"/>
        <v>0</v>
      </c>
      <c r="U942" s="831">
        <f t="shared" si="219"/>
        <v>143036.69999999998</v>
      </c>
      <c r="V942" s="831">
        <f t="shared" si="219"/>
        <v>143036.69999999998</v>
      </c>
      <c r="W942" s="831">
        <f t="shared" si="219"/>
        <v>0</v>
      </c>
    </row>
    <row r="943" spans="1:23" s="313" customFormat="1">
      <c r="A943" s="370" t="s">
        <v>39</v>
      </c>
      <c r="B943" s="1225" t="s">
        <v>85</v>
      </c>
      <c r="C943" s="1225"/>
      <c r="D943" s="371"/>
      <c r="E943" s="372"/>
      <c r="F943" s="372"/>
      <c r="G943" s="373"/>
      <c r="H943" s="372">
        <v>600</v>
      </c>
      <c r="I943" s="393"/>
      <c r="J943" s="394"/>
      <c r="K943" s="371"/>
      <c r="L943" s="809">
        <f t="shared" ref="L943:W943" si="220">SUM(L944:L984)</f>
        <v>65547</v>
      </c>
      <c r="M943" s="809">
        <f t="shared" si="220"/>
        <v>73812.5</v>
      </c>
      <c r="N943" s="809">
        <f t="shared" si="220"/>
        <v>54862.1</v>
      </c>
      <c r="O943" s="809">
        <f t="shared" si="220"/>
        <v>117789.40000000002</v>
      </c>
      <c r="P943" s="809">
        <f t="shared" si="220"/>
        <v>117789.40000000002</v>
      </c>
      <c r="Q943" s="809">
        <f t="shared" si="220"/>
        <v>0</v>
      </c>
      <c r="R943" s="809">
        <f t="shared" si="220"/>
        <v>127335.5</v>
      </c>
      <c r="S943" s="809">
        <f t="shared" si="220"/>
        <v>127335.5</v>
      </c>
      <c r="T943" s="809">
        <f t="shared" si="220"/>
        <v>0</v>
      </c>
      <c r="U943" s="809">
        <f t="shared" si="220"/>
        <v>139574.39999999999</v>
      </c>
      <c r="V943" s="809">
        <f t="shared" si="220"/>
        <v>139574.39999999999</v>
      </c>
      <c r="W943" s="809">
        <f t="shared" si="220"/>
        <v>0</v>
      </c>
    </row>
    <row r="944" spans="1:23" s="317" customFormat="1" ht="112.5">
      <c r="A944" s="395" t="s">
        <v>46</v>
      </c>
      <c r="B944" s="915" t="s">
        <v>406</v>
      </c>
      <c r="C944" s="396" t="s">
        <v>927</v>
      </c>
      <c r="D944" s="397"/>
      <c r="E944" s="321" t="s">
        <v>234</v>
      </c>
      <c r="F944" s="321" t="s">
        <v>101</v>
      </c>
      <c r="G944" s="322" t="s">
        <v>944</v>
      </c>
      <c r="H944" s="321" t="s">
        <v>291</v>
      </c>
      <c r="I944" s="1226" t="s">
        <v>407</v>
      </c>
      <c r="J944" s="398"/>
      <c r="K944" s="397"/>
      <c r="L944" s="811">
        <v>5829.5</v>
      </c>
      <c r="M944" s="812">
        <v>4594.1000000000004</v>
      </c>
      <c r="N944" s="812">
        <v>2886.6</v>
      </c>
      <c r="O944" s="813">
        <v>7000</v>
      </c>
      <c r="P944" s="813">
        <v>7000</v>
      </c>
      <c r="Q944" s="814"/>
      <c r="R944" s="813">
        <v>7916.1</v>
      </c>
      <c r="S944" s="813">
        <v>7916.1</v>
      </c>
      <c r="T944" s="814"/>
      <c r="U944" s="813">
        <v>8648</v>
      </c>
      <c r="V944" s="813">
        <v>8648</v>
      </c>
      <c r="W944" s="815"/>
    </row>
    <row r="945" spans="1:23" s="317" customFormat="1" ht="112.5">
      <c r="A945" s="395" t="s">
        <v>67</v>
      </c>
      <c r="B945" s="396" t="s">
        <v>408</v>
      </c>
      <c r="C945" s="396" t="s">
        <v>906</v>
      </c>
      <c r="D945" s="397"/>
      <c r="E945" s="321" t="s">
        <v>234</v>
      </c>
      <c r="F945" s="321" t="s">
        <v>101</v>
      </c>
      <c r="G945" s="322" t="s">
        <v>944</v>
      </c>
      <c r="H945" s="321" t="s">
        <v>291</v>
      </c>
      <c r="I945" s="1226"/>
      <c r="J945" s="1227"/>
      <c r="K945" s="1228"/>
      <c r="L945" s="811">
        <v>4776.5</v>
      </c>
      <c r="M945" s="812">
        <v>5308.3</v>
      </c>
      <c r="N945" s="812">
        <v>3987.1</v>
      </c>
      <c r="O945" s="813">
        <v>10355</v>
      </c>
      <c r="P945" s="813">
        <v>10355</v>
      </c>
      <c r="Q945" s="814"/>
      <c r="R945" s="813">
        <v>11710</v>
      </c>
      <c r="S945" s="813">
        <v>11710</v>
      </c>
      <c r="T945" s="814"/>
      <c r="U945" s="813">
        <v>12792.8</v>
      </c>
      <c r="V945" s="813">
        <v>12792.8</v>
      </c>
      <c r="W945" s="815"/>
    </row>
    <row r="946" spans="1:23" s="317" customFormat="1" ht="112.5">
      <c r="A946" s="395" t="s">
        <v>68</v>
      </c>
      <c r="B946" s="915" t="s">
        <v>409</v>
      </c>
      <c r="C946" s="396" t="s">
        <v>906</v>
      </c>
      <c r="D946" s="397"/>
      <c r="E946" s="321" t="s">
        <v>234</v>
      </c>
      <c r="F946" s="321" t="s">
        <v>101</v>
      </c>
      <c r="G946" s="322" t="s">
        <v>944</v>
      </c>
      <c r="H946" s="321" t="s">
        <v>291</v>
      </c>
      <c r="I946" s="1226"/>
      <c r="J946" s="1227"/>
      <c r="K946" s="1228"/>
      <c r="L946" s="811">
        <v>1319.6</v>
      </c>
      <c r="M946" s="812">
        <v>1562</v>
      </c>
      <c r="N946" s="812">
        <v>1122.5</v>
      </c>
      <c r="O946" s="813">
        <v>2365.6</v>
      </c>
      <c r="P946" s="813">
        <v>2365.6</v>
      </c>
      <c r="Q946" s="814"/>
      <c r="R946" s="813">
        <v>2675.2</v>
      </c>
      <c r="S946" s="813">
        <v>2675.2</v>
      </c>
      <c r="T946" s="814"/>
      <c r="U946" s="813">
        <v>2922.5</v>
      </c>
      <c r="V946" s="813">
        <v>2922.5</v>
      </c>
      <c r="W946" s="815"/>
    </row>
    <row r="947" spans="1:23" s="317" customFormat="1" ht="112.5">
      <c r="A947" s="395" t="s">
        <v>241</v>
      </c>
      <c r="B947" s="915" t="s">
        <v>410</v>
      </c>
      <c r="C947" s="396" t="s">
        <v>906</v>
      </c>
      <c r="D947" s="397"/>
      <c r="E947" s="321" t="s">
        <v>234</v>
      </c>
      <c r="F947" s="321" t="s">
        <v>101</v>
      </c>
      <c r="G947" s="322" t="s">
        <v>944</v>
      </c>
      <c r="H947" s="321" t="s">
        <v>291</v>
      </c>
      <c r="I947" s="1226"/>
      <c r="J947" s="1227"/>
      <c r="K947" s="1228"/>
      <c r="L947" s="811">
        <v>3513.1</v>
      </c>
      <c r="M947" s="812">
        <v>3630.1</v>
      </c>
      <c r="N947" s="812">
        <v>2777.3</v>
      </c>
      <c r="O947" s="813">
        <v>6085.2</v>
      </c>
      <c r="P947" s="813">
        <v>6085.2</v>
      </c>
      <c r="Q947" s="814"/>
      <c r="R947" s="813">
        <v>6881.4</v>
      </c>
      <c r="S947" s="813">
        <v>6881.4</v>
      </c>
      <c r="T947" s="814"/>
      <c r="U947" s="813">
        <v>7517.7</v>
      </c>
      <c r="V947" s="813">
        <v>7517.7</v>
      </c>
      <c r="W947" s="815"/>
    </row>
    <row r="948" spans="1:23" s="317" customFormat="1" ht="112.5">
      <c r="A948" s="395" t="s">
        <v>243</v>
      </c>
      <c r="B948" s="915" t="s">
        <v>411</v>
      </c>
      <c r="C948" s="396" t="s">
        <v>906</v>
      </c>
      <c r="D948" s="397"/>
      <c r="E948" s="321" t="s">
        <v>234</v>
      </c>
      <c r="F948" s="321" t="s">
        <v>101</v>
      </c>
      <c r="G948" s="322" t="s">
        <v>944</v>
      </c>
      <c r="H948" s="321" t="s">
        <v>291</v>
      </c>
      <c r="I948" s="1226"/>
      <c r="J948" s="1227"/>
      <c r="K948" s="1228"/>
      <c r="L948" s="811">
        <v>3746.8</v>
      </c>
      <c r="M948" s="812">
        <v>3298</v>
      </c>
      <c r="N948" s="812">
        <v>2433</v>
      </c>
      <c r="O948" s="813">
        <v>5360.6</v>
      </c>
      <c r="P948" s="813">
        <v>5360.6</v>
      </c>
      <c r="Q948" s="814"/>
      <c r="R948" s="813">
        <v>6062.1</v>
      </c>
      <c r="S948" s="813">
        <v>6062.1</v>
      </c>
      <c r="T948" s="814"/>
      <c r="U948" s="813">
        <v>6622.7</v>
      </c>
      <c r="V948" s="813">
        <v>6622.7</v>
      </c>
      <c r="W948" s="815"/>
    </row>
    <row r="949" spans="1:23" s="333" customFormat="1" ht="187.5">
      <c r="A949" s="1134" t="s">
        <v>245</v>
      </c>
      <c r="B949" s="1054" t="s">
        <v>412</v>
      </c>
      <c r="C949" s="383" t="s">
        <v>385</v>
      </c>
      <c r="D949" s="1141"/>
      <c r="E949" s="331" t="s">
        <v>234</v>
      </c>
      <c r="F949" s="331" t="s">
        <v>212</v>
      </c>
      <c r="G949" s="384" t="s">
        <v>381</v>
      </c>
      <c r="H949" s="331" t="s">
        <v>291</v>
      </c>
      <c r="I949" s="366" t="s">
        <v>378</v>
      </c>
      <c r="J949" s="360"/>
      <c r="K949" s="357"/>
      <c r="L949" s="811">
        <v>3543.5</v>
      </c>
      <c r="M949" s="812">
        <v>3475.8</v>
      </c>
      <c r="N949" s="812">
        <v>2472.8000000000002</v>
      </c>
      <c r="O949" s="813">
        <v>6260.5</v>
      </c>
      <c r="P949" s="813">
        <v>6260.5</v>
      </c>
      <c r="Q949" s="809"/>
      <c r="R949" s="813">
        <v>6673.2</v>
      </c>
      <c r="S949" s="813">
        <v>6673.2</v>
      </c>
      <c r="T949" s="809"/>
      <c r="U949" s="813">
        <v>7400.5</v>
      </c>
      <c r="V949" s="813">
        <v>7400.5</v>
      </c>
      <c r="W949" s="816"/>
    </row>
    <row r="950" spans="1:23" s="333" customFormat="1" ht="75">
      <c r="A950" s="1134"/>
      <c r="B950" s="1054"/>
      <c r="C950" s="1216" t="s">
        <v>1156</v>
      </c>
      <c r="D950" s="1141"/>
      <c r="E950" s="1127" t="s">
        <v>234</v>
      </c>
      <c r="F950" s="1127" t="s">
        <v>234</v>
      </c>
      <c r="G950" s="1135" t="s">
        <v>359</v>
      </c>
      <c r="H950" s="1219" t="s">
        <v>291</v>
      </c>
      <c r="I950" s="377" t="s">
        <v>945</v>
      </c>
      <c r="J950" s="360"/>
      <c r="K950" s="1055"/>
      <c r="L950" s="1191">
        <v>163.69999999999999</v>
      </c>
      <c r="M950" s="1192">
        <v>1092.2</v>
      </c>
      <c r="N950" s="1192">
        <v>1079.3</v>
      </c>
      <c r="O950" s="828">
        <v>1020.6</v>
      </c>
      <c r="P950" s="1188">
        <v>1020.6</v>
      </c>
      <c r="Q950" s="1193"/>
      <c r="R950" s="1188">
        <v>1046.5999999999999</v>
      </c>
      <c r="S950" s="1188">
        <v>1046.5999999999999</v>
      </c>
      <c r="T950" s="1193"/>
      <c r="U950" s="1188">
        <v>1046.5999999999999</v>
      </c>
      <c r="V950" s="1188">
        <v>1046.5999999999999</v>
      </c>
      <c r="W950" s="1189"/>
    </row>
    <row r="951" spans="1:23" s="333" customFormat="1" ht="131.25">
      <c r="A951" s="1134"/>
      <c r="B951" s="1054"/>
      <c r="C951" s="1216"/>
      <c r="D951" s="1141"/>
      <c r="E951" s="1127"/>
      <c r="F951" s="1127"/>
      <c r="G951" s="1135"/>
      <c r="H951" s="1219"/>
      <c r="I951" s="381" t="s">
        <v>386</v>
      </c>
      <c r="J951" s="364" t="s">
        <v>387</v>
      </c>
      <c r="K951" s="1055"/>
      <c r="L951" s="1191"/>
      <c r="M951" s="1192"/>
      <c r="N951" s="1192"/>
      <c r="O951" s="823"/>
      <c r="P951" s="1188"/>
      <c r="Q951" s="1193"/>
      <c r="R951" s="1188"/>
      <c r="S951" s="1188"/>
      <c r="T951" s="1193"/>
      <c r="U951" s="1188"/>
      <c r="V951" s="1188"/>
      <c r="W951" s="1189"/>
    </row>
    <row r="952" spans="1:23" s="333" customFormat="1" ht="187.5">
      <c r="A952" s="1134" t="s">
        <v>246</v>
      </c>
      <c r="B952" s="1054" t="s">
        <v>413</v>
      </c>
      <c r="C952" s="383" t="s">
        <v>930</v>
      </c>
      <c r="D952" s="1141"/>
      <c r="E952" s="331" t="s">
        <v>234</v>
      </c>
      <c r="F952" s="331" t="s">
        <v>212</v>
      </c>
      <c r="G952" s="384" t="s">
        <v>381</v>
      </c>
      <c r="H952" s="331" t="s">
        <v>291</v>
      </c>
      <c r="I952" s="366" t="s">
        <v>378</v>
      </c>
      <c r="J952" s="360"/>
      <c r="K952" s="357"/>
      <c r="L952" s="811">
        <v>2100.4</v>
      </c>
      <c r="M952" s="812">
        <v>2073.1</v>
      </c>
      <c r="N952" s="812">
        <v>1624.7</v>
      </c>
      <c r="O952" s="813">
        <v>3312</v>
      </c>
      <c r="P952" s="813">
        <v>3312</v>
      </c>
      <c r="Q952" s="809"/>
      <c r="R952" s="813">
        <v>3542.5</v>
      </c>
      <c r="S952" s="813">
        <v>3542.5</v>
      </c>
      <c r="T952" s="809"/>
      <c r="U952" s="813">
        <v>3928.7</v>
      </c>
      <c r="V952" s="813">
        <v>3928.7</v>
      </c>
      <c r="W952" s="816"/>
    </row>
    <row r="953" spans="1:23" s="333" customFormat="1" ht="75">
      <c r="A953" s="1134"/>
      <c r="B953" s="1054"/>
      <c r="C953" s="1216" t="s">
        <v>1156</v>
      </c>
      <c r="D953" s="1141"/>
      <c r="E953" s="1127" t="s">
        <v>234</v>
      </c>
      <c r="F953" s="1127" t="s">
        <v>234</v>
      </c>
      <c r="G953" s="1135" t="s">
        <v>359</v>
      </c>
      <c r="H953" s="1219" t="s">
        <v>291</v>
      </c>
      <c r="I953" s="380" t="s">
        <v>945</v>
      </c>
      <c r="J953" s="362"/>
      <c r="K953" s="1055"/>
      <c r="L953" s="1191">
        <v>83.4</v>
      </c>
      <c r="M953" s="1193" t="s">
        <v>1157</v>
      </c>
      <c r="N953" s="1193"/>
      <c r="O953" s="1188"/>
      <c r="P953" s="1188"/>
      <c r="Q953" s="1193"/>
      <c r="R953" s="1188"/>
      <c r="S953" s="1188"/>
      <c r="T953" s="1193"/>
      <c r="U953" s="1188"/>
      <c r="V953" s="1188"/>
      <c r="W953" s="1189"/>
    </row>
    <row r="954" spans="1:23" s="333" customFormat="1" ht="131.25">
      <c r="A954" s="1134"/>
      <c r="B954" s="1054"/>
      <c r="C954" s="1216"/>
      <c r="D954" s="1141"/>
      <c r="E954" s="1127"/>
      <c r="F954" s="1127"/>
      <c r="G954" s="1135"/>
      <c r="H954" s="1219"/>
      <c r="I954" s="381" t="s">
        <v>386</v>
      </c>
      <c r="J954" s="364" t="s">
        <v>387</v>
      </c>
      <c r="K954" s="1055"/>
      <c r="L954" s="1191"/>
      <c r="M954" s="1191"/>
      <c r="N954" s="1191"/>
      <c r="O954" s="1188"/>
      <c r="P954" s="1188"/>
      <c r="Q954" s="1193"/>
      <c r="R954" s="1188"/>
      <c r="S954" s="1188"/>
      <c r="T954" s="1193"/>
      <c r="U954" s="1188"/>
      <c r="V954" s="1188"/>
      <c r="W954" s="1189"/>
    </row>
    <row r="955" spans="1:23" s="333" customFormat="1" ht="187.5">
      <c r="A955" s="1134" t="s">
        <v>247</v>
      </c>
      <c r="B955" s="1054" t="s">
        <v>414</v>
      </c>
      <c r="C955" s="344" t="s">
        <v>385</v>
      </c>
      <c r="D955" s="357"/>
      <c r="E955" s="331" t="s">
        <v>234</v>
      </c>
      <c r="F955" s="331" t="s">
        <v>212</v>
      </c>
      <c r="G955" s="384" t="s">
        <v>381</v>
      </c>
      <c r="H955" s="331" t="s">
        <v>291</v>
      </c>
      <c r="I955" s="366" t="s">
        <v>378</v>
      </c>
      <c r="J955" s="360"/>
      <c r="K955" s="357"/>
      <c r="L955" s="811">
        <v>8289.2000000000007</v>
      </c>
      <c r="M955" s="812">
        <v>17373.7</v>
      </c>
      <c r="N955" s="812">
        <v>13787.4</v>
      </c>
      <c r="O955" s="813">
        <v>26867.3</v>
      </c>
      <c r="P955" s="813">
        <v>26867.3</v>
      </c>
      <c r="Q955" s="809"/>
      <c r="R955" s="813">
        <v>28669.9</v>
      </c>
      <c r="S955" s="813">
        <v>28669.9</v>
      </c>
      <c r="T955" s="809"/>
      <c r="U955" s="813">
        <v>31794.9</v>
      </c>
      <c r="V955" s="813">
        <v>31794.9</v>
      </c>
      <c r="W955" s="816"/>
    </row>
    <row r="956" spans="1:23" s="333" customFormat="1" ht="225">
      <c r="A956" s="1134"/>
      <c r="B956" s="1054"/>
      <c r="C956" s="341" t="s">
        <v>1158</v>
      </c>
      <c r="D956" s="357"/>
      <c r="E956" s="331" t="s">
        <v>167</v>
      </c>
      <c r="F956" s="331" t="s">
        <v>102</v>
      </c>
      <c r="G956" s="384" t="s">
        <v>303</v>
      </c>
      <c r="H956" s="400" t="s">
        <v>296</v>
      </c>
      <c r="I956" s="361" t="s">
        <v>368</v>
      </c>
      <c r="J956" s="347" t="s">
        <v>1140</v>
      </c>
      <c r="K956" s="401"/>
      <c r="L956" s="809"/>
      <c r="M956" s="812">
        <v>90</v>
      </c>
      <c r="N956" s="812">
        <v>90</v>
      </c>
      <c r="O956" s="828">
        <v>87.8</v>
      </c>
      <c r="P956" s="828">
        <v>87.8</v>
      </c>
      <c r="Q956" s="829"/>
      <c r="R956" s="828">
        <v>90</v>
      </c>
      <c r="S956" s="828">
        <v>90</v>
      </c>
      <c r="T956" s="829"/>
      <c r="U956" s="828">
        <v>90</v>
      </c>
      <c r="V956" s="828">
        <v>90</v>
      </c>
      <c r="W956" s="832"/>
    </row>
    <row r="957" spans="1:23" s="333" customFormat="1" ht="75">
      <c r="A957" s="1134"/>
      <c r="B957" s="1054"/>
      <c r="C957" s="1216" t="s">
        <v>1156</v>
      </c>
      <c r="D957" s="1141"/>
      <c r="E957" s="1127" t="s">
        <v>234</v>
      </c>
      <c r="F957" s="1127" t="s">
        <v>234</v>
      </c>
      <c r="G957" s="1135" t="s">
        <v>359</v>
      </c>
      <c r="H957" s="1219" t="s">
        <v>291</v>
      </c>
      <c r="I957" s="377" t="s">
        <v>945</v>
      </c>
      <c r="J957" s="360"/>
      <c r="K957" s="1055"/>
      <c r="L957" s="1191">
        <v>310.8</v>
      </c>
      <c r="M957" s="1193"/>
      <c r="N957" s="1193"/>
      <c r="O957" s="1188"/>
      <c r="P957" s="1188"/>
      <c r="Q957" s="1193"/>
      <c r="R957" s="1188"/>
      <c r="S957" s="1188"/>
      <c r="T957" s="1193"/>
      <c r="U957" s="1188"/>
      <c r="V957" s="1188"/>
      <c r="W957" s="1189"/>
    </row>
    <row r="958" spans="1:23" s="333" customFormat="1" ht="131.25">
      <c r="A958" s="1134"/>
      <c r="B958" s="1054"/>
      <c r="C958" s="1216"/>
      <c r="D958" s="1141"/>
      <c r="E958" s="1127"/>
      <c r="F958" s="1127"/>
      <c r="G958" s="1135"/>
      <c r="H958" s="1219"/>
      <c r="I958" s="381" t="s">
        <v>386</v>
      </c>
      <c r="J958" s="364" t="s">
        <v>387</v>
      </c>
      <c r="K958" s="1055"/>
      <c r="L958" s="1191"/>
      <c r="M958" s="1191"/>
      <c r="N958" s="1191"/>
      <c r="O958" s="1188"/>
      <c r="P958" s="1188"/>
      <c r="Q958" s="1193"/>
      <c r="R958" s="1188"/>
      <c r="S958" s="1188"/>
      <c r="T958" s="1193"/>
      <c r="U958" s="1188"/>
      <c r="V958" s="1188"/>
      <c r="W958" s="1189"/>
    </row>
    <row r="959" spans="1:23" s="333" customFormat="1" ht="187.5">
      <c r="A959" s="1134" t="s">
        <v>249</v>
      </c>
      <c r="B959" s="1054" t="s">
        <v>415</v>
      </c>
      <c r="C959" s="383" t="s">
        <v>385</v>
      </c>
      <c r="D959" s="357"/>
      <c r="E959" s="331" t="s">
        <v>234</v>
      </c>
      <c r="F959" s="331" t="s">
        <v>212</v>
      </c>
      <c r="G959" s="384" t="s">
        <v>381</v>
      </c>
      <c r="H959" s="331" t="s">
        <v>291</v>
      </c>
      <c r="I959" s="366" t="s">
        <v>378</v>
      </c>
      <c r="J959" s="360"/>
      <c r="K959" s="357"/>
      <c r="L959" s="811">
        <v>3376.5</v>
      </c>
      <c r="M959" s="812">
        <v>3465.3</v>
      </c>
      <c r="N959" s="812">
        <v>2753.5</v>
      </c>
      <c r="O959" s="813">
        <v>5865.1</v>
      </c>
      <c r="P959" s="813">
        <v>5865.1</v>
      </c>
      <c r="Q959" s="809"/>
      <c r="R959" s="813">
        <v>6261.2</v>
      </c>
      <c r="S959" s="813">
        <v>6261.2</v>
      </c>
      <c r="T959" s="809"/>
      <c r="U959" s="813">
        <v>6943.7</v>
      </c>
      <c r="V959" s="813">
        <v>6943.7</v>
      </c>
      <c r="W959" s="816"/>
    </row>
    <row r="960" spans="1:23" s="333" customFormat="1" ht="75">
      <c r="A960" s="1134"/>
      <c r="B960" s="1054"/>
      <c r="C960" s="1216" t="s">
        <v>1156</v>
      </c>
      <c r="D960" s="1141"/>
      <c r="E960" s="1127" t="s">
        <v>234</v>
      </c>
      <c r="F960" s="1127" t="s">
        <v>234</v>
      </c>
      <c r="G960" s="1135" t="s">
        <v>359</v>
      </c>
      <c r="H960" s="1219" t="s">
        <v>291</v>
      </c>
      <c r="I960" s="377" t="s">
        <v>946</v>
      </c>
      <c r="J960" s="360"/>
      <c r="K960" s="1055"/>
      <c r="L960" s="1191">
        <v>185.7</v>
      </c>
      <c r="M960" s="1193"/>
      <c r="N960" s="1193"/>
      <c r="O960" s="1188"/>
      <c r="P960" s="1188"/>
      <c r="Q960" s="1193"/>
      <c r="R960" s="1188"/>
      <c r="S960" s="1188"/>
      <c r="T960" s="1193"/>
      <c r="U960" s="1188"/>
      <c r="V960" s="1188"/>
      <c r="W960" s="1189"/>
    </row>
    <row r="961" spans="1:23" s="333" customFormat="1" ht="131.25">
      <c r="A961" s="1134"/>
      <c r="B961" s="1054"/>
      <c r="C961" s="1216"/>
      <c r="D961" s="1141"/>
      <c r="E961" s="1127"/>
      <c r="F961" s="1127"/>
      <c r="G961" s="1135"/>
      <c r="H961" s="1219"/>
      <c r="I961" s="381" t="s">
        <v>386</v>
      </c>
      <c r="J961" s="364" t="s">
        <v>387</v>
      </c>
      <c r="K961" s="1055"/>
      <c r="L961" s="1191"/>
      <c r="M961" s="1191"/>
      <c r="N961" s="1191"/>
      <c r="O961" s="1188"/>
      <c r="P961" s="1188"/>
      <c r="Q961" s="1193"/>
      <c r="R961" s="1188"/>
      <c r="S961" s="1188"/>
      <c r="T961" s="1193"/>
      <c r="U961" s="1188"/>
      <c r="V961" s="1188"/>
      <c r="W961" s="1189"/>
    </row>
    <row r="962" spans="1:23" s="333" customFormat="1" ht="56.25">
      <c r="A962" s="1134" t="s">
        <v>416</v>
      </c>
      <c r="B962" s="1054" t="s">
        <v>417</v>
      </c>
      <c r="C962" s="1216" t="s">
        <v>385</v>
      </c>
      <c r="D962" s="1141"/>
      <c r="E962" s="331" t="s">
        <v>234</v>
      </c>
      <c r="F962" s="331" t="s">
        <v>212</v>
      </c>
      <c r="G962" s="384" t="s">
        <v>381</v>
      </c>
      <c r="H962" s="331" t="s">
        <v>291</v>
      </c>
      <c r="I962" s="1220" t="s">
        <v>378</v>
      </c>
      <c r="J962" s="1221"/>
      <c r="K962" s="1141"/>
      <c r="L962" s="811">
        <v>2950.3</v>
      </c>
      <c r="M962" s="812">
        <v>2656.8</v>
      </c>
      <c r="N962" s="812">
        <v>1817.5</v>
      </c>
      <c r="O962" s="813">
        <v>6070.5</v>
      </c>
      <c r="P962" s="813">
        <v>6070.5</v>
      </c>
      <c r="Q962" s="809"/>
      <c r="R962" s="813">
        <v>6508.4</v>
      </c>
      <c r="S962" s="813">
        <v>6508.4</v>
      </c>
      <c r="T962" s="809"/>
      <c r="U962" s="813">
        <v>7217.8</v>
      </c>
      <c r="V962" s="813">
        <v>7217.8</v>
      </c>
      <c r="W962" s="816"/>
    </row>
    <row r="963" spans="1:23" s="404" customFormat="1">
      <c r="A963" s="1134"/>
      <c r="B963" s="1054"/>
      <c r="C963" s="1216"/>
      <c r="D963" s="1141"/>
      <c r="E963" s="402" t="s">
        <v>234</v>
      </c>
      <c r="F963" s="402" t="s">
        <v>234</v>
      </c>
      <c r="G963" s="403" t="s">
        <v>371</v>
      </c>
      <c r="H963" s="402" t="s">
        <v>291</v>
      </c>
      <c r="I963" s="1220"/>
      <c r="J963" s="1221"/>
      <c r="K963" s="1141"/>
      <c r="L963" s="833">
        <v>21</v>
      </c>
      <c r="M963" s="833"/>
      <c r="N963" s="833"/>
      <c r="O963" s="833"/>
      <c r="P963" s="833"/>
      <c r="Q963" s="833"/>
      <c r="R963" s="833"/>
      <c r="S963" s="833"/>
      <c r="T963" s="833"/>
      <c r="U963" s="833"/>
      <c r="V963" s="833"/>
      <c r="W963" s="834"/>
    </row>
    <row r="964" spans="1:23" s="333" customFormat="1" ht="75">
      <c r="A964" s="1134"/>
      <c r="B964" s="1054"/>
      <c r="C964" s="1216" t="s">
        <v>1156</v>
      </c>
      <c r="D964" s="1141"/>
      <c r="E964" s="1127" t="s">
        <v>234</v>
      </c>
      <c r="F964" s="1127" t="s">
        <v>234</v>
      </c>
      <c r="G964" s="1135" t="s">
        <v>359</v>
      </c>
      <c r="H964" s="1219" t="s">
        <v>291</v>
      </c>
      <c r="I964" s="380" t="s">
        <v>945</v>
      </c>
      <c r="J964" s="362"/>
      <c r="K964" s="1055"/>
      <c r="L964" s="1191">
        <v>168.2</v>
      </c>
      <c r="M964" s="1193"/>
      <c r="N964" s="1193"/>
      <c r="O964" s="1188"/>
      <c r="P964" s="1188"/>
      <c r="Q964" s="1193"/>
      <c r="R964" s="1188"/>
      <c r="S964" s="1188"/>
      <c r="T964" s="1193"/>
      <c r="U964" s="1188"/>
      <c r="V964" s="1188"/>
      <c r="W964" s="1189"/>
    </row>
    <row r="965" spans="1:23" s="333" customFormat="1" ht="131.25">
      <c r="A965" s="1134"/>
      <c r="B965" s="1054"/>
      <c r="C965" s="1216"/>
      <c r="D965" s="1141"/>
      <c r="E965" s="1127"/>
      <c r="F965" s="1127"/>
      <c r="G965" s="1135"/>
      <c r="H965" s="1219"/>
      <c r="I965" s="381" t="s">
        <v>386</v>
      </c>
      <c r="J965" s="364" t="s">
        <v>387</v>
      </c>
      <c r="K965" s="1055"/>
      <c r="L965" s="1191"/>
      <c r="M965" s="1191"/>
      <c r="N965" s="1191"/>
      <c r="O965" s="1188"/>
      <c r="P965" s="1188"/>
      <c r="Q965" s="1193"/>
      <c r="R965" s="1188"/>
      <c r="S965" s="1188"/>
      <c r="T965" s="1193"/>
      <c r="U965" s="1188"/>
      <c r="V965" s="1188"/>
      <c r="W965" s="1189"/>
    </row>
    <row r="966" spans="1:23" s="333" customFormat="1" ht="187.5">
      <c r="A966" s="1134" t="s">
        <v>418</v>
      </c>
      <c r="B966" s="1054" t="s">
        <v>419</v>
      </c>
      <c r="C966" s="383" t="s">
        <v>922</v>
      </c>
      <c r="D966" s="357"/>
      <c r="E966" s="331" t="s">
        <v>234</v>
      </c>
      <c r="F966" s="331" t="s">
        <v>212</v>
      </c>
      <c r="G966" s="384" t="s">
        <v>381</v>
      </c>
      <c r="H966" s="331" t="s">
        <v>291</v>
      </c>
      <c r="I966" s="356" t="s">
        <v>378</v>
      </c>
      <c r="J966" s="358"/>
      <c r="K966" s="357"/>
      <c r="L966" s="811">
        <v>4458.7</v>
      </c>
      <c r="M966" s="812">
        <v>4192.2</v>
      </c>
      <c r="N966" s="812">
        <v>2995.6</v>
      </c>
      <c r="O966" s="813">
        <v>7620.3</v>
      </c>
      <c r="P966" s="813">
        <v>7620.3</v>
      </c>
      <c r="Q966" s="809"/>
      <c r="R966" s="813">
        <v>8156.1</v>
      </c>
      <c r="S966" s="813">
        <v>8156.1</v>
      </c>
      <c r="T966" s="809"/>
      <c r="U966" s="813">
        <v>9045.1</v>
      </c>
      <c r="V966" s="813">
        <v>9045.1</v>
      </c>
      <c r="W966" s="816"/>
    </row>
    <row r="967" spans="1:23" s="333" customFormat="1" ht="75">
      <c r="A967" s="1134"/>
      <c r="B967" s="1054"/>
      <c r="C967" s="1216" t="s">
        <v>1156</v>
      </c>
      <c r="D967" s="1141"/>
      <c r="E967" s="1127" t="s">
        <v>234</v>
      </c>
      <c r="F967" s="1127" t="s">
        <v>234</v>
      </c>
      <c r="G967" s="1135" t="s">
        <v>359</v>
      </c>
      <c r="H967" s="1127" t="s">
        <v>291</v>
      </c>
      <c r="I967" s="342" t="s">
        <v>945</v>
      </c>
      <c r="J967" s="358"/>
      <c r="K967" s="1141"/>
      <c r="L967" s="1193">
        <v>176.9</v>
      </c>
      <c r="M967" s="1193"/>
      <c r="N967" s="1193"/>
      <c r="O967" s="1188"/>
      <c r="P967" s="1188"/>
      <c r="Q967" s="1193"/>
      <c r="R967" s="1188"/>
      <c r="S967" s="1188"/>
      <c r="T967" s="1193"/>
      <c r="U967" s="1188"/>
      <c r="V967" s="1188"/>
      <c r="W967" s="1189"/>
    </row>
    <row r="968" spans="1:23" s="333" customFormat="1" ht="131.25">
      <c r="A968" s="1134"/>
      <c r="B968" s="1054"/>
      <c r="C968" s="1216"/>
      <c r="D968" s="1141"/>
      <c r="E968" s="1127"/>
      <c r="F968" s="1127"/>
      <c r="G968" s="1135"/>
      <c r="H968" s="1127"/>
      <c r="I968" s="342" t="s">
        <v>386</v>
      </c>
      <c r="J968" s="369" t="s">
        <v>387</v>
      </c>
      <c r="K968" s="1141"/>
      <c r="L968" s="1193"/>
      <c r="M968" s="1193"/>
      <c r="N968" s="1193"/>
      <c r="O968" s="1188"/>
      <c r="P968" s="1188"/>
      <c r="Q968" s="1193"/>
      <c r="R968" s="1188"/>
      <c r="S968" s="1188"/>
      <c r="T968" s="1193"/>
      <c r="U968" s="1188"/>
      <c r="V968" s="1188"/>
      <c r="W968" s="1189"/>
    </row>
    <row r="969" spans="1:23" s="333" customFormat="1" ht="187.5">
      <c r="A969" s="1134" t="s">
        <v>777</v>
      </c>
      <c r="B969" s="1054" t="s">
        <v>421</v>
      </c>
      <c r="C969" s="383" t="s">
        <v>922</v>
      </c>
      <c r="D969" s="357"/>
      <c r="E969" s="331" t="s">
        <v>234</v>
      </c>
      <c r="F969" s="331" t="s">
        <v>212</v>
      </c>
      <c r="G969" s="384" t="s">
        <v>381</v>
      </c>
      <c r="H969" s="331" t="s">
        <v>291</v>
      </c>
      <c r="I969" s="366" t="s">
        <v>378</v>
      </c>
      <c r="J969" s="360"/>
      <c r="K969" s="357"/>
      <c r="L969" s="811">
        <v>4184</v>
      </c>
      <c r="M969" s="812">
        <v>3636.4</v>
      </c>
      <c r="N969" s="812">
        <v>2949.5</v>
      </c>
      <c r="O969" s="813">
        <v>6620.4</v>
      </c>
      <c r="P969" s="813">
        <v>6620.4</v>
      </c>
      <c r="Q969" s="809"/>
      <c r="R969" s="813">
        <v>7085.1</v>
      </c>
      <c r="S969" s="813">
        <v>7085.1</v>
      </c>
      <c r="T969" s="809"/>
      <c r="U969" s="813">
        <v>7857.4</v>
      </c>
      <c r="V969" s="813">
        <v>7857.4</v>
      </c>
      <c r="W969" s="816"/>
    </row>
    <row r="970" spans="1:23" s="333" customFormat="1" ht="56.25">
      <c r="A970" s="1134"/>
      <c r="B970" s="1054"/>
      <c r="C970" s="383" t="s">
        <v>1127</v>
      </c>
      <c r="D970" s="357"/>
      <c r="E970" s="331" t="s">
        <v>234</v>
      </c>
      <c r="F970" s="331" t="s">
        <v>107</v>
      </c>
      <c r="G970" s="384" t="s">
        <v>620</v>
      </c>
      <c r="H970" s="400" t="s">
        <v>291</v>
      </c>
      <c r="I970" s="405"/>
      <c r="J970" s="360"/>
      <c r="K970" s="401"/>
      <c r="L970" s="811">
        <v>1.5</v>
      </c>
      <c r="M970" s="809"/>
      <c r="N970" s="809"/>
      <c r="O970" s="813"/>
      <c r="P970" s="813"/>
      <c r="Q970" s="809"/>
      <c r="R970" s="813"/>
      <c r="S970" s="813"/>
      <c r="T970" s="809"/>
      <c r="U970" s="813"/>
      <c r="V970" s="813"/>
      <c r="W970" s="816"/>
    </row>
    <row r="971" spans="1:23" s="333" customFormat="1" ht="75">
      <c r="A971" s="1134"/>
      <c r="B971" s="1054"/>
      <c r="C971" s="1216" t="s">
        <v>1156</v>
      </c>
      <c r="D971" s="1141"/>
      <c r="E971" s="1127" t="s">
        <v>234</v>
      </c>
      <c r="F971" s="1127" t="s">
        <v>234</v>
      </c>
      <c r="G971" s="1135" t="s">
        <v>359</v>
      </c>
      <c r="H971" s="1219" t="s">
        <v>291</v>
      </c>
      <c r="I971" s="377" t="s">
        <v>945</v>
      </c>
      <c r="J971" s="360"/>
      <c r="K971" s="1055"/>
      <c r="L971" s="1191">
        <v>103.2</v>
      </c>
      <c r="M971" s="1193"/>
      <c r="N971" s="1193"/>
      <c r="O971" s="1188"/>
      <c r="P971" s="1188"/>
      <c r="Q971" s="1193"/>
      <c r="R971" s="1188"/>
      <c r="S971" s="1188"/>
      <c r="T971" s="1193"/>
      <c r="U971" s="1188"/>
      <c r="V971" s="1188"/>
      <c r="W971" s="1189"/>
    </row>
    <row r="972" spans="1:23" s="333" customFormat="1" ht="131.25">
      <c r="A972" s="1134"/>
      <c r="B972" s="1054"/>
      <c r="C972" s="1216"/>
      <c r="D972" s="1141"/>
      <c r="E972" s="1127"/>
      <c r="F972" s="1127"/>
      <c r="G972" s="1135"/>
      <c r="H972" s="1219"/>
      <c r="I972" s="381" t="s">
        <v>386</v>
      </c>
      <c r="J972" s="364" t="s">
        <v>387</v>
      </c>
      <c r="K972" s="1055"/>
      <c r="L972" s="1191"/>
      <c r="M972" s="1191"/>
      <c r="N972" s="1191"/>
      <c r="O972" s="1188"/>
      <c r="P972" s="1188"/>
      <c r="Q972" s="1193"/>
      <c r="R972" s="1188"/>
      <c r="S972" s="1188"/>
      <c r="T972" s="1193"/>
      <c r="U972" s="1188"/>
      <c r="V972" s="1188"/>
      <c r="W972" s="1189"/>
    </row>
    <row r="973" spans="1:23" s="333" customFormat="1" ht="187.5">
      <c r="A973" s="1134" t="s">
        <v>422</v>
      </c>
      <c r="B973" s="1054" t="s">
        <v>423</v>
      </c>
      <c r="C973" s="383" t="s">
        <v>385</v>
      </c>
      <c r="D973" s="357"/>
      <c r="E973" s="331" t="s">
        <v>234</v>
      </c>
      <c r="F973" s="331" t="s">
        <v>212</v>
      </c>
      <c r="G973" s="384" t="s">
        <v>381</v>
      </c>
      <c r="H973" s="331" t="s">
        <v>291</v>
      </c>
      <c r="I973" s="356" t="s">
        <v>378</v>
      </c>
      <c r="J973" s="358"/>
      <c r="K973" s="357"/>
      <c r="L973" s="811">
        <v>2932.4</v>
      </c>
      <c r="M973" s="812">
        <v>3038.7</v>
      </c>
      <c r="N973" s="812">
        <v>2210.4</v>
      </c>
      <c r="O973" s="813">
        <v>5489.6</v>
      </c>
      <c r="P973" s="813">
        <v>5489.6</v>
      </c>
      <c r="Q973" s="809"/>
      <c r="R973" s="813">
        <v>5849.3</v>
      </c>
      <c r="S973" s="813">
        <v>5849.3</v>
      </c>
      <c r="T973" s="809"/>
      <c r="U973" s="813">
        <v>6486.9</v>
      </c>
      <c r="V973" s="813">
        <v>6486.9</v>
      </c>
      <c r="W973" s="816"/>
    </row>
    <row r="974" spans="1:23" s="333" customFormat="1" ht="56.25">
      <c r="A974" s="1134"/>
      <c r="B974" s="1054"/>
      <c r="C974" s="383" t="s">
        <v>1127</v>
      </c>
      <c r="D974" s="357"/>
      <c r="E974" s="331" t="s">
        <v>234</v>
      </c>
      <c r="F974" s="331" t="s">
        <v>107</v>
      </c>
      <c r="G974" s="384" t="s">
        <v>620</v>
      </c>
      <c r="H974" s="331" t="s">
        <v>291</v>
      </c>
      <c r="I974" s="356"/>
      <c r="J974" s="358"/>
      <c r="K974" s="357"/>
      <c r="L974" s="811">
        <v>1.4</v>
      </c>
      <c r="M974" s="809"/>
      <c r="N974" s="809"/>
      <c r="O974" s="813"/>
      <c r="P974" s="813"/>
      <c r="Q974" s="809"/>
      <c r="R974" s="813"/>
      <c r="S974" s="813"/>
      <c r="T974" s="809"/>
      <c r="U974" s="813"/>
      <c r="V974" s="813"/>
      <c r="W974" s="816"/>
    </row>
    <row r="975" spans="1:23" s="333" customFormat="1" ht="75">
      <c r="A975" s="1134"/>
      <c r="B975" s="1054"/>
      <c r="C975" s="1216" t="s">
        <v>1156</v>
      </c>
      <c r="D975" s="1141"/>
      <c r="E975" s="1127" t="s">
        <v>234</v>
      </c>
      <c r="F975" s="1127" t="s">
        <v>234</v>
      </c>
      <c r="G975" s="1135" t="s">
        <v>359</v>
      </c>
      <c r="H975" s="1127" t="s">
        <v>291</v>
      </c>
      <c r="I975" s="342" t="s">
        <v>945</v>
      </c>
      <c r="J975" s="358"/>
      <c r="K975" s="1141"/>
      <c r="L975" s="1191">
        <v>174.7</v>
      </c>
      <c r="M975" s="1193"/>
      <c r="N975" s="1193"/>
      <c r="O975" s="1188"/>
      <c r="P975" s="1188"/>
      <c r="Q975" s="1193"/>
      <c r="R975" s="1188"/>
      <c r="S975" s="1188"/>
      <c r="T975" s="1193"/>
      <c r="U975" s="1188"/>
      <c r="V975" s="1188"/>
      <c r="W975" s="1189"/>
    </row>
    <row r="976" spans="1:23" s="333" customFormat="1" ht="131.25">
      <c r="A976" s="1134"/>
      <c r="B976" s="1054"/>
      <c r="C976" s="1216"/>
      <c r="D976" s="1141"/>
      <c r="E976" s="1127"/>
      <c r="F976" s="1127"/>
      <c r="G976" s="1135"/>
      <c r="H976" s="1127"/>
      <c r="I976" s="380" t="s">
        <v>386</v>
      </c>
      <c r="J976" s="369" t="s">
        <v>387</v>
      </c>
      <c r="K976" s="1141"/>
      <c r="L976" s="1191"/>
      <c r="M976" s="1191"/>
      <c r="N976" s="1191"/>
      <c r="O976" s="1188"/>
      <c r="P976" s="1188"/>
      <c r="Q976" s="1193"/>
      <c r="R976" s="1188"/>
      <c r="S976" s="1188"/>
      <c r="T976" s="1193"/>
      <c r="U976" s="1188"/>
      <c r="V976" s="1188"/>
      <c r="W976" s="1189"/>
    </row>
    <row r="977" spans="1:23" s="333" customFormat="1" ht="187.5">
      <c r="A977" s="1159" t="s">
        <v>424</v>
      </c>
      <c r="B977" s="1218" t="s">
        <v>1159</v>
      </c>
      <c r="C977" s="383" t="s">
        <v>385</v>
      </c>
      <c r="D977" s="357"/>
      <c r="E977" s="331" t="s">
        <v>234</v>
      </c>
      <c r="F977" s="331" t="s">
        <v>212</v>
      </c>
      <c r="G977" s="384" t="s">
        <v>381</v>
      </c>
      <c r="H977" s="331" t="s">
        <v>291</v>
      </c>
      <c r="I977" s="356" t="s">
        <v>378</v>
      </c>
      <c r="J977" s="358"/>
      <c r="K977" s="357"/>
      <c r="L977" s="809"/>
      <c r="M977" s="812">
        <v>1018.2</v>
      </c>
      <c r="N977" s="812">
        <v>406.5</v>
      </c>
      <c r="O977" s="813">
        <v>4660.1000000000004</v>
      </c>
      <c r="P977" s="813">
        <v>4660.1000000000004</v>
      </c>
      <c r="Q977" s="809"/>
      <c r="R977" s="813">
        <v>4943.1000000000004</v>
      </c>
      <c r="S977" s="813">
        <v>4943.1000000000004</v>
      </c>
      <c r="T977" s="809"/>
      <c r="U977" s="813">
        <v>5481.9</v>
      </c>
      <c r="V977" s="813">
        <v>5481.9</v>
      </c>
      <c r="W977" s="816"/>
    </row>
    <row r="978" spans="1:23" s="333" customFormat="1" ht="75">
      <c r="A978" s="1159"/>
      <c r="B978" s="1218"/>
      <c r="C978" s="1216" t="s">
        <v>908</v>
      </c>
      <c r="D978" s="1141"/>
      <c r="E978" s="1127" t="s">
        <v>234</v>
      </c>
      <c r="F978" s="1127" t="s">
        <v>234</v>
      </c>
      <c r="G978" s="1135" t="s">
        <v>359</v>
      </c>
      <c r="H978" s="1127" t="s">
        <v>291</v>
      </c>
      <c r="I978" s="342" t="s">
        <v>945</v>
      </c>
      <c r="J978" s="358"/>
      <c r="K978" s="1141"/>
      <c r="L978" s="1193"/>
      <c r="M978" s="1193"/>
      <c r="N978" s="1193"/>
      <c r="O978" s="1188"/>
      <c r="P978" s="1188"/>
      <c r="Q978" s="1193"/>
      <c r="R978" s="1188"/>
      <c r="S978" s="1188"/>
      <c r="T978" s="1193"/>
      <c r="U978" s="1188"/>
      <c r="V978" s="1188"/>
      <c r="W978" s="1189"/>
    </row>
    <row r="979" spans="1:23" s="333" customFormat="1" ht="131.25">
      <c r="A979" s="1159"/>
      <c r="B979" s="1218"/>
      <c r="C979" s="1216"/>
      <c r="D979" s="1141"/>
      <c r="E979" s="1127"/>
      <c r="F979" s="1127"/>
      <c r="G979" s="1135"/>
      <c r="H979" s="1127"/>
      <c r="I979" s="380" t="s">
        <v>386</v>
      </c>
      <c r="J979" s="369" t="s">
        <v>387</v>
      </c>
      <c r="K979" s="1141"/>
      <c r="L979" s="1193"/>
      <c r="M979" s="1193"/>
      <c r="N979" s="1193"/>
      <c r="O979" s="1188"/>
      <c r="P979" s="1188"/>
      <c r="Q979" s="1193"/>
      <c r="R979" s="1188"/>
      <c r="S979" s="1188"/>
      <c r="T979" s="1193"/>
      <c r="U979" s="1188"/>
      <c r="V979" s="1188"/>
      <c r="W979" s="1189"/>
    </row>
    <row r="980" spans="1:23" s="333" customFormat="1" ht="187.5">
      <c r="A980" s="365" t="s">
        <v>1160</v>
      </c>
      <c r="B980" s="916" t="s">
        <v>1161</v>
      </c>
      <c r="C980" s="383" t="s">
        <v>385</v>
      </c>
      <c r="D980" s="357"/>
      <c r="E980" s="331" t="s">
        <v>234</v>
      </c>
      <c r="F980" s="331" t="s">
        <v>212</v>
      </c>
      <c r="G980" s="384" t="s">
        <v>381</v>
      </c>
      <c r="H980" s="331" t="s">
        <v>291</v>
      </c>
      <c r="I980" s="356" t="s">
        <v>378</v>
      </c>
      <c r="J980" s="358"/>
      <c r="K980" s="357"/>
      <c r="L980" s="809"/>
      <c r="M980" s="812">
        <v>2181.6999999999998</v>
      </c>
      <c r="N980" s="812">
        <v>1763.4</v>
      </c>
      <c r="O980" s="813">
        <v>4391.6000000000004</v>
      </c>
      <c r="P980" s="813">
        <v>4391.6000000000004</v>
      </c>
      <c r="Q980" s="809"/>
      <c r="R980" s="813">
        <v>4695.8999999999996</v>
      </c>
      <c r="S980" s="813">
        <v>4695.8999999999996</v>
      </c>
      <c r="T980" s="809"/>
      <c r="U980" s="813">
        <v>5207.8</v>
      </c>
      <c r="V980" s="813">
        <v>5207.8</v>
      </c>
      <c r="W980" s="816"/>
    </row>
    <row r="981" spans="1:23" s="333" customFormat="1" ht="75">
      <c r="A981" s="1134" t="s">
        <v>1162</v>
      </c>
      <c r="B981" s="1054" t="s">
        <v>425</v>
      </c>
      <c r="C981" s="1216" t="s">
        <v>947</v>
      </c>
      <c r="D981" s="1141"/>
      <c r="E981" s="1127" t="s">
        <v>234</v>
      </c>
      <c r="F981" s="1127" t="s">
        <v>234</v>
      </c>
      <c r="G981" s="1135" t="s">
        <v>371</v>
      </c>
      <c r="H981" s="1127" t="s">
        <v>291</v>
      </c>
      <c r="I981" s="361" t="s">
        <v>913</v>
      </c>
      <c r="J981" s="406"/>
      <c r="K981" s="1141"/>
      <c r="L981" s="1191">
        <v>8120.8</v>
      </c>
      <c r="M981" s="1192">
        <v>8076</v>
      </c>
      <c r="N981" s="1192">
        <v>6499.7</v>
      </c>
      <c r="O981" s="1188">
        <v>8357.2000000000007</v>
      </c>
      <c r="P981" s="1188">
        <v>8357.2000000000007</v>
      </c>
      <c r="Q981" s="1193"/>
      <c r="R981" s="1188">
        <v>8569.4</v>
      </c>
      <c r="S981" s="1188">
        <v>8569.4</v>
      </c>
      <c r="T981" s="1193"/>
      <c r="U981" s="1188">
        <v>8569.4</v>
      </c>
      <c r="V981" s="1188">
        <v>8569.4</v>
      </c>
      <c r="W981" s="1189"/>
    </row>
    <row r="982" spans="1:23" s="333" customFormat="1" ht="131.25">
      <c r="A982" s="1134"/>
      <c r="B982" s="1054"/>
      <c r="C982" s="1216"/>
      <c r="D982" s="1141"/>
      <c r="E982" s="1127"/>
      <c r="F982" s="1127"/>
      <c r="G982" s="1135"/>
      <c r="H982" s="1127"/>
      <c r="I982" s="378" t="s">
        <v>386</v>
      </c>
      <c r="J982" s="1151" t="s">
        <v>1133</v>
      </c>
      <c r="K982" s="1141"/>
      <c r="L982" s="1191"/>
      <c r="M982" s="1192"/>
      <c r="N982" s="1192"/>
      <c r="O982" s="1188"/>
      <c r="P982" s="1188"/>
      <c r="Q982" s="1193"/>
      <c r="R982" s="1188"/>
      <c r="S982" s="1188"/>
      <c r="T982" s="1193"/>
      <c r="U982" s="1188"/>
      <c r="V982" s="1188"/>
      <c r="W982" s="1189"/>
    </row>
    <row r="983" spans="1:23" s="333" customFormat="1" ht="75">
      <c r="A983" s="1134"/>
      <c r="B983" s="1054"/>
      <c r="C983" s="383" t="s">
        <v>389</v>
      </c>
      <c r="D983" s="1141"/>
      <c r="E983" s="331" t="s">
        <v>234</v>
      </c>
      <c r="F983" s="331" t="s">
        <v>212</v>
      </c>
      <c r="G983" s="384" t="s">
        <v>948</v>
      </c>
      <c r="H983" s="331" t="s">
        <v>291</v>
      </c>
      <c r="I983" s="381"/>
      <c r="J983" s="1151"/>
      <c r="K983" s="1141"/>
      <c r="L983" s="811">
        <v>5015.2</v>
      </c>
      <c r="M983" s="809"/>
      <c r="N983" s="809"/>
      <c r="O983" s="813">
        <f>P983</f>
        <v>0</v>
      </c>
      <c r="P983" s="813">
        <v>0</v>
      </c>
      <c r="Q983" s="809"/>
      <c r="R983" s="813">
        <f>S983</f>
        <v>0</v>
      </c>
      <c r="S983" s="813">
        <v>0</v>
      </c>
      <c r="T983" s="809"/>
      <c r="U983" s="813">
        <f>V983</f>
        <v>0</v>
      </c>
      <c r="V983" s="813">
        <v>0</v>
      </c>
      <c r="W983" s="816"/>
    </row>
    <row r="984" spans="1:23" s="333" customFormat="1" ht="131.25">
      <c r="A984" s="1134"/>
      <c r="B984" s="1054"/>
      <c r="C984" s="383" t="s">
        <v>1163</v>
      </c>
      <c r="D984" s="1141"/>
      <c r="E984" s="331" t="s">
        <v>234</v>
      </c>
      <c r="F984" s="331" t="s">
        <v>104</v>
      </c>
      <c r="G984" s="384" t="s">
        <v>948</v>
      </c>
      <c r="H984" s="331" t="s">
        <v>291</v>
      </c>
      <c r="I984" s="381"/>
      <c r="J984" s="364"/>
      <c r="K984" s="357"/>
      <c r="L984" s="809"/>
      <c r="M984" s="812">
        <v>3049.9</v>
      </c>
      <c r="N984" s="812">
        <v>1205.3</v>
      </c>
      <c r="O984" s="813"/>
      <c r="P984" s="813"/>
      <c r="Q984" s="809"/>
      <c r="R984" s="813"/>
      <c r="S984" s="813"/>
      <c r="T984" s="809"/>
      <c r="U984" s="813"/>
      <c r="V984" s="813"/>
      <c r="W984" s="819"/>
    </row>
    <row r="985" spans="1:23" s="415" customFormat="1" ht="20.25">
      <c r="A985" s="407" t="s">
        <v>41</v>
      </c>
      <c r="B985" s="1217" t="s">
        <v>40</v>
      </c>
      <c r="C985" s="1217"/>
      <c r="D985" s="408"/>
      <c r="E985" s="409"/>
      <c r="F985" s="409"/>
      <c r="G985" s="410"/>
      <c r="H985" s="411">
        <v>600</v>
      </c>
      <c r="I985" s="412"/>
      <c r="J985" s="413"/>
      <c r="K985" s="414"/>
      <c r="L985" s="831">
        <f t="shared" ref="L985:W985" si="221">L986+L992+L997+L1007+L1015+L1022+L1027+L1032+L1042+L1047+L1052+L1055+L1058+L1061+L1063+L1066</f>
        <v>2480.3000000000002</v>
      </c>
      <c r="M985" s="831">
        <f t="shared" si="221"/>
        <v>46265</v>
      </c>
      <c r="N985" s="831">
        <f t="shared" si="221"/>
        <v>39409.86</v>
      </c>
      <c r="O985" s="831">
        <f t="shared" si="221"/>
        <v>3376.8</v>
      </c>
      <c r="P985" s="831">
        <f t="shared" si="221"/>
        <v>3376.8</v>
      </c>
      <c r="Q985" s="831">
        <f t="shared" si="221"/>
        <v>0</v>
      </c>
      <c r="R985" s="831">
        <f t="shared" si="221"/>
        <v>3462.2999999999997</v>
      </c>
      <c r="S985" s="831">
        <f t="shared" si="221"/>
        <v>3462.2999999999997</v>
      </c>
      <c r="T985" s="831">
        <f t="shared" si="221"/>
        <v>0</v>
      </c>
      <c r="U985" s="831">
        <f t="shared" si="221"/>
        <v>3462.2999999999997</v>
      </c>
      <c r="V985" s="831">
        <f t="shared" si="221"/>
        <v>3462.2999999999997</v>
      </c>
      <c r="W985" s="831">
        <f t="shared" si="221"/>
        <v>0</v>
      </c>
    </row>
    <row r="986" spans="1:23" s="314" customFormat="1" ht="409.5">
      <c r="A986" s="416" t="s">
        <v>47</v>
      </c>
      <c r="B986" s="465" t="s">
        <v>412</v>
      </c>
      <c r="C986" s="1002"/>
      <c r="D986" s="417"/>
      <c r="E986" s="417"/>
      <c r="F986" s="417"/>
      <c r="G986" s="417"/>
      <c r="H986" s="417"/>
      <c r="I986" s="418" t="s">
        <v>949</v>
      </c>
      <c r="J986" s="353"/>
      <c r="K986" s="367"/>
      <c r="L986" s="807">
        <f t="shared" ref="L986:W986" si="222">SUM(L987:L991)</f>
        <v>53.6</v>
      </c>
      <c r="M986" s="807">
        <f t="shared" si="222"/>
        <v>362.1</v>
      </c>
      <c r="N986" s="807">
        <f t="shared" si="222"/>
        <v>302.89999999999998</v>
      </c>
      <c r="O986" s="807">
        <f t="shared" si="222"/>
        <v>135.1</v>
      </c>
      <c r="P986" s="807">
        <f t="shared" si="222"/>
        <v>135.1</v>
      </c>
      <c r="Q986" s="807">
        <f t="shared" si="222"/>
        <v>0</v>
      </c>
      <c r="R986" s="807">
        <f t="shared" si="222"/>
        <v>138.5</v>
      </c>
      <c r="S986" s="807">
        <f t="shared" si="222"/>
        <v>138.5</v>
      </c>
      <c r="T986" s="807">
        <f t="shared" si="222"/>
        <v>0</v>
      </c>
      <c r="U986" s="807">
        <f t="shared" si="222"/>
        <v>138.5</v>
      </c>
      <c r="V986" s="807">
        <f t="shared" si="222"/>
        <v>138.5</v>
      </c>
      <c r="W986" s="807">
        <f t="shared" si="222"/>
        <v>0</v>
      </c>
    </row>
    <row r="987" spans="1:23" s="333" customFormat="1" ht="112.5">
      <c r="A987" s="355"/>
      <c r="B987" s="440"/>
      <c r="C987" s="448" t="s">
        <v>426</v>
      </c>
      <c r="D987" s="389"/>
      <c r="E987" s="390" t="s">
        <v>102</v>
      </c>
      <c r="F987" s="390" t="s">
        <v>101</v>
      </c>
      <c r="G987" s="419" t="s">
        <v>236</v>
      </c>
      <c r="H987" s="390" t="s">
        <v>296</v>
      </c>
      <c r="I987" s="344"/>
      <c r="J987" s="369" t="s">
        <v>1164</v>
      </c>
      <c r="K987" s="367"/>
      <c r="L987" s="809"/>
      <c r="M987" s="812">
        <v>53.2</v>
      </c>
      <c r="N987" s="812">
        <v>50.9</v>
      </c>
      <c r="O987" s="813"/>
      <c r="P987" s="813"/>
      <c r="Q987" s="809"/>
      <c r="R987" s="813"/>
      <c r="S987" s="813"/>
      <c r="T987" s="809"/>
      <c r="U987" s="813"/>
      <c r="V987" s="813"/>
      <c r="W987" s="816"/>
    </row>
    <row r="988" spans="1:23" s="333" customFormat="1" ht="75">
      <c r="A988" s="355"/>
      <c r="B988" s="443"/>
      <c r="C988" s="341" t="s">
        <v>675</v>
      </c>
      <c r="D988" s="357"/>
      <c r="E988" s="331" t="s">
        <v>234</v>
      </c>
      <c r="F988" s="331" t="s">
        <v>212</v>
      </c>
      <c r="G988" s="322" t="s">
        <v>157</v>
      </c>
      <c r="H988" s="331" t="s">
        <v>296</v>
      </c>
      <c r="I988" s="344"/>
      <c r="J988" s="369"/>
      <c r="K988" s="367"/>
      <c r="L988" s="824"/>
      <c r="M988" s="812">
        <v>196.6</v>
      </c>
      <c r="N988" s="812">
        <v>196.6</v>
      </c>
      <c r="O988" s="813"/>
      <c r="P988" s="813"/>
      <c r="Q988" s="809"/>
      <c r="R988" s="813"/>
      <c r="S988" s="813"/>
      <c r="T988" s="809"/>
      <c r="U988" s="813"/>
      <c r="V988" s="813"/>
      <c r="W988" s="816"/>
    </row>
    <row r="989" spans="1:23" s="333" customFormat="1" ht="150">
      <c r="A989" s="355"/>
      <c r="B989" s="443"/>
      <c r="C989" s="341" t="s">
        <v>1165</v>
      </c>
      <c r="D989" s="357"/>
      <c r="E989" s="331" t="s">
        <v>234</v>
      </c>
      <c r="F989" s="331" t="s">
        <v>212</v>
      </c>
      <c r="G989" s="322" t="s">
        <v>1166</v>
      </c>
      <c r="H989" s="331" t="s">
        <v>296</v>
      </c>
      <c r="I989" s="344"/>
      <c r="J989" s="369"/>
      <c r="K989" s="367"/>
      <c r="L989" s="821">
        <v>53.6</v>
      </c>
      <c r="M989" s="824"/>
      <c r="N989" s="824"/>
      <c r="O989" s="823"/>
      <c r="P989" s="823"/>
      <c r="Q989" s="824"/>
      <c r="R989" s="823"/>
      <c r="S989" s="823"/>
      <c r="T989" s="824"/>
      <c r="U989" s="823"/>
      <c r="V989" s="823"/>
      <c r="W989" s="825"/>
    </row>
    <row r="990" spans="1:23" s="333" customFormat="1" ht="409.5">
      <c r="A990" s="355"/>
      <c r="B990" s="443"/>
      <c r="C990" s="341" t="s">
        <v>1146</v>
      </c>
      <c r="D990" s="357"/>
      <c r="E990" s="331" t="s">
        <v>234</v>
      </c>
      <c r="F990" s="331" t="s">
        <v>212</v>
      </c>
      <c r="G990" s="322" t="s">
        <v>1147</v>
      </c>
      <c r="H990" s="331" t="s">
        <v>296</v>
      </c>
      <c r="I990" s="344"/>
      <c r="J990" s="369"/>
      <c r="K990" s="367"/>
      <c r="L990" s="824"/>
      <c r="M990" s="822">
        <v>109.9</v>
      </c>
      <c r="N990" s="822">
        <v>53</v>
      </c>
      <c r="O990" s="823">
        <v>135.1</v>
      </c>
      <c r="P990" s="823">
        <v>135.1</v>
      </c>
      <c r="Q990" s="824"/>
      <c r="R990" s="823">
        <v>138.5</v>
      </c>
      <c r="S990" s="823">
        <v>138.5</v>
      </c>
      <c r="T990" s="824"/>
      <c r="U990" s="823">
        <v>138.5</v>
      </c>
      <c r="V990" s="823">
        <v>138.5</v>
      </c>
      <c r="W990" s="825"/>
    </row>
    <row r="991" spans="1:23" s="333" customFormat="1" ht="393.75">
      <c r="A991" s="355"/>
      <c r="B991" s="443"/>
      <c r="C991" s="344" t="s">
        <v>1167</v>
      </c>
      <c r="D991" s="367"/>
      <c r="E991" s="420" t="s">
        <v>234</v>
      </c>
      <c r="F991" s="420" t="s">
        <v>107</v>
      </c>
      <c r="G991" s="421" t="s">
        <v>620</v>
      </c>
      <c r="H991" s="420" t="s">
        <v>296</v>
      </c>
      <c r="I991" s="344"/>
      <c r="J991" s="369"/>
      <c r="K991" s="367"/>
      <c r="L991" s="824"/>
      <c r="M991" s="822">
        <v>2.4</v>
      </c>
      <c r="N991" s="822">
        <v>2.4</v>
      </c>
      <c r="O991" s="823"/>
      <c r="P991" s="823"/>
      <c r="Q991" s="824"/>
      <c r="R991" s="823"/>
      <c r="S991" s="823"/>
      <c r="T991" s="824"/>
      <c r="U991" s="823"/>
      <c r="V991" s="823"/>
      <c r="W991" s="825"/>
    </row>
    <row r="992" spans="1:23" s="314" customFormat="1" ht="20.25">
      <c r="A992" s="416" t="s">
        <v>251</v>
      </c>
      <c r="B992" s="465" t="s">
        <v>413</v>
      </c>
      <c r="C992" s="1002"/>
      <c r="D992" s="417"/>
      <c r="E992" s="417"/>
      <c r="F992" s="417"/>
      <c r="G992" s="417"/>
      <c r="H992" s="417"/>
      <c r="I992" s="418"/>
      <c r="J992" s="369"/>
      <c r="K992" s="367"/>
      <c r="L992" s="835">
        <f t="shared" ref="L992:W992" si="223">SUM(L993:L996)</f>
        <v>94.699999999999989</v>
      </c>
      <c r="M992" s="835">
        <f t="shared" si="223"/>
        <v>270.8</v>
      </c>
      <c r="N992" s="835">
        <f t="shared" si="223"/>
        <v>143.39999999999998</v>
      </c>
      <c r="O992" s="835">
        <f t="shared" si="223"/>
        <v>218.2</v>
      </c>
      <c r="P992" s="835">
        <f t="shared" si="223"/>
        <v>218.2</v>
      </c>
      <c r="Q992" s="835">
        <f t="shared" si="223"/>
        <v>0</v>
      </c>
      <c r="R992" s="835">
        <f t="shared" si="223"/>
        <v>223.8</v>
      </c>
      <c r="S992" s="835">
        <f t="shared" si="223"/>
        <v>223.8</v>
      </c>
      <c r="T992" s="835">
        <f t="shared" si="223"/>
        <v>0</v>
      </c>
      <c r="U992" s="835">
        <f t="shared" si="223"/>
        <v>223.8</v>
      </c>
      <c r="V992" s="835">
        <f t="shared" si="223"/>
        <v>223.8</v>
      </c>
      <c r="W992" s="835">
        <f t="shared" si="223"/>
        <v>0</v>
      </c>
    </row>
    <row r="993" spans="1:23" s="84" customFormat="1" ht="112.5">
      <c r="A993" s="355"/>
      <c r="B993" s="422"/>
      <c r="C993" s="448" t="s">
        <v>426</v>
      </c>
      <c r="D993" s="389"/>
      <c r="E993" s="390" t="s">
        <v>102</v>
      </c>
      <c r="F993" s="390" t="s">
        <v>101</v>
      </c>
      <c r="G993" s="419" t="s">
        <v>236</v>
      </c>
      <c r="H993" s="390" t="s">
        <v>296</v>
      </c>
      <c r="I993" s="344"/>
      <c r="J993" s="369"/>
      <c r="K993" s="367"/>
      <c r="L993" s="824"/>
      <c r="M993" s="812">
        <v>53.1</v>
      </c>
      <c r="N993" s="812">
        <v>50.8</v>
      </c>
      <c r="O993" s="813"/>
      <c r="P993" s="813"/>
      <c r="Q993" s="809"/>
      <c r="R993" s="813"/>
      <c r="S993" s="813"/>
      <c r="T993" s="809"/>
      <c r="U993" s="813"/>
      <c r="V993" s="813"/>
      <c r="W993" s="816"/>
    </row>
    <row r="994" spans="1:23" s="333" customFormat="1" ht="150">
      <c r="A994" s="355"/>
      <c r="B994" s="422"/>
      <c r="C994" s="341" t="s">
        <v>1165</v>
      </c>
      <c r="D994" s="357"/>
      <c r="E994" s="331" t="s">
        <v>234</v>
      </c>
      <c r="F994" s="331" t="s">
        <v>212</v>
      </c>
      <c r="G994" s="322" t="s">
        <v>1166</v>
      </c>
      <c r="H994" s="331" t="s">
        <v>296</v>
      </c>
      <c r="I994" s="344"/>
      <c r="J994" s="385"/>
      <c r="K994" s="367"/>
      <c r="L994" s="811">
        <v>25.1</v>
      </c>
      <c r="M994" s="809"/>
      <c r="N994" s="809"/>
      <c r="O994" s="813"/>
      <c r="P994" s="813"/>
      <c r="Q994" s="809"/>
      <c r="R994" s="813"/>
      <c r="S994" s="813"/>
      <c r="T994" s="809"/>
      <c r="U994" s="813"/>
      <c r="V994" s="813"/>
      <c r="W994" s="816"/>
    </row>
    <row r="995" spans="1:23" s="359" customFormat="1" ht="75">
      <c r="A995" s="355"/>
      <c r="B995" s="422"/>
      <c r="C995" s="341" t="s">
        <v>675</v>
      </c>
      <c r="D995" s="357"/>
      <c r="E995" s="331" t="s">
        <v>234</v>
      </c>
      <c r="F995" s="331" t="s">
        <v>212</v>
      </c>
      <c r="G995" s="322" t="s">
        <v>157</v>
      </c>
      <c r="H995" s="331" t="s">
        <v>296</v>
      </c>
      <c r="I995" s="344"/>
      <c r="J995" s="385"/>
      <c r="K995" s="367"/>
      <c r="L995" s="811">
        <v>69.599999999999994</v>
      </c>
      <c r="M995" s="812">
        <v>0</v>
      </c>
      <c r="N995" s="812">
        <v>0</v>
      </c>
      <c r="O995" s="813"/>
      <c r="P995" s="813"/>
      <c r="Q995" s="809"/>
      <c r="R995" s="813"/>
      <c r="S995" s="813"/>
      <c r="T995" s="809"/>
      <c r="U995" s="813"/>
      <c r="V995" s="813"/>
      <c r="W995" s="819"/>
    </row>
    <row r="996" spans="1:23" s="333" customFormat="1" ht="409.5">
      <c r="A996" s="355"/>
      <c r="B996" s="422"/>
      <c r="C996" s="451" t="s">
        <v>1146</v>
      </c>
      <c r="D996" s="367"/>
      <c r="E996" s="420" t="s">
        <v>234</v>
      </c>
      <c r="F996" s="420" t="s">
        <v>212</v>
      </c>
      <c r="G996" s="421" t="s">
        <v>1147</v>
      </c>
      <c r="H996" s="420" t="s">
        <v>296</v>
      </c>
      <c r="I996" s="344"/>
      <c r="J996" s="385"/>
      <c r="K996" s="367"/>
      <c r="L996" s="809"/>
      <c r="M996" s="812">
        <v>217.7</v>
      </c>
      <c r="N996" s="812">
        <v>92.6</v>
      </c>
      <c r="O996" s="813">
        <v>218.2</v>
      </c>
      <c r="P996" s="813">
        <v>218.2</v>
      </c>
      <c r="Q996" s="809"/>
      <c r="R996" s="813">
        <v>223.8</v>
      </c>
      <c r="S996" s="813">
        <v>223.8</v>
      </c>
      <c r="T996" s="809"/>
      <c r="U996" s="813">
        <v>223.8</v>
      </c>
      <c r="V996" s="813">
        <v>223.8</v>
      </c>
      <c r="W996" s="819"/>
    </row>
    <row r="997" spans="1:23" s="314" customFormat="1" ht="20.25">
      <c r="A997" s="416" t="s">
        <v>253</v>
      </c>
      <c r="B997" s="465" t="s">
        <v>414</v>
      </c>
      <c r="C997" s="1002"/>
      <c r="D997" s="417"/>
      <c r="E997" s="417"/>
      <c r="F997" s="417"/>
      <c r="G997" s="417"/>
      <c r="H997" s="417"/>
      <c r="I997" s="418"/>
      <c r="J997" s="385"/>
      <c r="K997" s="367"/>
      <c r="L997" s="807">
        <f t="shared" ref="L997:W997" si="224">SUM(L998:L1006)</f>
        <v>894.3</v>
      </c>
      <c r="M997" s="807">
        <f t="shared" si="224"/>
        <v>1088.4000000000001</v>
      </c>
      <c r="N997" s="807">
        <f t="shared" si="224"/>
        <v>834.5</v>
      </c>
      <c r="O997" s="807">
        <f t="shared" si="224"/>
        <v>327.7</v>
      </c>
      <c r="P997" s="807">
        <f t="shared" si="224"/>
        <v>327.7</v>
      </c>
      <c r="Q997" s="807">
        <f t="shared" si="224"/>
        <v>0</v>
      </c>
      <c r="R997" s="807">
        <f t="shared" si="224"/>
        <v>335.8</v>
      </c>
      <c r="S997" s="807">
        <f t="shared" si="224"/>
        <v>335.8</v>
      </c>
      <c r="T997" s="807">
        <f t="shared" si="224"/>
        <v>0</v>
      </c>
      <c r="U997" s="807">
        <f t="shared" si="224"/>
        <v>335.8</v>
      </c>
      <c r="V997" s="807">
        <f t="shared" si="224"/>
        <v>335.8</v>
      </c>
      <c r="W997" s="807">
        <f t="shared" si="224"/>
        <v>0</v>
      </c>
    </row>
    <row r="998" spans="1:23" s="333" customFormat="1" ht="112.5">
      <c r="A998" s="355"/>
      <c r="B998" s="422"/>
      <c r="C998" s="448" t="s">
        <v>426</v>
      </c>
      <c r="D998" s="389"/>
      <c r="E998" s="390" t="s">
        <v>102</v>
      </c>
      <c r="F998" s="390" t="s">
        <v>101</v>
      </c>
      <c r="G998" s="419" t="s">
        <v>236</v>
      </c>
      <c r="H998" s="390" t="s">
        <v>296</v>
      </c>
      <c r="I998" s="344"/>
      <c r="J998" s="385"/>
      <c r="K998" s="367"/>
      <c r="L998" s="811">
        <v>292.5</v>
      </c>
      <c r="M998" s="812">
        <v>181.1</v>
      </c>
      <c r="N998" s="812">
        <v>173.5</v>
      </c>
      <c r="O998" s="813"/>
      <c r="P998" s="813"/>
      <c r="Q998" s="809"/>
      <c r="R998" s="813"/>
      <c r="S998" s="813"/>
      <c r="T998" s="809"/>
      <c r="U998" s="813"/>
      <c r="V998" s="813"/>
      <c r="W998" s="816"/>
    </row>
    <row r="999" spans="1:23" s="333" customFormat="1" ht="56.25">
      <c r="A999" s="355"/>
      <c r="B999" s="422"/>
      <c r="C999" s="341" t="s">
        <v>1127</v>
      </c>
      <c r="D999" s="357"/>
      <c r="E999" s="331" t="s">
        <v>234</v>
      </c>
      <c r="F999" s="331" t="s">
        <v>107</v>
      </c>
      <c r="G999" s="322" t="s">
        <v>365</v>
      </c>
      <c r="H999" s="331" t="s">
        <v>296</v>
      </c>
      <c r="I999" s="344"/>
      <c r="J999" s="385"/>
      <c r="K999" s="367"/>
      <c r="L999" s="809"/>
      <c r="M999" s="812">
        <v>70</v>
      </c>
      <c r="N999" s="812">
        <v>0</v>
      </c>
      <c r="O999" s="813"/>
      <c r="P999" s="813"/>
      <c r="Q999" s="809"/>
      <c r="R999" s="813"/>
      <c r="S999" s="813"/>
      <c r="T999" s="809"/>
      <c r="U999" s="813"/>
      <c r="V999" s="813"/>
      <c r="W999" s="816"/>
    </row>
    <row r="1000" spans="1:23" s="333" customFormat="1" ht="75">
      <c r="A1000" s="355"/>
      <c r="B1000" s="422"/>
      <c r="C1000" s="341" t="s">
        <v>675</v>
      </c>
      <c r="D1000" s="357"/>
      <c r="E1000" s="331" t="s">
        <v>234</v>
      </c>
      <c r="F1000" s="331" t="s">
        <v>212</v>
      </c>
      <c r="G1000" s="322" t="s">
        <v>157</v>
      </c>
      <c r="H1000" s="331" t="s">
        <v>296</v>
      </c>
      <c r="I1000" s="344"/>
      <c r="J1000" s="385"/>
      <c r="K1000" s="367"/>
      <c r="L1000" s="811">
        <v>197</v>
      </c>
      <c r="M1000" s="812">
        <v>70</v>
      </c>
      <c r="N1000" s="812">
        <v>70</v>
      </c>
      <c r="O1000" s="813"/>
      <c r="P1000" s="813"/>
      <c r="Q1000" s="809"/>
      <c r="R1000" s="813"/>
      <c r="S1000" s="813"/>
      <c r="T1000" s="809"/>
      <c r="U1000" s="813"/>
      <c r="V1000" s="813"/>
      <c r="W1000" s="819"/>
    </row>
    <row r="1001" spans="1:23" s="333" customFormat="1" ht="56.25">
      <c r="A1001" s="355"/>
      <c r="B1001" s="422"/>
      <c r="C1001" s="448" t="s">
        <v>1127</v>
      </c>
      <c r="D1001" s="357"/>
      <c r="E1001" s="331" t="s">
        <v>234</v>
      </c>
      <c r="F1001" s="331" t="s">
        <v>107</v>
      </c>
      <c r="G1001" s="322" t="s">
        <v>620</v>
      </c>
      <c r="H1001" s="331" t="s">
        <v>291</v>
      </c>
      <c r="I1001" s="344"/>
      <c r="J1001" s="385"/>
      <c r="K1001" s="367"/>
      <c r="L1001" s="811">
        <v>1.3</v>
      </c>
      <c r="M1001" s="809"/>
      <c r="N1001" s="809"/>
      <c r="O1001" s="813"/>
      <c r="P1001" s="813"/>
      <c r="Q1001" s="809"/>
      <c r="R1001" s="813"/>
      <c r="S1001" s="813"/>
      <c r="T1001" s="809"/>
      <c r="U1001" s="813"/>
      <c r="V1001" s="813"/>
      <c r="W1001" s="819"/>
    </row>
    <row r="1002" spans="1:23" s="333" customFormat="1" ht="150">
      <c r="A1002" s="355"/>
      <c r="B1002" s="422"/>
      <c r="C1002" s="448" t="s">
        <v>1168</v>
      </c>
      <c r="D1002" s="357"/>
      <c r="E1002" s="331" t="s">
        <v>234</v>
      </c>
      <c r="F1002" s="331" t="s">
        <v>212</v>
      </c>
      <c r="G1002" s="384" t="s">
        <v>1166</v>
      </c>
      <c r="H1002" s="331" t="s">
        <v>296</v>
      </c>
      <c r="I1002" s="344"/>
      <c r="J1002" s="385"/>
      <c r="K1002" s="367"/>
      <c r="L1002" s="811">
        <v>196.6</v>
      </c>
      <c r="M1002" s="812">
        <v>284.5</v>
      </c>
      <c r="N1002" s="812">
        <v>284.5</v>
      </c>
      <c r="O1002" s="813"/>
      <c r="P1002" s="813"/>
      <c r="Q1002" s="809"/>
      <c r="R1002" s="813"/>
      <c r="S1002" s="813"/>
      <c r="T1002" s="809"/>
      <c r="U1002" s="813"/>
      <c r="V1002" s="813"/>
      <c r="W1002" s="819"/>
    </row>
    <row r="1003" spans="1:23" s="333" customFormat="1" ht="409.5">
      <c r="A1003" s="355"/>
      <c r="B1003" s="422"/>
      <c r="C1003" s="448" t="s">
        <v>1146</v>
      </c>
      <c r="D1003" s="357"/>
      <c r="E1003" s="331" t="s">
        <v>234</v>
      </c>
      <c r="F1003" s="331" t="s">
        <v>212</v>
      </c>
      <c r="G1003" s="384" t="s">
        <v>1147</v>
      </c>
      <c r="H1003" s="331" t="s">
        <v>296</v>
      </c>
      <c r="I1003" s="344"/>
      <c r="J1003" s="385"/>
      <c r="K1003" s="367"/>
      <c r="L1003" s="809"/>
      <c r="M1003" s="812">
        <v>362.3</v>
      </c>
      <c r="N1003" s="812">
        <v>186</v>
      </c>
      <c r="O1003" s="813">
        <v>327.7</v>
      </c>
      <c r="P1003" s="813">
        <v>327.7</v>
      </c>
      <c r="Q1003" s="809"/>
      <c r="R1003" s="813">
        <v>335.8</v>
      </c>
      <c r="S1003" s="813">
        <v>335.8</v>
      </c>
      <c r="T1003" s="809"/>
      <c r="U1003" s="813">
        <v>335.8</v>
      </c>
      <c r="V1003" s="813">
        <v>335.8</v>
      </c>
      <c r="W1003" s="819"/>
    </row>
    <row r="1004" spans="1:23" s="333" customFormat="1" ht="56.25">
      <c r="A1004" s="355"/>
      <c r="B1004" s="422"/>
      <c r="C1004" s="448" t="s">
        <v>1127</v>
      </c>
      <c r="D1004" s="357"/>
      <c r="E1004" s="331" t="s">
        <v>234</v>
      </c>
      <c r="F1004" s="331" t="s">
        <v>107</v>
      </c>
      <c r="G1004" s="384" t="s">
        <v>365</v>
      </c>
      <c r="H1004" s="331" t="s">
        <v>296</v>
      </c>
      <c r="I1004" s="344"/>
      <c r="J1004" s="385"/>
      <c r="K1004" s="367"/>
      <c r="L1004" s="811">
        <v>100</v>
      </c>
      <c r="M1004" s="812"/>
      <c r="N1004" s="812"/>
      <c r="O1004" s="813"/>
      <c r="P1004" s="813"/>
      <c r="Q1004" s="809"/>
      <c r="R1004" s="813"/>
      <c r="S1004" s="813"/>
      <c r="T1004" s="809"/>
      <c r="U1004" s="813"/>
      <c r="V1004" s="813"/>
      <c r="W1004" s="819"/>
    </row>
    <row r="1005" spans="1:23" s="333" customFormat="1" ht="187.5">
      <c r="A1005" s="355"/>
      <c r="B1005" s="422"/>
      <c r="C1005" s="448" t="s">
        <v>1137</v>
      </c>
      <c r="D1005" s="357"/>
      <c r="E1005" s="331" t="s">
        <v>234</v>
      </c>
      <c r="F1005" s="331" t="s">
        <v>212</v>
      </c>
      <c r="G1005" s="384" t="s">
        <v>1138</v>
      </c>
      <c r="H1005" s="331" t="s">
        <v>296</v>
      </c>
      <c r="I1005" s="344"/>
      <c r="J1005" s="385"/>
      <c r="K1005" s="367"/>
      <c r="L1005" s="809"/>
      <c r="M1005" s="812">
        <v>119</v>
      </c>
      <c r="N1005" s="812">
        <v>119</v>
      </c>
      <c r="O1005" s="813"/>
      <c r="P1005" s="813"/>
      <c r="Q1005" s="809"/>
      <c r="R1005" s="813"/>
      <c r="S1005" s="813"/>
      <c r="T1005" s="809"/>
      <c r="U1005" s="813"/>
      <c r="V1005" s="813"/>
      <c r="W1005" s="819"/>
    </row>
    <row r="1006" spans="1:23" s="333" customFormat="1" ht="393.75">
      <c r="A1006" s="355"/>
      <c r="B1006" s="422"/>
      <c r="C1006" s="451" t="s">
        <v>1167</v>
      </c>
      <c r="D1006" s="367"/>
      <c r="E1006" s="420" t="s">
        <v>234</v>
      </c>
      <c r="F1006" s="420" t="s">
        <v>107</v>
      </c>
      <c r="G1006" s="424" t="s">
        <v>620</v>
      </c>
      <c r="H1006" s="420" t="s">
        <v>296</v>
      </c>
      <c r="I1006" s="344"/>
      <c r="J1006" s="385"/>
      <c r="K1006" s="367"/>
      <c r="L1006" s="811">
        <v>106.9</v>
      </c>
      <c r="M1006" s="812">
        <v>1.5</v>
      </c>
      <c r="N1006" s="812">
        <v>1.5</v>
      </c>
      <c r="O1006" s="813"/>
      <c r="P1006" s="813"/>
      <c r="Q1006" s="809"/>
      <c r="R1006" s="813"/>
      <c r="S1006" s="813"/>
      <c r="T1006" s="809"/>
      <c r="U1006" s="813"/>
      <c r="V1006" s="813"/>
      <c r="W1006" s="819"/>
    </row>
    <row r="1007" spans="1:23" s="314" customFormat="1" ht="20.25">
      <c r="A1007" s="416" t="s">
        <v>254</v>
      </c>
      <c r="B1007" s="465" t="s">
        <v>427</v>
      </c>
      <c r="C1007" s="1002"/>
      <c r="D1007" s="417"/>
      <c r="E1007" s="417"/>
      <c r="F1007" s="417"/>
      <c r="G1007" s="417"/>
      <c r="H1007" s="417"/>
      <c r="I1007" s="418"/>
      <c r="J1007" s="385"/>
      <c r="K1007" s="367"/>
      <c r="L1007" s="807">
        <f t="shared" ref="L1007:W1007" si="225">SUM(L1008:L1014)</f>
        <v>215.1</v>
      </c>
      <c r="M1007" s="807">
        <f t="shared" si="225"/>
        <v>794.09999999999991</v>
      </c>
      <c r="N1007" s="807">
        <f t="shared" si="225"/>
        <v>666.8</v>
      </c>
      <c r="O1007" s="807">
        <f t="shared" si="225"/>
        <v>155.9</v>
      </c>
      <c r="P1007" s="807">
        <f t="shared" si="225"/>
        <v>155.9</v>
      </c>
      <c r="Q1007" s="807">
        <f t="shared" si="225"/>
        <v>0</v>
      </c>
      <c r="R1007" s="807">
        <f t="shared" si="225"/>
        <v>159.30000000000001</v>
      </c>
      <c r="S1007" s="807">
        <f t="shared" si="225"/>
        <v>159.30000000000001</v>
      </c>
      <c r="T1007" s="807">
        <f t="shared" si="225"/>
        <v>0</v>
      </c>
      <c r="U1007" s="807">
        <f t="shared" si="225"/>
        <v>159.30000000000001</v>
      </c>
      <c r="V1007" s="807">
        <f t="shared" si="225"/>
        <v>159.30000000000001</v>
      </c>
      <c r="W1007" s="807">
        <f t="shared" si="225"/>
        <v>0</v>
      </c>
    </row>
    <row r="1008" spans="1:23" s="333" customFormat="1" ht="112.5">
      <c r="A1008" s="355"/>
      <c r="B1008" s="422"/>
      <c r="C1008" s="451" t="s">
        <v>426</v>
      </c>
      <c r="D1008" s="389"/>
      <c r="E1008" s="390" t="s">
        <v>102</v>
      </c>
      <c r="F1008" s="390" t="s">
        <v>101</v>
      </c>
      <c r="G1008" s="419" t="s">
        <v>236</v>
      </c>
      <c r="H1008" s="390" t="s">
        <v>296</v>
      </c>
      <c r="I1008" s="344"/>
      <c r="J1008" s="385"/>
      <c r="K1008" s="367"/>
      <c r="L1008" s="811">
        <v>47.8</v>
      </c>
      <c r="M1008" s="812">
        <v>53.2</v>
      </c>
      <c r="N1008" s="812">
        <v>50.8</v>
      </c>
      <c r="O1008" s="813"/>
      <c r="P1008" s="813"/>
      <c r="Q1008" s="809"/>
      <c r="R1008" s="813"/>
      <c r="S1008" s="813"/>
      <c r="T1008" s="809"/>
      <c r="U1008" s="813"/>
      <c r="V1008" s="813"/>
      <c r="W1008" s="816"/>
    </row>
    <row r="1009" spans="1:23" s="333" customFormat="1" ht="75">
      <c r="A1009" s="355"/>
      <c r="B1009" s="422"/>
      <c r="C1009" s="451" t="s">
        <v>675</v>
      </c>
      <c r="D1009" s="357"/>
      <c r="E1009" s="331" t="s">
        <v>234</v>
      </c>
      <c r="F1009" s="331" t="s">
        <v>212</v>
      </c>
      <c r="G1009" s="322" t="s">
        <v>157</v>
      </c>
      <c r="H1009" s="331" t="s">
        <v>296</v>
      </c>
      <c r="I1009" s="344"/>
      <c r="J1009" s="385"/>
      <c r="K1009" s="367"/>
      <c r="L1009" s="809"/>
      <c r="M1009" s="812">
        <v>444.8</v>
      </c>
      <c r="N1009" s="812">
        <v>444.8</v>
      </c>
      <c r="O1009" s="813"/>
      <c r="P1009" s="813"/>
      <c r="Q1009" s="809"/>
      <c r="R1009" s="813"/>
      <c r="S1009" s="813"/>
      <c r="T1009" s="809"/>
      <c r="U1009" s="813"/>
      <c r="V1009" s="813"/>
      <c r="W1009" s="816"/>
    </row>
    <row r="1010" spans="1:23" s="333" customFormat="1" ht="56.25">
      <c r="A1010" s="355"/>
      <c r="B1010" s="422"/>
      <c r="C1010" s="451" t="s">
        <v>1127</v>
      </c>
      <c r="D1010" s="357"/>
      <c r="E1010" s="331" t="s">
        <v>234</v>
      </c>
      <c r="F1010" s="331" t="s">
        <v>107</v>
      </c>
      <c r="G1010" s="322" t="s">
        <v>620</v>
      </c>
      <c r="H1010" s="331" t="s">
        <v>296</v>
      </c>
      <c r="I1010" s="344"/>
      <c r="J1010" s="385"/>
      <c r="K1010" s="367"/>
      <c r="L1010" s="811">
        <v>35.299999999999997</v>
      </c>
      <c r="M1010" s="809"/>
      <c r="N1010" s="809"/>
      <c r="O1010" s="813"/>
      <c r="P1010" s="813"/>
      <c r="Q1010" s="809"/>
      <c r="R1010" s="813"/>
      <c r="S1010" s="813"/>
      <c r="T1010" s="809"/>
      <c r="U1010" s="813"/>
      <c r="V1010" s="813"/>
      <c r="W1010" s="816"/>
    </row>
    <row r="1011" spans="1:23" s="333" customFormat="1" ht="150">
      <c r="A1011" s="355"/>
      <c r="B1011" s="422"/>
      <c r="C1011" s="448" t="s">
        <v>1165</v>
      </c>
      <c r="D1011" s="357"/>
      <c r="E1011" s="331" t="s">
        <v>234</v>
      </c>
      <c r="F1011" s="331" t="s">
        <v>212</v>
      </c>
      <c r="G1011" s="384" t="s">
        <v>1166</v>
      </c>
      <c r="H1011" s="331" t="s">
        <v>296</v>
      </c>
      <c r="I1011" s="344"/>
      <c r="J1011" s="385"/>
      <c r="K1011" s="367"/>
      <c r="L1011" s="811">
        <v>132</v>
      </c>
      <c r="M1011" s="812">
        <v>45</v>
      </c>
      <c r="N1011" s="812">
        <v>45</v>
      </c>
      <c r="O1011" s="813"/>
      <c r="P1011" s="813"/>
      <c r="Q1011" s="809"/>
      <c r="R1011" s="813"/>
      <c r="S1011" s="813"/>
      <c r="T1011" s="809"/>
      <c r="U1011" s="813"/>
      <c r="V1011" s="813"/>
      <c r="W1011" s="819"/>
    </row>
    <row r="1012" spans="1:23" s="333" customFormat="1" ht="409.5">
      <c r="A1012" s="355"/>
      <c r="B1012" s="422"/>
      <c r="C1012" s="448" t="s">
        <v>1146</v>
      </c>
      <c r="D1012" s="357"/>
      <c r="E1012" s="331" t="s">
        <v>234</v>
      </c>
      <c r="F1012" s="331" t="s">
        <v>212</v>
      </c>
      <c r="G1012" s="384" t="s">
        <v>1147</v>
      </c>
      <c r="H1012" s="331" t="s">
        <v>296</v>
      </c>
      <c r="I1012" s="344"/>
      <c r="J1012" s="385"/>
      <c r="K1012" s="367"/>
      <c r="L1012" s="809"/>
      <c r="M1012" s="812">
        <v>213.3</v>
      </c>
      <c r="N1012" s="812">
        <v>88.4</v>
      </c>
      <c r="O1012" s="813">
        <v>155.9</v>
      </c>
      <c r="P1012" s="813">
        <v>155.9</v>
      </c>
      <c r="Q1012" s="809"/>
      <c r="R1012" s="813">
        <v>159.30000000000001</v>
      </c>
      <c r="S1012" s="813">
        <v>159.30000000000001</v>
      </c>
      <c r="T1012" s="809"/>
      <c r="U1012" s="813">
        <v>159.30000000000001</v>
      </c>
      <c r="V1012" s="813">
        <v>159.30000000000001</v>
      </c>
      <c r="W1012" s="819"/>
    </row>
    <row r="1013" spans="1:23" s="333" customFormat="1" ht="187.5">
      <c r="A1013" s="355"/>
      <c r="B1013" s="422"/>
      <c r="C1013" s="448" t="s">
        <v>1137</v>
      </c>
      <c r="D1013" s="357"/>
      <c r="E1013" s="331" t="s">
        <v>234</v>
      </c>
      <c r="F1013" s="331" t="s">
        <v>212</v>
      </c>
      <c r="G1013" s="384" t="s">
        <v>1138</v>
      </c>
      <c r="H1013" s="331" t="s">
        <v>296</v>
      </c>
      <c r="I1013" s="344"/>
      <c r="J1013" s="385"/>
      <c r="K1013" s="367"/>
      <c r="L1013" s="809"/>
      <c r="M1013" s="812">
        <v>36.4</v>
      </c>
      <c r="N1013" s="812">
        <v>36.4</v>
      </c>
      <c r="O1013" s="813"/>
      <c r="P1013" s="813"/>
      <c r="Q1013" s="809"/>
      <c r="R1013" s="813"/>
      <c r="S1013" s="813"/>
      <c r="T1013" s="809"/>
      <c r="U1013" s="813"/>
      <c r="V1013" s="813"/>
      <c r="W1013" s="819"/>
    </row>
    <row r="1014" spans="1:23" s="333" customFormat="1" ht="393.75">
      <c r="A1014" s="355"/>
      <c r="B1014" s="422"/>
      <c r="C1014" s="451" t="s">
        <v>1167</v>
      </c>
      <c r="D1014" s="367"/>
      <c r="E1014" s="420"/>
      <c r="F1014" s="420"/>
      <c r="G1014" s="424"/>
      <c r="H1014" s="420"/>
      <c r="I1014" s="344"/>
      <c r="J1014" s="385"/>
      <c r="K1014" s="367"/>
      <c r="L1014" s="809"/>
      <c r="M1014" s="812">
        <v>1.4</v>
      </c>
      <c r="N1014" s="812">
        <v>1.4</v>
      </c>
      <c r="O1014" s="813"/>
      <c r="P1014" s="813"/>
      <c r="Q1014" s="809"/>
      <c r="R1014" s="813"/>
      <c r="S1014" s="813"/>
      <c r="T1014" s="809"/>
      <c r="U1014" s="813"/>
      <c r="V1014" s="813"/>
      <c r="W1014" s="819"/>
    </row>
    <row r="1015" spans="1:23" s="314" customFormat="1" ht="20.25">
      <c r="A1015" s="425" t="s">
        <v>255</v>
      </c>
      <c r="B1015" s="465" t="s">
        <v>419</v>
      </c>
      <c r="C1015" s="1002"/>
      <c r="D1015" s="417"/>
      <c r="E1015" s="417"/>
      <c r="F1015" s="417"/>
      <c r="G1015" s="417"/>
      <c r="H1015" s="417"/>
      <c r="I1015" s="418"/>
      <c r="J1015" s="385"/>
      <c r="K1015" s="367"/>
      <c r="L1015" s="807">
        <f t="shared" ref="L1015:W1015" si="226">SUM(L1016:L1021)</f>
        <v>235.5</v>
      </c>
      <c r="M1015" s="807">
        <f t="shared" si="226"/>
        <v>479.59999999999997</v>
      </c>
      <c r="N1015" s="807">
        <f t="shared" si="226"/>
        <v>441.9</v>
      </c>
      <c r="O1015" s="807">
        <f t="shared" si="226"/>
        <v>1583.9</v>
      </c>
      <c r="P1015" s="807">
        <f t="shared" si="226"/>
        <v>1583.9</v>
      </c>
      <c r="Q1015" s="807">
        <f t="shared" si="226"/>
        <v>0</v>
      </c>
      <c r="R1015" s="807">
        <f t="shared" si="226"/>
        <v>1624.3</v>
      </c>
      <c r="S1015" s="807">
        <f t="shared" si="226"/>
        <v>1624.3</v>
      </c>
      <c r="T1015" s="807">
        <f t="shared" si="226"/>
        <v>0</v>
      </c>
      <c r="U1015" s="807">
        <f t="shared" si="226"/>
        <v>1624.3</v>
      </c>
      <c r="V1015" s="807">
        <f t="shared" si="226"/>
        <v>1624.3</v>
      </c>
      <c r="W1015" s="807">
        <f t="shared" si="226"/>
        <v>0</v>
      </c>
    </row>
    <row r="1016" spans="1:23" s="333" customFormat="1" ht="112.5">
      <c r="A1016" s="426"/>
      <c r="B1016" s="427"/>
      <c r="C1016" s="428" t="s">
        <v>426</v>
      </c>
      <c r="D1016" s="389"/>
      <c r="E1016" s="390" t="s">
        <v>102</v>
      </c>
      <c r="F1016" s="390" t="s">
        <v>101</v>
      </c>
      <c r="G1016" s="419" t="s">
        <v>236</v>
      </c>
      <c r="H1016" s="390" t="s">
        <v>296</v>
      </c>
      <c r="I1016" s="344"/>
      <c r="J1016" s="385"/>
      <c r="K1016" s="367"/>
      <c r="L1016" s="811">
        <v>86</v>
      </c>
      <c r="M1016" s="812">
        <v>79.7</v>
      </c>
      <c r="N1016" s="812">
        <v>76.2</v>
      </c>
      <c r="O1016" s="813">
        <v>1526.7</v>
      </c>
      <c r="P1016" s="813">
        <v>1526.7</v>
      </c>
      <c r="Q1016" s="809"/>
      <c r="R1016" s="813">
        <v>1565.5</v>
      </c>
      <c r="S1016" s="813">
        <v>1565.5</v>
      </c>
      <c r="T1016" s="809"/>
      <c r="U1016" s="813">
        <v>1565.5</v>
      </c>
      <c r="V1016" s="813">
        <v>1565.5</v>
      </c>
      <c r="W1016" s="816"/>
    </row>
    <row r="1017" spans="1:23" s="333" customFormat="1" ht="75">
      <c r="A1017" s="426"/>
      <c r="B1017" s="429"/>
      <c r="C1017" s="428" t="s">
        <v>675</v>
      </c>
      <c r="D1017" s="357"/>
      <c r="E1017" s="331" t="s">
        <v>234</v>
      </c>
      <c r="F1017" s="331" t="s">
        <v>212</v>
      </c>
      <c r="G1017" s="384" t="s">
        <v>157</v>
      </c>
      <c r="H1017" s="331" t="s">
        <v>296</v>
      </c>
      <c r="I1017" s="344"/>
      <c r="J1017" s="385"/>
      <c r="K1017" s="367"/>
      <c r="L1017" s="809"/>
      <c r="M1017" s="812">
        <v>87.1</v>
      </c>
      <c r="N1017" s="812">
        <v>87.1</v>
      </c>
      <c r="O1017" s="813"/>
      <c r="P1017" s="813"/>
      <c r="Q1017" s="809"/>
      <c r="R1017" s="813"/>
      <c r="S1017" s="813"/>
      <c r="T1017" s="809"/>
      <c r="U1017" s="813"/>
      <c r="V1017" s="813"/>
      <c r="W1017" s="816"/>
    </row>
    <row r="1018" spans="1:23" s="333" customFormat="1" ht="56.25">
      <c r="A1018" s="426"/>
      <c r="B1018" s="429"/>
      <c r="C1018" s="428" t="s">
        <v>1127</v>
      </c>
      <c r="D1018" s="357"/>
      <c r="E1018" s="331" t="s">
        <v>234</v>
      </c>
      <c r="F1018" s="331" t="s">
        <v>107</v>
      </c>
      <c r="G1018" s="322" t="s">
        <v>365</v>
      </c>
      <c r="H1018" s="331" t="s">
        <v>296</v>
      </c>
      <c r="I1018" s="344"/>
      <c r="J1018" s="385"/>
      <c r="K1018" s="367"/>
      <c r="L1018" s="811">
        <v>30</v>
      </c>
      <c r="M1018" s="809"/>
      <c r="N1018" s="809"/>
      <c r="O1018" s="813"/>
      <c r="P1018" s="813"/>
      <c r="Q1018" s="809"/>
      <c r="R1018" s="813"/>
      <c r="S1018" s="813"/>
      <c r="T1018" s="809"/>
      <c r="U1018" s="813"/>
      <c r="V1018" s="813"/>
      <c r="W1018" s="816"/>
    </row>
    <row r="1019" spans="1:23" s="333" customFormat="1" ht="150">
      <c r="A1019" s="426"/>
      <c r="B1019" s="429"/>
      <c r="C1019" s="430" t="s">
        <v>1168</v>
      </c>
      <c r="D1019" s="357"/>
      <c r="E1019" s="331" t="s">
        <v>234</v>
      </c>
      <c r="F1019" s="331" t="s">
        <v>212</v>
      </c>
      <c r="G1019" s="384" t="s">
        <v>1166</v>
      </c>
      <c r="H1019" s="331" t="s">
        <v>296</v>
      </c>
      <c r="I1019" s="344"/>
      <c r="J1019" s="385"/>
      <c r="K1019" s="367"/>
      <c r="L1019" s="811">
        <v>119.5</v>
      </c>
      <c r="M1019" s="812">
        <v>219</v>
      </c>
      <c r="N1019" s="812">
        <v>219</v>
      </c>
      <c r="O1019" s="813"/>
      <c r="P1019" s="813"/>
      <c r="Q1019" s="809"/>
      <c r="R1019" s="813"/>
      <c r="S1019" s="813"/>
      <c r="T1019" s="809"/>
      <c r="U1019" s="813"/>
      <c r="V1019" s="813"/>
      <c r="W1019" s="819"/>
    </row>
    <row r="1020" spans="1:23" s="333" customFormat="1" ht="409.5">
      <c r="A1020" s="426"/>
      <c r="B1020" s="429"/>
      <c r="C1020" s="430" t="s">
        <v>1146</v>
      </c>
      <c r="D1020" s="357"/>
      <c r="E1020" s="331" t="s">
        <v>234</v>
      </c>
      <c r="F1020" s="331" t="s">
        <v>212</v>
      </c>
      <c r="G1020" s="384" t="s">
        <v>1147</v>
      </c>
      <c r="H1020" s="331" t="s">
        <v>296</v>
      </c>
      <c r="I1020" s="344"/>
      <c r="J1020" s="385"/>
      <c r="K1020" s="367"/>
      <c r="L1020" s="809"/>
      <c r="M1020" s="812">
        <v>56.4</v>
      </c>
      <c r="N1020" s="812">
        <v>22.2</v>
      </c>
      <c r="O1020" s="813">
        <v>57.2</v>
      </c>
      <c r="P1020" s="813">
        <v>57.2</v>
      </c>
      <c r="Q1020" s="809"/>
      <c r="R1020" s="813">
        <v>58.8</v>
      </c>
      <c r="S1020" s="813">
        <v>58.8</v>
      </c>
      <c r="T1020" s="809"/>
      <c r="U1020" s="813">
        <v>58.8</v>
      </c>
      <c r="V1020" s="813">
        <v>58.8</v>
      </c>
      <c r="W1020" s="819"/>
    </row>
    <row r="1021" spans="1:23" s="333" customFormat="1" ht="187.5">
      <c r="A1021" s="431"/>
      <c r="B1021" s="432"/>
      <c r="C1021" s="428" t="s">
        <v>1137</v>
      </c>
      <c r="D1021" s="367"/>
      <c r="E1021" s="420" t="s">
        <v>234</v>
      </c>
      <c r="F1021" s="420" t="s">
        <v>212</v>
      </c>
      <c r="G1021" s="424" t="s">
        <v>1138</v>
      </c>
      <c r="H1021" s="420" t="s">
        <v>296</v>
      </c>
      <c r="I1021" s="344"/>
      <c r="J1021" s="385"/>
      <c r="K1021" s="367"/>
      <c r="L1021" s="809"/>
      <c r="M1021" s="812">
        <v>37.4</v>
      </c>
      <c r="N1021" s="812">
        <v>37.4</v>
      </c>
      <c r="O1021" s="813"/>
      <c r="P1021" s="813"/>
      <c r="Q1021" s="809"/>
      <c r="R1021" s="813"/>
      <c r="S1021" s="813"/>
      <c r="T1021" s="809"/>
      <c r="U1021" s="813"/>
      <c r="V1021" s="813"/>
      <c r="W1021" s="819"/>
    </row>
    <row r="1022" spans="1:23" s="314" customFormat="1" ht="20.25">
      <c r="A1022" s="425" t="s">
        <v>256</v>
      </c>
      <c r="B1022" s="465" t="s">
        <v>428</v>
      </c>
      <c r="C1022" s="1002"/>
      <c r="D1022" s="417"/>
      <c r="E1022" s="417"/>
      <c r="F1022" s="417"/>
      <c r="G1022" s="417"/>
      <c r="H1022" s="417"/>
      <c r="I1022" s="418"/>
      <c r="J1022" s="385"/>
      <c r="K1022" s="367"/>
      <c r="L1022" s="807">
        <f t="shared" ref="L1022:W1022" si="227">SUM(L1023:L1026)</f>
        <v>81.599999999999994</v>
      </c>
      <c r="M1022" s="807">
        <f t="shared" si="227"/>
        <v>404.40000000000003</v>
      </c>
      <c r="N1022" s="807">
        <f t="shared" si="227"/>
        <v>253.70000000000002</v>
      </c>
      <c r="O1022" s="807">
        <f t="shared" si="227"/>
        <v>265</v>
      </c>
      <c r="P1022" s="807">
        <f t="shared" si="227"/>
        <v>265</v>
      </c>
      <c r="Q1022" s="807">
        <f t="shared" si="227"/>
        <v>0</v>
      </c>
      <c r="R1022" s="807">
        <f t="shared" si="227"/>
        <v>271.2</v>
      </c>
      <c r="S1022" s="807">
        <f t="shared" si="227"/>
        <v>271.2</v>
      </c>
      <c r="T1022" s="807">
        <f t="shared" si="227"/>
        <v>0</v>
      </c>
      <c r="U1022" s="807">
        <f t="shared" si="227"/>
        <v>271.2</v>
      </c>
      <c r="V1022" s="807">
        <f t="shared" si="227"/>
        <v>271.2</v>
      </c>
      <c r="W1022" s="807">
        <f t="shared" si="227"/>
        <v>0</v>
      </c>
    </row>
    <row r="1023" spans="1:23" s="333" customFormat="1" ht="150">
      <c r="A1023" s="433"/>
      <c r="B1023" s="434"/>
      <c r="C1023" s="448" t="s">
        <v>1165</v>
      </c>
      <c r="D1023" s="389"/>
      <c r="E1023" s="390" t="s">
        <v>234</v>
      </c>
      <c r="F1023" s="390" t="s">
        <v>212</v>
      </c>
      <c r="G1023" s="391" t="s">
        <v>1166</v>
      </c>
      <c r="H1023" s="390" t="s">
        <v>296</v>
      </c>
      <c r="I1023" s="344"/>
      <c r="J1023" s="385"/>
      <c r="K1023" s="367"/>
      <c r="L1023" s="811">
        <v>81.599999999999994</v>
      </c>
      <c r="M1023" s="812">
        <v>104.8</v>
      </c>
      <c r="N1023" s="812">
        <v>104.8</v>
      </c>
      <c r="O1023" s="813"/>
      <c r="P1023" s="813"/>
      <c r="Q1023" s="809"/>
      <c r="R1023" s="813"/>
      <c r="S1023" s="813"/>
      <c r="T1023" s="809"/>
      <c r="U1023" s="813"/>
      <c r="V1023" s="813"/>
      <c r="W1023" s="819"/>
    </row>
    <row r="1024" spans="1:23" s="333" customFormat="1" ht="409.5">
      <c r="A1024" s="433"/>
      <c r="B1024" s="434"/>
      <c r="C1024" s="448" t="s">
        <v>1146</v>
      </c>
      <c r="D1024" s="357"/>
      <c r="E1024" s="331" t="s">
        <v>234</v>
      </c>
      <c r="F1024" s="331" t="s">
        <v>212</v>
      </c>
      <c r="G1024" s="384" t="s">
        <v>1147</v>
      </c>
      <c r="H1024" s="331" t="s">
        <v>296</v>
      </c>
      <c r="I1024" s="344"/>
      <c r="J1024" s="385"/>
      <c r="K1024" s="367"/>
      <c r="L1024" s="809"/>
      <c r="M1024" s="812">
        <v>267.5</v>
      </c>
      <c r="N1024" s="811">
        <v>116.8</v>
      </c>
      <c r="O1024" s="813">
        <v>265</v>
      </c>
      <c r="P1024" s="813">
        <v>265</v>
      </c>
      <c r="Q1024" s="809"/>
      <c r="R1024" s="813">
        <v>271.2</v>
      </c>
      <c r="S1024" s="813">
        <v>271.2</v>
      </c>
      <c r="T1024" s="809"/>
      <c r="U1024" s="813">
        <v>271.2</v>
      </c>
      <c r="V1024" s="813">
        <v>271.2</v>
      </c>
      <c r="W1024" s="819"/>
    </row>
    <row r="1025" spans="1:23" s="333" customFormat="1" ht="187.5">
      <c r="A1025" s="433"/>
      <c r="B1025" s="434"/>
      <c r="C1025" s="448" t="s">
        <v>1137</v>
      </c>
      <c r="D1025" s="357"/>
      <c r="E1025" s="331" t="s">
        <v>234</v>
      </c>
      <c r="F1025" s="331" t="s">
        <v>212</v>
      </c>
      <c r="G1025" s="384" t="s">
        <v>1138</v>
      </c>
      <c r="H1025" s="331" t="s">
        <v>296</v>
      </c>
      <c r="I1025" s="344"/>
      <c r="J1025" s="385"/>
      <c r="K1025" s="367"/>
      <c r="L1025" s="809"/>
      <c r="M1025" s="812">
        <v>30.3</v>
      </c>
      <c r="N1025" s="812">
        <v>30.3</v>
      </c>
      <c r="O1025" s="813"/>
      <c r="P1025" s="813"/>
      <c r="Q1025" s="809"/>
      <c r="R1025" s="813"/>
      <c r="S1025" s="813"/>
      <c r="T1025" s="809"/>
      <c r="U1025" s="813"/>
      <c r="V1025" s="813"/>
      <c r="W1025" s="819"/>
    </row>
    <row r="1026" spans="1:23" s="333" customFormat="1" ht="393.75">
      <c r="A1026" s="435"/>
      <c r="B1026" s="436"/>
      <c r="C1026" s="448" t="s">
        <v>1167</v>
      </c>
      <c r="D1026" s="357"/>
      <c r="E1026" s="331" t="s">
        <v>234</v>
      </c>
      <c r="F1026" s="331" t="s">
        <v>107</v>
      </c>
      <c r="G1026" s="384" t="s">
        <v>620</v>
      </c>
      <c r="H1026" s="331" t="s">
        <v>296</v>
      </c>
      <c r="I1026" s="344"/>
      <c r="J1026" s="385"/>
      <c r="K1026" s="367"/>
      <c r="L1026" s="809"/>
      <c r="M1026" s="812">
        <v>1.8</v>
      </c>
      <c r="N1026" s="812">
        <v>1.8</v>
      </c>
      <c r="O1026" s="813"/>
      <c r="P1026" s="813"/>
      <c r="Q1026" s="809"/>
      <c r="R1026" s="813"/>
      <c r="S1026" s="813"/>
      <c r="T1026" s="809"/>
      <c r="U1026" s="813"/>
      <c r="V1026" s="813"/>
      <c r="W1026" s="819"/>
    </row>
    <row r="1027" spans="1:23" s="314" customFormat="1" ht="20.25">
      <c r="A1027" s="365" t="s">
        <v>258</v>
      </c>
      <c r="B1027" s="437" t="s">
        <v>423</v>
      </c>
      <c r="C1027" s="438"/>
      <c r="D1027" s="350"/>
      <c r="E1027" s="351"/>
      <c r="F1027" s="351"/>
      <c r="G1027" s="352"/>
      <c r="H1027" s="351"/>
      <c r="I1027" s="344"/>
      <c r="J1027" s="385"/>
      <c r="K1027" s="367"/>
      <c r="L1027" s="807">
        <f t="shared" ref="L1027:W1027" si="228">SUM(L1028:L1031)</f>
        <v>222.39999999999998</v>
      </c>
      <c r="M1027" s="807">
        <f t="shared" si="228"/>
        <v>352.09999999999997</v>
      </c>
      <c r="N1027" s="807">
        <f t="shared" si="228"/>
        <v>352.09999999999997</v>
      </c>
      <c r="O1027" s="807">
        <f t="shared" si="228"/>
        <v>0</v>
      </c>
      <c r="P1027" s="807">
        <f t="shared" si="228"/>
        <v>0</v>
      </c>
      <c r="Q1027" s="807">
        <f t="shared" si="228"/>
        <v>0</v>
      </c>
      <c r="R1027" s="807">
        <f t="shared" si="228"/>
        <v>0</v>
      </c>
      <c r="S1027" s="807">
        <f t="shared" si="228"/>
        <v>0</v>
      </c>
      <c r="T1027" s="807">
        <f t="shared" si="228"/>
        <v>0</v>
      </c>
      <c r="U1027" s="807">
        <f t="shared" si="228"/>
        <v>0</v>
      </c>
      <c r="V1027" s="807">
        <f t="shared" si="228"/>
        <v>0</v>
      </c>
      <c r="W1027" s="807">
        <f t="shared" si="228"/>
        <v>0</v>
      </c>
    </row>
    <row r="1028" spans="1:23" s="333" customFormat="1" ht="112.5">
      <c r="A1028" s="433"/>
      <c r="B1028" s="439"/>
      <c r="C1028" s="344" t="s">
        <v>426</v>
      </c>
      <c r="D1028" s="357"/>
      <c r="E1028" s="331" t="s">
        <v>102</v>
      </c>
      <c r="F1028" s="331" t="s">
        <v>101</v>
      </c>
      <c r="G1028" s="322" t="s">
        <v>236</v>
      </c>
      <c r="H1028" s="331" t="s">
        <v>296</v>
      </c>
      <c r="I1028" s="344"/>
      <c r="J1028" s="385"/>
      <c r="K1028" s="367"/>
      <c r="L1028" s="811">
        <v>132.19999999999999</v>
      </c>
      <c r="M1028" s="809"/>
      <c r="N1028" s="809"/>
      <c r="O1028" s="813"/>
      <c r="P1028" s="813"/>
      <c r="Q1028" s="809"/>
      <c r="R1028" s="813"/>
      <c r="S1028" s="813"/>
      <c r="T1028" s="809"/>
      <c r="U1028" s="813"/>
      <c r="V1028" s="813"/>
      <c r="W1028" s="816"/>
    </row>
    <row r="1029" spans="1:23" s="333" customFormat="1" ht="150">
      <c r="A1029" s="433"/>
      <c r="B1029" s="440"/>
      <c r="C1029" s="448" t="s">
        <v>1165</v>
      </c>
      <c r="D1029" s="357"/>
      <c r="E1029" s="331" t="s">
        <v>234</v>
      </c>
      <c r="F1029" s="331" t="s">
        <v>212</v>
      </c>
      <c r="G1029" s="322" t="s">
        <v>1166</v>
      </c>
      <c r="H1029" s="331" t="s">
        <v>296</v>
      </c>
      <c r="I1029" s="344"/>
      <c r="J1029" s="385"/>
      <c r="K1029" s="367"/>
      <c r="L1029" s="811">
        <v>90.2</v>
      </c>
      <c r="M1029" s="809"/>
      <c r="N1029" s="809"/>
      <c r="O1029" s="813"/>
      <c r="P1029" s="813"/>
      <c r="Q1029" s="809"/>
      <c r="R1029" s="813"/>
      <c r="S1029" s="813"/>
      <c r="T1029" s="809"/>
      <c r="U1029" s="813"/>
      <c r="V1029" s="813"/>
      <c r="W1029" s="816"/>
    </row>
    <row r="1030" spans="1:23" s="333" customFormat="1" ht="393.75">
      <c r="A1030" s="433"/>
      <c r="B1030" s="440"/>
      <c r="C1030" s="448" t="s">
        <v>1167</v>
      </c>
      <c r="D1030" s="357"/>
      <c r="E1030" s="331" t="s">
        <v>234</v>
      </c>
      <c r="F1030" s="331" t="s">
        <v>107</v>
      </c>
      <c r="G1030" s="322" t="s">
        <v>620</v>
      </c>
      <c r="H1030" s="331" t="s">
        <v>296</v>
      </c>
      <c r="I1030" s="344"/>
      <c r="J1030" s="385"/>
      <c r="K1030" s="367"/>
      <c r="L1030" s="809"/>
      <c r="M1030" s="812">
        <v>1.9</v>
      </c>
      <c r="N1030" s="812">
        <v>1.9</v>
      </c>
      <c r="O1030" s="813"/>
      <c r="P1030" s="813"/>
      <c r="Q1030" s="809"/>
      <c r="R1030" s="813"/>
      <c r="S1030" s="813"/>
      <c r="T1030" s="809"/>
      <c r="U1030" s="813"/>
      <c r="V1030" s="813"/>
      <c r="W1030" s="819"/>
    </row>
    <row r="1031" spans="1:23" s="333" customFormat="1" ht="75">
      <c r="A1031" s="435"/>
      <c r="B1031" s="440"/>
      <c r="C1031" s="451" t="s">
        <v>675</v>
      </c>
      <c r="D1031" s="367"/>
      <c r="E1031" s="420" t="s">
        <v>234</v>
      </c>
      <c r="F1031" s="420" t="s">
        <v>212</v>
      </c>
      <c r="G1031" s="421" t="s">
        <v>157</v>
      </c>
      <c r="H1031" s="420" t="s">
        <v>296</v>
      </c>
      <c r="I1031" s="344"/>
      <c r="J1031" s="385"/>
      <c r="K1031" s="367"/>
      <c r="L1031" s="809"/>
      <c r="M1031" s="812">
        <v>350.2</v>
      </c>
      <c r="N1031" s="812">
        <v>350.2</v>
      </c>
      <c r="O1031" s="813"/>
      <c r="P1031" s="813"/>
      <c r="Q1031" s="809"/>
      <c r="R1031" s="813"/>
      <c r="S1031" s="813"/>
      <c r="T1031" s="809"/>
      <c r="U1031" s="813"/>
      <c r="V1031" s="813"/>
      <c r="W1031" s="819"/>
    </row>
    <row r="1032" spans="1:23" s="314" customFormat="1" ht="20.25">
      <c r="A1032" s="425" t="s">
        <v>259</v>
      </c>
      <c r="B1032" s="441" t="s">
        <v>415</v>
      </c>
      <c r="C1032" s="1002"/>
      <c r="D1032" s="417"/>
      <c r="E1032" s="417"/>
      <c r="F1032" s="417"/>
      <c r="G1032" s="417"/>
      <c r="H1032" s="417"/>
      <c r="I1032" s="418"/>
      <c r="J1032" s="385"/>
      <c r="K1032" s="367"/>
      <c r="L1032" s="807">
        <f t="shared" ref="L1032:W1032" si="229">SUM(L1033:L1041)</f>
        <v>235</v>
      </c>
      <c r="M1032" s="807">
        <f t="shared" si="229"/>
        <v>39775</v>
      </c>
      <c r="N1032" s="807">
        <f t="shared" si="229"/>
        <v>33865.56</v>
      </c>
      <c r="O1032" s="807">
        <f t="shared" si="229"/>
        <v>342.9</v>
      </c>
      <c r="P1032" s="807">
        <f t="shared" si="229"/>
        <v>342.9</v>
      </c>
      <c r="Q1032" s="807">
        <f t="shared" si="229"/>
        <v>0</v>
      </c>
      <c r="R1032" s="807">
        <f t="shared" si="229"/>
        <v>350.9</v>
      </c>
      <c r="S1032" s="807">
        <f t="shared" si="229"/>
        <v>350.9</v>
      </c>
      <c r="T1032" s="807">
        <f t="shared" si="229"/>
        <v>0</v>
      </c>
      <c r="U1032" s="807">
        <f t="shared" si="229"/>
        <v>350.9</v>
      </c>
      <c r="V1032" s="807">
        <f t="shared" si="229"/>
        <v>350.9</v>
      </c>
      <c r="W1032" s="807">
        <f t="shared" si="229"/>
        <v>0</v>
      </c>
    </row>
    <row r="1033" spans="1:23" s="333" customFormat="1" ht="112.5">
      <c r="A1033" s="365"/>
      <c r="B1033" s="442"/>
      <c r="C1033" s="448" t="s">
        <v>426</v>
      </c>
      <c r="D1033" s="389"/>
      <c r="E1033" s="390" t="s">
        <v>234</v>
      </c>
      <c r="F1033" s="390" t="s">
        <v>212</v>
      </c>
      <c r="G1033" s="419" t="s">
        <v>429</v>
      </c>
      <c r="H1033" s="390" t="s">
        <v>296</v>
      </c>
      <c r="I1033" s="344"/>
      <c r="J1033" s="385"/>
      <c r="K1033" s="367"/>
      <c r="L1033" s="809"/>
      <c r="M1033" s="812">
        <v>164.8</v>
      </c>
      <c r="N1033" s="812">
        <v>158.4</v>
      </c>
      <c r="O1033" s="813"/>
      <c r="P1033" s="813"/>
      <c r="Q1033" s="809"/>
      <c r="R1033" s="813"/>
      <c r="S1033" s="813"/>
      <c r="T1033" s="809"/>
      <c r="U1033" s="813"/>
      <c r="V1033" s="813"/>
      <c r="W1033" s="816"/>
    </row>
    <row r="1034" spans="1:23" s="333" customFormat="1" ht="75">
      <c r="A1034" s="365"/>
      <c r="B1034" s="443"/>
      <c r="C1034" s="341" t="s">
        <v>675</v>
      </c>
      <c r="D1034" s="357"/>
      <c r="E1034" s="331" t="s">
        <v>234</v>
      </c>
      <c r="F1034" s="331" t="s">
        <v>212</v>
      </c>
      <c r="G1034" s="322" t="s">
        <v>157</v>
      </c>
      <c r="H1034" s="331" t="s">
        <v>296</v>
      </c>
      <c r="I1034" s="344"/>
      <c r="J1034" s="385"/>
      <c r="K1034" s="367"/>
      <c r="L1034" s="809"/>
      <c r="M1034" s="812">
        <v>12.6</v>
      </c>
      <c r="N1034" s="812">
        <v>12.6</v>
      </c>
      <c r="O1034" s="813"/>
      <c r="P1034" s="813"/>
      <c r="Q1034" s="809"/>
      <c r="R1034" s="813"/>
      <c r="S1034" s="813"/>
      <c r="T1034" s="809"/>
      <c r="U1034" s="813"/>
      <c r="V1034" s="813"/>
      <c r="W1034" s="816"/>
    </row>
    <row r="1035" spans="1:23" s="333" customFormat="1" ht="56.25">
      <c r="A1035" s="365"/>
      <c r="B1035" s="443"/>
      <c r="C1035" s="341" t="s">
        <v>1127</v>
      </c>
      <c r="D1035" s="367"/>
      <c r="E1035" s="420" t="s">
        <v>234</v>
      </c>
      <c r="F1035" s="420" t="s">
        <v>107</v>
      </c>
      <c r="G1035" s="421" t="s">
        <v>365</v>
      </c>
      <c r="H1035" s="420" t="s">
        <v>296</v>
      </c>
      <c r="I1035" s="344"/>
      <c r="J1035" s="385"/>
      <c r="K1035" s="367"/>
      <c r="L1035" s="836">
        <v>10</v>
      </c>
      <c r="M1035" s="829"/>
      <c r="N1035" s="829"/>
      <c r="O1035" s="828"/>
      <c r="P1035" s="828"/>
      <c r="Q1035" s="829"/>
      <c r="R1035" s="828"/>
      <c r="S1035" s="828"/>
      <c r="T1035" s="809"/>
      <c r="U1035" s="813"/>
      <c r="V1035" s="813"/>
      <c r="W1035" s="816"/>
    </row>
    <row r="1036" spans="1:23" s="333" customFormat="1" ht="56.25">
      <c r="A1036" s="365"/>
      <c r="B1036" s="443"/>
      <c r="C1036" s="341" t="s">
        <v>1127</v>
      </c>
      <c r="D1036" s="367"/>
      <c r="E1036" s="420" t="s">
        <v>234</v>
      </c>
      <c r="F1036" s="420" t="s">
        <v>107</v>
      </c>
      <c r="G1036" s="421" t="s">
        <v>620</v>
      </c>
      <c r="H1036" s="420" t="s">
        <v>296</v>
      </c>
      <c r="I1036" s="344"/>
      <c r="J1036" s="385"/>
      <c r="K1036" s="367"/>
      <c r="L1036" s="836">
        <v>108.2</v>
      </c>
      <c r="M1036" s="829"/>
      <c r="N1036" s="829"/>
      <c r="O1036" s="828"/>
      <c r="P1036" s="828"/>
      <c r="Q1036" s="829"/>
      <c r="R1036" s="828"/>
      <c r="S1036" s="828"/>
      <c r="T1036" s="809"/>
      <c r="U1036" s="813"/>
      <c r="V1036" s="813"/>
      <c r="W1036" s="816"/>
    </row>
    <row r="1037" spans="1:23" s="333" customFormat="1" ht="56.25">
      <c r="A1037" s="365"/>
      <c r="B1037" s="443"/>
      <c r="C1037" s="341" t="s">
        <v>1127</v>
      </c>
      <c r="D1037" s="367"/>
      <c r="E1037" s="420" t="s">
        <v>234</v>
      </c>
      <c r="F1037" s="420" t="s">
        <v>107</v>
      </c>
      <c r="G1037" s="421" t="s">
        <v>365</v>
      </c>
      <c r="H1037" s="420" t="s">
        <v>296</v>
      </c>
      <c r="I1037" s="344"/>
      <c r="J1037" s="385"/>
      <c r="K1037" s="367"/>
      <c r="L1037" s="829"/>
      <c r="M1037" s="837">
        <v>107.1</v>
      </c>
      <c r="N1037" s="837">
        <v>107.1</v>
      </c>
      <c r="O1037" s="828"/>
      <c r="P1037" s="828"/>
      <c r="Q1037" s="829"/>
      <c r="R1037" s="828"/>
      <c r="S1037" s="828"/>
      <c r="T1037" s="809"/>
      <c r="U1037" s="813"/>
      <c r="V1037" s="813"/>
      <c r="W1037" s="816"/>
    </row>
    <row r="1038" spans="1:23" s="333" customFormat="1" ht="150">
      <c r="A1038" s="365"/>
      <c r="B1038" s="443"/>
      <c r="C1038" s="448" t="s">
        <v>1168</v>
      </c>
      <c r="D1038" s="357"/>
      <c r="E1038" s="331" t="s">
        <v>234</v>
      </c>
      <c r="F1038" s="331" t="s">
        <v>212</v>
      </c>
      <c r="G1038" s="384" t="s">
        <v>1166</v>
      </c>
      <c r="H1038" s="331" t="s">
        <v>296</v>
      </c>
      <c r="I1038" s="344"/>
      <c r="J1038" s="385"/>
      <c r="K1038" s="367"/>
      <c r="L1038" s="811">
        <v>116.8</v>
      </c>
      <c r="M1038" s="812">
        <v>1311</v>
      </c>
      <c r="N1038" s="812">
        <v>1311</v>
      </c>
      <c r="O1038" s="813"/>
      <c r="P1038" s="813"/>
      <c r="Q1038" s="809"/>
      <c r="R1038" s="813"/>
      <c r="S1038" s="813"/>
      <c r="T1038" s="809"/>
      <c r="U1038" s="813"/>
      <c r="V1038" s="813"/>
      <c r="W1038" s="819"/>
    </row>
    <row r="1039" spans="1:23" s="333" customFormat="1" ht="409.5">
      <c r="A1039" s="365"/>
      <c r="B1039" s="443"/>
      <c r="C1039" s="448" t="s">
        <v>1146</v>
      </c>
      <c r="D1039" s="357"/>
      <c r="E1039" s="331" t="s">
        <v>234</v>
      </c>
      <c r="F1039" s="331" t="s">
        <v>212</v>
      </c>
      <c r="G1039" s="384" t="s">
        <v>1147</v>
      </c>
      <c r="H1039" s="331" t="s">
        <v>296</v>
      </c>
      <c r="I1039" s="344"/>
      <c r="J1039" s="385"/>
      <c r="K1039" s="367"/>
      <c r="L1039" s="809"/>
      <c r="M1039" s="812">
        <v>395.3</v>
      </c>
      <c r="N1039" s="812">
        <v>184.8</v>
      </c>
      <c r="O1039" s="813">
        <v>342.9</v>
      </c>
      <c r="P1039" s="813">
        <v>342.9</v>
      </c>
      <c r="Q1039" s="809"/>
      <c r="R1039" s="813">
        <v>350.9</v>
      </c>
      <c r="S1039" s="813">
        <v>350.9</v>
      </c>
      <c r="T1039" s="809"/>
      <c r="U1039" s="813">
        <v>350.9</v>
      </c>
      <c r="V1039" s="813">
        <v>350.9</v>
      </c>
      <c r="W1039" s="819"/>
    </row>
    <row r="1040" spans="1:23" s="333" customFormat="1" ht="187.5">
      <c r="A1040" s="365"/>
      <c r="B1040" s="443"/>
      <c r="C1040" s="451" t="s">
        <v>1137</v>
      </c>
      <c r="D1040" s="367"/>
      <c r="E1040" s="420" t="s">
        <v>234</v>
      </c>
      <c r="F1040" s="420" t="s">
        <v>212</v>
      </c>
      <c r="G1040" s="424" t="s">
        <v>1138</v>
      </c>
      <c r="H1040" s="420" t="s">
        <v>296</v>
      </c>
      <c r="I1040" s="344"/>
      <c r="J1040" s="385"/>
      <c r="K1040" s="367"/>
      <c r="L1040" s="829">
        <v>0</v>
      </c>
      <c r="M1040" s="837">
        <f>11781+25972.5</f>
        <v>37753.5</v>
      </c>
      <c r="N1040" s="837">
        <f>9951.86+22109.1</f>
        <v>32060.959999999999</v>
      </c>
      <c r="O1040" s="828"/>
      <c r="P1040" s="828"/>
      <c r="Q1040" s="829"/>
      <c r="R1040" s="828"/>
      <c r="S1040" s="828"/>
      <c r="T1040" s="829"/>
      <c r="U1040" s="828"/>
      <c r="V1040" s="828"/>
      <c r="W1040" s="830"/>
    </row>
    <row r="1041" spans="1:23" s="333" customFormat="1" ht="187.5">
      <c r="A1041" s="365"/>
      <c r="B1041" s="443"/>
      <c r="C1041" s="451" t="s">
        <v>1137</v>
      </c>
      <c r="D1041" s="367"/>
      <c r="E1041" s="420" t="s">
        <v>234</v>
      </c>
      <c r="F1041" s="420" t="s">
        <v>212</v>
      </c>
      <c r="G1041" s="424" t="s">
        <v>1138</v>
      </c>
      <c r="H1041" s="420" t="s">
        <v>296</v>
      </c>
      <c r="I1041" s="344"/>
      <c r="J1041" s="385"/>
      <c r="K1041" s="367"/>
      <c r="L1041" s="829"/>
      <c r="M1041" s="837">
        <v>30.7</v>
      </c>
      <c r="N1041" s="837">
        <v>30.7</v>
      </c>
      <c r="O1041" s="828"/>
      <c r="P1041" s="828"/>
      <c r="Q1041" s="829"/>
      <c r="R1041" s="828"/>
      <c r="S1041" s="828"/>
      <c r="T1041" s="829"/>
      <c r="U1041" s="828"/>
      <c r="V1041" s="828"/>
      <c r="W1041" s="830"/>
    </row>
    <row r="1042" spans="1:23" s="447" customFormat="1" ht="20.25">
      <c r="A1042" s="444" t="s">
        <v>1169</v>
      </c>
      <c r="B1042" s="1212" t="s">
        <v>1159</v>
      </c>
      <c r="C1042" s="1148"/>
      <c r="D1042" s="1148"/>
      <c r="E1042" s="1148"/>
      <c r="F1042" s="1148"/>
      <c r="G1042" s="1148"/>
      <c r="H1042" s="1148"/>
      <c r="I1042" s="445"/>
      <c r="J1042" s="446"/>
      <c r="K1042" s="446"/>
      <c r="L1042" s="870"/>
      <c r="M1042" s="871">
        <f t="shared" ref="M1042:W1042" si="230">M1043+M1044+M1045+M1046</f>
        <v>238.2</v>
      </c>
      <c r="N1042" s="871">
        <f t="shared" si="230"/>
        <v>102.3</v>
      </c>
      <c r="O1042" s="871">
        <f t="shared" si="230"/>
        <v>228.6</v>
      </c>
      <c r="P1042" s="871">
        <f t="shared" si="230"/>
        <v>228.6</v>
      </c>
      <c r="Q1042" s="871">
        <f t="shared" si="230"/>
        <v>0</v>
      </c>
      <c r="R1042" s="871">
        <f t="shared" si="230"/>
        <v>235.2</v>
      </c>
      <c r="S1042" s="871">
        <f t="shared" si="230"/>
        <v>235.2</v>
      </c>
      <c r="T1042" s="871">
        <f t="shared" si="230"/>
        <v>0</v>
      </c>
      <c r="U1042" s="871">
        <f t="shared" si="230"/>
        <v>235.2</v>
      </c>
      <c r="V1042" s="871">
        <f t="shared" si="230"/>
        <v>235.2</v>
      </c>
      <c r="W1042" s="871">
        <f t="shared" si="230"/>
        <v>0</v>
      </c>
    </row>
    <row r="1043" spans="1:23" s="333" customFormat="1" ht="150">
      <c r="A1043" s="1213"/>
      <c r="B1043" s="1214"/>
      <c r="C1043" s="448" t="s">
        <v>1168</v>
      </c>
      <c r="D1043" s="389"/>
      <c r="E1043" s="390" t="s">
        <v>234</v>
      </c>
      <c r="F1043" s="390" t="s">
        <v>212</v>
      </c>
      <c r="G1043" s="391" t="s">
        <v>1166</v>
      </c>
      <c r="H1043" s="390" t="s">
        <v>296</v>
      </c>
      <c r="I1043" s="423"/>
      <c r="J1043" s="449"/>
      <c r="K1043" s="450"/>
      <c r="L1043" s="824"/>
      <c r="M1043" s="822">
        <v>4</v>
      </c>
      <c r="N1043" s="822">
        <v>4</v>
      </c>
      <c r="O1043" s="823"/>
      <c r="P1043" s="823"/>
      <c r="Q1043" s="824"/>
      <c r="R1043" s="823"/>
      <c r="S1043" s="823"/>
      <c r="T1043" s="824"/>
      <c r="U1043" s="823"/>
      <c r="V1043" s="823"/>
      <c r="W1043" s="825"/>
    </row>
    <row r="1044" spans="1:23" s="333" customFormat="1" ht="409.5">
      <c r="A1044" s="1213"/>
      <c r="B1044" s="1214"/>
      <c r="C1044" s="448" t="s">
        <v>1146</v>
      </c>
      <c r="D1044" s="357"/>
      <c r="E1044" s="331" t="s">
        <v>234</v>
      </c>
      <c r="F1044" s="331" t="s">
        <v>212</v>
      </c>
      <c r="G1044" s="384" t="s">
        <v>1147</v>
      </c>
      <c r="H1044" s="331" t="s">
        <v>296</v>
      </c>
      <c r="I1044" s="344"/>
      <c r="J1044" s="385"/>
      <c r="K1044" s="367"/>
      <c r="L1044" s="809"/>
      <c r="M1044" s="812">
        <v>157.5</v>
      </c>
      <c r="N1044" s="812">
        <v>23.9</v>
      </c>
      <c r="O1044" s="813">
        <v>228.6</v>
      </c>
      <c r="P1044" s="813">
        <v>228.6</v>
      </c>
      <c r="Q1044" s="809"/>
      <c r="R1044" s="813">
        <v>235.2</v>
      </c>
      <c r="S1044" s="813">
        <v>235.2</v>
      </c>
      <c r="T1044" s="809"/>
      <c r="U1044" s="813">
        <v>235.2</v>
      </c>
      <c r="V1044" s="813">
        <v>235.2</v>
      </c>
      <c r="W1044" s="819"/>
    </row>
    <row r="1045" spans="1:23" s="333" customFormat="1" ht="187.5">
      <c r="A1045" s="1213"/>
      <c r="B1045" s="1214"/>
      <c r="C1045" s="448" t="s">
        <v>1137</v>
      </c>
      <c r="D1045" s="357"/>
      <c r="E1045" s="331" t="s">
        <v>234</v>
      </c>
      <c r="F1045" s="331" t="s">
        <v>212</v>
      </c>
      <c r="G1045" s="384" t="s">
        <v>1138</v>
      </c>
      <c r="H1045" s="331" t="s">
        <v>296</v>
      </c>
      <c r="I1045" s="344"/>
      <c r="J1045" s="385"/>
      <c r="K1045" s="367"/>
      <c r="L1045" s="809"/>
      <c r="M1045" s="812">
        <v>23.5</v>
      </c>
      <c r="N1045" s="812">
        <v>23.5</v>
      </c>
      <c r="O1045" s="813"/>
      <c r="P1045" s="813"/>
      <c r="Q1045" s="809"/>
      <c r="R1045" s="813"/>
      <c r="S1045" s="813"/>
      <c r="T1045" s="809"/>
      <c r="U1045" s="813"/>
      <c r="V1045" s="813"/>
      <c r="W1045" s="819"/>
    </row>
    <row r="1046" spans="1:23" s="333" customFormat="1" ht="112.5">
      <c r="A1046" s="1213"/>
      <c r="B1046" s="1156"/>
      <c r="C1046" s="451" t="s">
        <v>426</v>
      </c>
      <c r="D1046" s="367"/>
      <c r="E1046" s="420" t="s">
        <v>102</v>
      </c>
      <c r="F1046" s="420" t="s">
        <v>101</v>
      </c>
      <c r="G1046" s="424" t="s">
        <v>236</v>
      </c>
      <c r="H1046" s="420" t="s">
        <v>296</v>
      </c>
      <c r="I1046" s="344"/>
      <c r="J1046" s="385"/>
      <c r="K1046" s="367"/>
      <c r="L1046" s="809"/>
      <c r="M1046" s="812">
        <v>53.2</v>
      </c>
      <c r="N1046" s="812">
        <v>50.9</v>
      </c>
      <c r="O1046" s="813"/>
      <c r="P1046" s="813"/>
      <c r="Q1046" s="809"/>
      <c r="R1046" s="813"/>
      <c r="S1046" s="813"/>
      <c r="T1046" s="809"/>
      <c r="U1046" s="813"/>
      <c r="V1046" s="813"/>
      <c r="W1046" s="819"/>
    </row>
    <row r="1047" spans="1:23" s="314" customFormat="1" ht="20.25">
      <c r="A1047" s="452" t="s">
        <v>1170</v>
      </c>
      <c r="B1047" s="1215" t="s">
        <v>1161</v>
      </c>
      <c r="C1047" s="1203"/>
      <c r="D1047" s="1203"/>
      <c r="E1047" s="1203"/>
      <c r="F1047" s="1203"/>
      <c r="G1047" s="1203"/>
      <c r="H1047" s="1203"/>
      <c r="I1047" s="453"/>
      <c r="J1047" s="454"/>
      <c r="K1047" s="455"/>
      <c r="L1047" s="809"/>
      <c r="M1047" s="810">
        <f t="shared" ref="M1047:W1047" si="231">M1048+M1049+M1050+M1051</f>
        <v>2242.2999999999997</v>
      </c>
      <c r="N1047" s="810">
        <f t="shared" si="231"/>
        <v>2188.6999999999998</v>
      </c>
      <c r="O1047" s="810">
        <f t="shared" si="231"/>
        <v>119.5</v>
      </c>
      <c r="P1047" s="810">
        <f t="shared" si="231"/>
        <v>119.5</v>
      </c>
      <c r="Q1047" s="810">
        <f t="shared" si="231"/>
        <v>0</v>
      </c>
      <c r="R1047" s="810">
        <f t="shared" si="231"/>
        <v>123.3</v>
      </c>
      <c r="S1047" s="810">
        <f t="shared" si="231"/>
        <v>123.3</v>
      </c>
      <c r="T1047" s="810">
        <f t="shared" si="231"/>
        <v>0</v>
      </c>
      <c r="U1047" s="810">
        <f t="shared" si="231"/>
        <v>123.3</v>
      </c>
      <c r="V1047" s="810">
        <f t="shared" si="231"/>
        <v>123.3</v>
      </c>
      <c r="W1047" s="810">
        <f t="shared" si="231"/>
        <v>0</v>
      </c>
    </row>
    <row r="1048" spans="1:23" s="317" customFormat="1" ht="150">
      <c r="A1048" s="1155"/>
      <c r="B1048" s="1156"/>
      <c r="C1048" s="456" t="s">
        <v>1168</v>
      </c>
      <c r="D1048" s="457"/>
      <c r="E1048" s="458" t="s">
        <v>234</v>
      </c>
      <c r="F1048" s="458" t="s">
        <v>212</v>
      </c>
      <c r="G1048" s="391" t="s">
        <v>1166</v>
      </c>
      <c r="H1048" s="458" t="s">
        <v>296</v>
      </c>
      <c r="I1048" s="459"/>
      <c r="J1048" s="460"/>
      <c r="K1048" s="461"/>
      <c r="L1048" s="809"/>
      <c r="M1048" s="812">
        <v>196.7</v>
      </c>
      <c r="N1048" s="812">
        <v>196.7</v>
      </c>
      <c r="O1048" s="813"/>
      <c r="P1048" s="813"/>
      <c r="Q1048" s="814"/>
      <c r="R1048" s="813"/>
      <c r="S1048" s="813"/>
      <c r="T1048" s="814"/>
      <c r="U1048" s="813"/>
      <c r="V1048" s="813"/>
      <c r="W1048" s="838"/>
    </row>
    <row r="1049" spans="1:23" s="333" customFormat="1" ht="409.5">
      <c r="A1049" s="1155"/>
      <c r="B1049" s="1156"/>
      <c r="C1049" s="448" t="s">
        <v>1146</v>
      </c>
      <c r="D1049" s="357"/>
      <c r="E1049" s="331" t="s">
        <v>234</v>
      </c>
      <c r="F1049" s="331" t="s">
        <v>212</v>
      </c>
      <c r="G1049" s="384" t="s">
        <v>1147</v>
      </c>
      <c r="H1049" s="331" t="s">
        <v>296</v>
      </c>
      <c r="I1049" s="344"/>
      <c r="J1049" s="385"/>
      <c r="K1049" s="367"/>
      <c r="L1049" s="809"/>
      <c r="M1049" s="812">
        <v>101</v>
      </c>
      <c r="N1049" s="812">
        <v>47.4</v>
      </c>
      <c r="O1049" s="813">
        <v>119.5</v>
      </c>
      <c r="P1049" s="813">
        <v>119.5</v>
      </c>
      <c r="Q1049" s="809"/>
      <c r="R1049" s="813">
        <v>123.3</v>
      </c>
      <c r="S1049" s="813">
        <v>123.3</v>
      </c>
      <c r="T1049" s="809"/>
      <c r="U1049" s="813">
        <v>123.3</v>
      </c>
      <c r="V1049" s="813">
        <v>123.3</v>
      </c>
      <c r="W1049" s="819"/>
    </row>
    <row r="1050" spans="1:23" s="333" customFormat="1" ht="75">
      <c r="A1050" s="1155"/>
      <c r="B1050" s="1157"/>
      <c r="C1050" s="448" t="s">
        <v>675</v>
      </c>
      <c r="D1050" s="357"/>
      <c r="E1050" s="331" t="s">
        <v>234</v>
      </c>
      <c r="F1050" s="331" t="s">
        <v>212</v>
      </c>
      <c r="G1050" s="384" t="s">
        <v>157</v>
      </c>
      <c r="H1050" s="331" t="s">
        <v>296</v>
      </c>
      <c r="I1050" s="344"/>
      <c r="J1050" s="449"/>
      <c r="K1050" s="367"/>
      <c r="L1050" s="809"/>
      <c r="M1050" s="812">
        <v>1840.5</v>
      </c>
      <c r="N1050" s="812">
        <v>1840.5</v>
      </c>
      <c r="O1050" s="813"/>
      <c r="P1050" s="813"/>
      <c r="Q1050" s="809"/>
      <c r="R1050" s="813"/>
      <c r="S1050" s="813"/>
      <c r="T1050" s="809"/>
      <c r="U1050" s="813"/>
      <c r="V1050" s="813"/>
      <c r="W1050" s="819"/>
    </row>
    <row r="1051" spans="1:23" s="333" customFormat="1" ht="187.5">
      <c r="A1051" s="1155"/>
      <c r="B1051" s="1158"/>
      <c r="C1051" s="341" t="s">
        <v>1137</v>
      </c>
      <c r="D1051" s="357"/>
      <c r="E1051" s="331" t="s">
        <v>234</v>
      </c>
      <c r="F1051" s="331" t="s">
        <v>212</v>
      </c>
      <c r="G1051" s="322" t="s">
        <v>1138</v>
      </c>
      <c r="H1051" s="331" t="s">
        <v>296</v>
      </c>
      <c r="I1051" s="342"/>
      <c r="J1051" s="364"/>
      <c r="K1051" s="357"/>
      <c r="L1051" s="809"/>
      <c r="M1051" s="812">
        <v>104.1</v>
      </c>
      <c r="N1051" s="812">
        <v>104.1</v>
      </c>
      <c r="O1051" s="813"/>
      <c r="P1051" s="813"/>
      <c r="Q1051" s="809"/>
      <c r="R1051" s="813"/>
      <c r="S1051" s="813"/>
      <c r="T1051" s="809"/>
      <c r="U1051" s="813"/>
      <c r="V1051" s="813"/>
      <c r="W1051" s="819"/>
    </row>
    <row r="1052" spans="1:23" s="314" customFormat="1" ht="20.25">
      <c r="A1052" s="1159" t="s">
        <v>1171</v>
      </c>
      <c r="B1052" s="1136" t="s">
        <v>425</v>
      </c>
      <c r="C1052" s="1137"/>
      <c r="D1052" s="1137"/>
      <c r="E1052" s="1137"/>
      <c r="F1052" s="1137"/>
      <c r="G1052" s="1137"/>
      <c r="H1052" s="1138"/>
      <c r="I1052" s="1139" t="s">
        <v>913</v>
      </c>
      <c r="J1052" s="1140"/>
      <c r="K1052" s="1141"/>
      <c r="L1052" s="872">
        <f t="shared" ref="L1052:W1052" si="232">SUM(L1053:L1054)</f>
        <v>185.3</v>
      </c>
      <c r="M1052" s="872">
        <f t="shared" si="232"/>
        <v>170</v>
      </c>
      <c r="N1052" s="872">
        <f t="shared" si="232"/>
        <v>170</v>
      </c>
      <c r="O1052" s="872">
        <f t="shared" si="232"/>
        <v>0</v>
      </c>
      <c r="P1052" s="872">
        <f t="shared" si="232"/>
        <v>0</v>
      </c>
      <c r="Q1052" s="872">
        <f t="shared" si="232"/>
        <v>0</v>
      </c>
      <c r="R1052" s="872">
        <f t="shared" si="232"/>
        <v>0</v>
      </c>
      <c r="S1052" s="872">
        <f t="shared" si="232"/>
        <v>0</v>
      </c>
      <c r="T1052" s="872">
        <f t="shared" si="232"/>
        <v>0</v>
      </c>
      <c r="U1052" s="872">
        <f t="shared" si="232"/>
        <v>0</v>
      </c>
      <c r="V1052" s="872">
        <f t="shared" si="232"/>
        <v>0</v>
      </c>
      <c r="W1052" s="872">
        <f t="shared" si="232"/>
        <v>0</v>
      </c>
    </row>
    <row r="1053" spans="1:23" s="333" customFormat="1" ht="112.5">
      <c r="A1053" s="1160"/>
      <c r="B1053" s="1142"/>
      <c r="C1053" s="462" t="s">
        <v>950</v>
      </c>
      <c r="D1053" s="357"/>
      <c r="E1053" s="331" t="s">
        <v>234</v>
      </c>
      <c r="F1053" s="331" t="s">
        <v>234</v>
      </c>
      <c r="G1053" s="322" t="s">
        <v>371</v>
      </c>
      <c r="H1053" s="400" t="s">
        <v>296</v>
      </c>
      <c r="I1053" s="1139"/>
      <c r="J1053" s="1140"/>
      <c r="K1053" s="1141"/>
      <c r="L1053" s="811">
        <v>170</v>
      </c>
      <c r="M1053" s="812">
        <v>170</v>
      </c>
      <c r="N1053" s="812">
        <v>170</v>
      </c>
      <c r="O1053" s="813"/>
      <c r="P1053" s="813"/>
      <c r="Q1053" s="809"/>
      <c r="R1053" s="813"/>
      <c r="S1053" s="813"/>
      <c r="T1053" s="809"/>
      <c r="U1053" s="813"/>
      <c r="V1053" s="813"/>
      <c r="W1053" s="816"/>
    </row>
    <row r="1054" spans="1:23" s="333" customFormat="1" ht="56.25">
      <c r="A1054" s="1161"/>
      <c r="B1054" s="1143"/>
      <c r="C1054" s="418" t="s">
        <v>1127</v>
      </c>
      <c r="D1054" s="367"/>
      <c r="E1054" s="420" t="s">
        <v>234</v>
      </c>
      <c r="F1054" s="420" t="s">
        <v>107</v>
      </c>
      <c r="G1054" s="421" t="s">
        <v>363</v>
      </c>
      <c r="H1054" s="463" t="s">
        <v>296</v>
      </c>
      <c r="I1054" s="1139"/>
      <c r="J1054" s="464"/>
      <c r="K1054" s="1141"/>
      <c r="L1054" s="811">
        <v>15.3</v>
      </c>
      <c r="M1054" s="809"/>
      <c r="N1054" s="809"/>
      <c r="O1054" s="813"/>
      <c r="P1054" s="813"/>
      <c r="Q1054" s="809"/>
      <c r="R1054" s="813"/>
      <c r="S1054" s="813"/>
      <c r="T1054" s="809"/>
      <c r="U1054" s="813"/>
      <c r="V1054" s="813"/>
      <c r="W1054" s="816"/>
    </row>
    <row r="1055" spans="1:23" s="314" customFormat="1" ht="20.25">
      <c r="A1055" s="1144" t="s">
        <v>1172</v>
      </c>
      <c r="B1055" s="1147" t="s">
        <v>430</v>
      </c>
      <c r="C1055" s="1148"/>
      <c r="D1055" s="1148"/>
      <c r="E1055" s="1148"/>
      <c r="F1055" s="1148"/>
      <c r="G1055" s="1148"/>
      <c r="H1055" s="1148"/>
      <c r="I1055" s="1149" t="s">
        <v>951</v>
      </c>
      <c r="J1055" s="1151"/>
      <c r="K1055" s="1141"/>
      <c r="L1055" s="807">
        <f t="shared" ref="L1055:W1055" si="233">SUM(L1056:L1057)</f>
        <v>51.3</v>
      </c>
      <c r="M1055" s="807">
        <f t="shared" si="233"/>
        <v>13</v>
      </c>
      <c r="N1055" s="807">
        <f t="shared" si="233"/>
        <v>13</v>
      </c>
      <c r="O1055" s="807">
        <f t="shared" si="233"/>
        <v>0</v>
      </c>
      <c r="P1055" s="807">
        <f t="shared" si="233"/>
        <v>0</v>
      </c>
      <c r="Q1055" s="807">
        <f t="shared" si="233"/>
        <v>0</v>
      </c>
      <c r="R1055" s="807">
        <f t="shared" si="233"/>
        <v>0</v>
      </c>
      <c r="S1055" s="807">
        <f t="shared" si="233"/>
        <v>0</v>
      </c>
      <c r="T1055" s="807">
        <f t="shared" si="233"/>
        <v>0</v>
      </c>
      <c r="U1055" s="807">
        <f t="shared" si="233"/>
        <v>0</v>
      </c>
      <c r="V1055" s="807">
        <f t="shared" si="233"/>
        <v>0</v>
      </c>
      <c r="W1055" s="807">
        <f t="shared" si="233"/>
        <v>0</v>
      </c>
    </row>
    <row r="1056" spans="1:23" s="333" customFormat="1" ht="112.5">
      <c r="A1056" s="1145"/>
      <c r="B1056" s="1198"/>
      <c r="C1056" s="251" t="s">
        <v>906</v>
      </c>
      <c r="D1056" s="466"/>
      <c r="E1056" s="390" t="s">
        <v>234</v>
      </c>
      <c r="F1056" s="390" t="s">
        <v>107</v>
      </c>
      <c r="G1056" s="419" t="s">
        <v>431</v>
      </c>
      <c r="H1056" s="390" t="s">
        <v>296</v>
      </c>
      <c r="I1056" s="1150"/>
      <c r="J1056" s="1151"/>
      <c r="K1056" s="1141"/>
      <c r="L1056" s="811">
        <v>10.4</v>
      </c>
      <c r="M1056" s="812">
        <v>13</v>
      </c>
      <c r="N1056" s="812">
        <v>13</v>
      </c>
      <c r="O1056" s="813"/>
      <c r="P1056" s="813"/>
      <c r="Q1056" s="809"/>
      <c r="R1056" s="813"/>
      <c r="S1056" s="813"/>
      <c r="T1056" s="809"/>
      <c r="U1056" s="813"/>
      <c r="V1056" s="813"/>
      <c r="W1056" s="816"/>
    </row>
    <row r="1057" spans="1:23" s="333" customFormat="1" ht="131.25">
      <c r="A1057" s="1146"/>
      <c r="B1057" s="1158"/>
      <c r="C1057" s="451" t="s">
        <v>1134</v>
      </c>
      <c r="D1057" s="367"/>
      <c r="E1057" s="331" t="s">
        <v>234</v>
      </c>
      <c r="F1057" s="331" t="s">
        <v>101</v>
      </c>
      <c r="G1057" s="322" t="s">
        <v>1173</v>
      </c>
      <c r="H1057" s="331" t="s">
        <v>296</v>
      </c>
      <c r="I1057" s="1150"/>
      <c r="J1057" s="1151"/>
      <c r="K1057" s="1141"/>
      <c r="L1057" s="811">
        <v>40.9</v>
      </c>
      <c r="M1057" s="809"/>
      <c r="N1057" s="809"/>
      <c r="O1057" s="813"/>
      <c r="P1057" s="813"/>
      <c r="Q1057" s="809"/>
      <c r="R1057" s="813"/>
      <c r="S1057" s="813"/>
      <c r="T1057" s="809"/>
      <c r="U1057" s="813"/>
      <c r="V1057" s="813"/>
      <c r="W1057" s="819"/>
    </row>
    <row r="1058" spans="1:23" s="314" customFormat="1" ht="20.25">
      <c r="A1058" s="1134" t="s">
        <v>1174</v>
      </c>
      <c r="B1058" s="1199" t="s">
        <v>952</v>
      </c>
      <c r="C1058" s="1200"/>
      <c r="D1058" s="1200"/>
      <c r="E1058" s="1200"/>
      <c r="F1058" s="1200"/>
      <c r="G1058" s="1200"/>
      <c r="H1058" s="1201"/>
      <c r="I1058" s="1150"/>
      <c r="J1058" s="1151"/>
      <c r="K1058" s="1141"/>
      <c r="L1058" s="807">
        <f t="shared" ref="L1058:W1058" si="234">SUM(L1059:L1060)</f>
        <v>12.7</v>
      </c>
      <c r="M1058" s="807">
        <f t="shared" si="234"/>
        <v>75</v>
      </c>
      <c r="N1058" s="807">
        <f t="shared" si="234"/>
        <v>75</v>
      </c>
      <c r="O1058" s="807">
        <f t="shared" si="234"/>
        <v>0</v>
      </c>
      <c r="P1058" s="807">
        <f t="shared" si="234"/>
        <v>0</v>
      </c>
      <c r="Q1058" s="807">
        <f t="shared" si="234"/>
        <v>0</v>
      </c>
      <c r="R1058" s="807">
        <f t="shared" si="234"/>
        <v>0</v>
      </c>
      <c r="S1058" s="807">
        <f t="shared" si="234"/>
        <v>0</v>
      </c>
      <c r="T1058" s="807">
        <f t="shared" si="234"/>
        <v>0</v>
      </c>
      <c r="U1058" s="807">
        <f t="shared" si="234"/>
        <v>0</v>
      </c>
      <c r="V1058" s="807">
        <f t="shared" si="234"/>
        <v>0</v>
      </c>
      <c r="W1058" s="807">
        <f t="shared" si="234"/>
        <v>0</v>
      </c>
    </row>
    <row r="1059" spans="1:23" s="333" customFormat="1" ht="93.75">
      <c r="A1059" s="1134"/>
      <c r="B1059" s="1210"/>
      <c r="C1059" s="251" t="s">
        <v>1175</v>
      </c>
      <c r="D1059" s="401"/>
      <c r="E1059" s="331" t="s">
        <v>234</v>
      </c>
      <c r="F1059" s="331" t="s">
        <v>101</v>
      </c>
      <c r="G1059" s="322" t="s">
        <v>157</v>
      </c>
      <c r="H1059" s="331" t="s">
        <v>296</v>
      </c>
      <c r="I1059" s="1150"/>
      <c r="J1059" s="467"/>
      <c r="K1059" s="1141"/>
      <c r="L1059" s="809"/>
      <c r="M1059" s="812">
        <v>75</v>
      </c>
      <c r="N1059" s="812">
        <v>75</v>
      </c>
      <c r="O1059" s="839"/>
      <c r="P1059" s="839"/>
      <c r="Q1059" s="807"/>
      <c r="R1059" s="839"/>
      <c r="S1059" s="839"/>
      <c r="T1059" s="807"/>
      <c r="U1059" s="839"/>
      <c r="V1059" s="839"/>
      <c r="W1059" s="840"/>
    </row>
    <row r="1060" spans="1:23" s="333" customFormat="1">
      <c r="A1060" s="1134"/>
      <c r="B1060" s="1211"/>
      <c r="C1060" s="451"/>
      <c r="D1060" s="367"/>
      <c r="E1060" s="420" t="s">
        <v>234</v>
      </c>
      <c r="F1060" s="420" t="s">
        <v>101</v>
      </c>
      <c r="G1060" s="421" t="s">
        <v>1173</v>
      </c>
      <c r="H1060" s="420" t="s">
        <v>296</v>
      </c>
      <c r="I1060" s="1150"/>
      <c r="J1060" s="385"/>
      <c r="K1060" s="1141"/>
      <c r="L1060" s="811">
        <v>12.7</v>
      </c>
      <c r="M1060" s="809"/>
      <c r="N1060" s="809"/>
      <c r="O1060" s="813"/>
      <c r="P1060" s="813"/>
      <c r="Q1060" s="809"/>
      <c r="R1060" s="813"/>
      <c r="S1060" s="813"/>
      <c r="T1060" s="809"/>
      <c r="U1060" s="813"/>
      <c r="V1060" s="813"/>
      <c r="W1060" s="819"/>
    </row>
    <row r="1061" spans="1:23" s="314" customFormat="1" ht="20.25">
      <c r="A1061" s="416" t="s">
        <v>1176</v>
      </c>
      <c r="B1061" s="1202" t="s">
        <v>410</v>
      </c>
      <c r="C1061" s="1203"/>
      <c r="D1061" s="1203"/>
      <c r="E1061" s="1203"/>
      <c r="F1061" s="1203"/>
      <c r="G1061" s="1203"/>
      <c r="H1061" s="1203"/>
      <c r="I1061" s="1149"/>
      <c r="J1061" s="468"/>
      <c r="K1061" s="1141"/>
      <c r="L1061" s="807">
        <f t="shared" ref="L1061:W1061" si="235">SUM(L1062:L1062)</f>
        <v>24.9</v>
      </c>
      <c r="M1061" s="807">
        <f t="shared" si="235"/>
        <v>0</v>
      </c>
      <c r="N1061" s="807">
        <f t="shared" si="235"/>
        <v>0</v>
      </c>
      <c r="O1061" s="807">
        <f t="shared" si="235"/>
        <v>0</v>
      </c>
      <c r="P1061" s="807">
        <f t="shared" si="235"/>
        <v>0</v>
      </c>
      <c r="Q1061" s="807">
        <f t="shared" si="235"/>
        <v>0</v>
      </c>
      <c r="R1061" s="807">
        <f t="shared" si="235"/>
        <v>0</v>
      </c>
      <c r="S1061" s="807">
        <f t="shared" si="235"/>
        <v>0</v>
      </c>
      <c r="T1061" s="807">
        <f t="shared" si="235"/>
        <v>0</v>
      </c>
      <c r="U1061" s="807">
        <f t="shared" si="235"/>
        <v>0</v>
      </c>
      <c r="V1061" s="807">
        <f t="shared" si="235"/>
        <v>0</v>
      </c>
      <c r="W1061" s="807">
        <f t="shared" si="235"/>
        <v>0</v>
      </c>
    </row>
    <row r="1062" spans="1:23" s="333" customFormat="1">
      <c r="A1062" s="355"/>
      <c r="B1062" s="469"/>
      <c r="C1062" s="451"/>
      <c r="D1062" s="450"/>
      <c r="E1062" s="470" t="s">
        <v>234</v>
      </c>
      <c r="F1062" s="470" t="s">
        <v>101</v>
      </c>
      <c r="G1062" s="471" t="s">
        <v>1173</v>
      </c>
      <c r="H1062" s="470" t="s">
        <v>296</v>
      </c>
      <c r="I1062" s="1150"/>
      <c r="J1062" s="449"/>
      <c r="K1062" s="1141"/>
      <c r="L1062" s="811">
        <v>24.9</v>
      </c>
      <c r="M1062" s="809"/>
      <c r="N1062" s="809"/>
      <c r="O1062" s="813"/>
      <c r="P1062" s="813"/>
      <c r="Q1062" s="809"/>
      <c r="R1062" s="813"/>
      <c r="S1062" s="813"/>
      <c r="T1062" s="809"/>
      <c r="U1062" s="813"/>
      <c r="V1062" s="813"/>
      <c r="W1062" s="816"/>
    </row>
    <row r="1063" spans="1:23" s="314" customFormat="1" ht="37.5">
      <c r="A1063" s="472" t="s">
        <v>1177</v>
      </c>
      <c r="B1063" s="1202" t="s">
        <v>953</v>
      </c>
      <c r="C1063" s="1148"/>
      <c r="D1063" s="1148"/>
      <c r="E1063" s="1148"/>
      <c r="F1063" s="1148"/>
      <c r="G1063" s="1148"/>
      <c r="H1063" s="1148"/>
      <c r="I1063" s="1149"/>
      <c r="J1063" s="473"/>
      <c r="K1063" s="1141"/>
      <c r="L1063" s="807">
        <f t="shared" ref="L1063:W1063" si="236">SUM(L1064:L1065)</f>
        <v>148.30000000000001</v>
      </c>
      <c r="M1063" s="807">
        <f t="shared" si="236"/>
        <v>0</v>
      </c>
      <c r="N1063" s="807">
        <f t="shared" si="236"/>
        <v>0</v>
      </c>
      <c r="O1063" s="807">
        <f t="shared" si="236"/>
        <v>0</v>
      </c>
      <c r="P1063" s="807">
        <f t="shared" si="236"/>
        <v>0</v>
      </c>
      <c r="Q1063" s="807">
        <f t="shared" si="236"/>
        <v>0</v>
      </c>
      <c r="R1063" s="807">
        <f t="shared" si="236"/>
        <v>0</v>
      </c>
      <c r="S1063" s="807">
        <f t="shared" si="236"/>
        <v>0</v>
      </c>
      <c r="T1063" s="807">
        <f t="shared" si="236"/>
        <v>0</v>
      </c>
      <c r="U1063" s="807">
        <f t="shared" si="236"/>
        <v>0</v>
      </c>
      <c r="V1063" s="807">
        <f t="shared" si="236"/>
        <v>0</v>
      </c>
      <c r="W1063" s="807">
        <f t="shared" si="236"/>
        <v>0</v>
      </c>
    </row>
    <row r="1064" spans="1:23" s="333" customFormat="1">
      <c r="A1064" s="1204"/>
      <c r="B1064" s="422"/>
      <c r="C1064" s="451"/>
      <c r="D1064" s="1206"/>
      <c r="E1064" s="390" t="s">
        <v>234</v>
      </c>
      <c r="F1064" s="390" t="s">
        <v>101</v>
      </c>
      <c r="G1064" s="419" t="s">
        <v>1173</v>
      </c>
      <c r="H1064" s="390" t="s">
        <v>296</v>
      </c>
      <c r="I1064" s="1150"/>
      <c r="J1064" s="385"/>
      <c r="K1064" s="367"/>
      <c r="L1064" s="811">
        <v>50.9</v>
      </c>
      <c r="M1064" s="809"/>
      <c r="N1064" s="809"/>
      <c r="O1064" s="813"/>
      <c r="P1064" s="813"/>
      <c r="Q1064" s="809"/>
      <c r="R1064" s="813"/>
      <c r="S1064" s="813"/>
      <c r="T1064" s="809"/>
      <c r="U1064" s="813"/>
      <c r="V1064" s="813"/>
      <c r="W1064" s="819"/>
    </row>
    <row r="1065" spans="1:23" s="333" customFormat="1">
      <c r="A1065" s="1205"/>
      <c r="B1065" s="422"/>
      <c r="C1065" s="451"/>
      <c r="D1065" s="1141"/>
      <c r="E1065" s="420" t="s">
        <v>234</v>
      </c>
      <c r="F1065" s="420" t="s">
        <v>101</v>
      </c>
      <c r="G1065" s="421" t="s">
        <v>157</v>
      </c>
      <c r="H1065" s="420" t="s">
        <v>296</v>
      </c>
      <c r="I1065" s="1150"/>
      <c r="J1065" s="385"/>
      <c r="K1065" s="367"/>
      <c r="L1065" s="836">
        <v>97.4</v>
      </c>
      <c r="M1065" s="829"/>
      <c r="N1065" s="829"/>
      <c r="O1065" s="828"/>
      <c r="P1065" s="828"/>
      <c r="Q1065" s="829"/>
      <c r="R1065" s="828"/>
      <c r="S1065" s="828"/>
      <c r="T1065" s="829"/>
      <c r="U1065" s="828"/>
      <c r="V1065" s="828"/>
      <c r="W1065" s="830"/>
    </row>
    <row r="1066" spans="1:23" s="314" customFormat="1" ht="20.25">
      <c r="A1066" s="1134" t="s">
        <v>1178</v>
      </c>
      <c r="B1066" s="1207" t="s">
        <v>411</v>
      </c>
      <c r="C1066" s="1208"/>
      <c r="D1066" s="1208"/>
      <c r="E1066" s="1208"/>
      <c r="F1066" s="1208"/>
      <c r="G1066" s="1208"/>
      <c r="H1066" s="1209"/>
      <c r="I1066" s="1150"/>
      <c r="J1066" s="474"/>
      <c r="K1066" s="350"/>
      <c r="L1066" s="807">
        <f t="shared" ref="L1066:W1066" si="237">SUM(L1067:L1067)</f>
        <v>25.6</v>
      </c>
      <c r="M1066" s="807">
        <f t="shared" si="237"/>
        <v>0</v>
      </c>
      <c r="N1066" s="807">
        <f t="shared" si="237"/>
        <v>0</v>
      </c>
      <c r="O1066" s="807">
        <f t="shared" si="237"/>
        <v>0</v>
      </c>
      <c r="P1066" s="807">
        <f t="shared" si="237"/>
        <v>0</v>
      </c>
      <c r="Q1066" s="807">
        <f t="shared" si="237"/>
        <v>0</v>
      </c>
      <c r="R1066" s="807">
        <f t="shared" si="237"/>
        <v>0</v>
      </c>
      <c r="S1066" s="807">
        <f t="shared" si="237"/>
        <v>0</v>
      </c>
      <c r="T1066" s="807">
        <f t="shared" si="237"/>
        <v>0</v>
      </c>
      <c r="U1066" s="807">
        <f t="shared" si="237"/>
        <v>0</v>
      </c>
      <c r="V1066" s="807">
        <f t="shared" si="237"/>
        <v>0</v>
      </c>
      <c r="W1066" s="807">
        <f t="shared" si="237"/>
        <v>0</v>
      </c>
    </row>
    <row r="1067" spans="1:23" s="333" customFormat="1">
      <c r="A1067" s="1134"/>
      <c r="B1067" s="469"/>
      <c r="C1067" s="451"/>
      <c r="D1067" s="357"/>
      <c r="E1067" s="331" t="s">
        <v>234</v>
      </c>
      <c r="F1067" s="331" t="s">
        <v>101</v>
      </c>
      <c r="G1067" s="384" t="s">
        <v>1173</v>
      </c>
      <c r="H1067" s="331" t="s">
        <v>296</v>
      </c>
      <c r="I1067" s="1150"/>
      <c r="J1067" s="369"/>
      <c r="K1067" s="357"/>
      <c r="L1067" s="811">
        <v>25.6</v>
      </c>
      <c r="M1067" s="807"/>
      <c r="N1067" s="807"/>
      <c r="O1067" s="839"/>
      <c r="P1067" s="839"/>
      <c r="Q1067" s="807"/>
      <c r="R1067" s="839"/>
      <c r="S1067" s="839"/>
      <c r="T1067" s="807"/>
      <c r="U1067" s="839"/>
      <c r="V1067" s="839"/>
      <c r="W1067" s="841"/>
    </row>
    <row r="1068" spans="1:23" s="348" customFormat="1" ht="20.25">
      <c r="A1068" s="1132" t="s">
        <v>432</v>
      </c>
      <c r="B1068" s="1132"/>
      <c r="C1068" s="1132"/>
      <c r="D1068" s="1132"/>
      <c r="E1068" s="1132"/>
      <c r="F1068" s="1132"/>
      <c r="G1068" s="1132"/>
      <c r="H1068" s="1132"/>
      <c r="I1068" s="1132"/>
      <c r="J1068" s="1132"/>
      <c r="K1068" s="1132"/>
      <c r="L1068" s="820">
        <f t="shared" ref="L1068:W1068" si="238">L1069+L1070</f>
        <v>1403.2</v>
      </c>
      <c r="M1068" s="820">
        <f t="shared" si="238"/>
        <v>2450.7999999999997</v>
      </c>
      <c r="N1068" s="820">
        <f t="shared" si="238"/>
        <v>1765</v>
      </c>
      <c r="O1068" s="820">
        <f t="shared" si="238"/>
        <v>2330.1999999999998</v>
      </c>
      <c r="P1068" s="820">
        <f t="shared" si="238"/>
        <v>2330.1999999999998</v>
      </c>
      <c r="Q1068" s="820">
        <f t="shared" si="238"/>
        <v>0</v>
      </c>
      <c r="R1068" s="820">
        <f t="shared" si="238"/>
        <v>2389.4</v>
      </c>
      <c r="S1068" s="820">
        <f t="shared" si="238"/>
        <v>2389.4</v>
      </c>
      <c r="T1068" s="820">
        <f t="shared" si="238"/>
        <v>0</v>
      </c>
      <c r="U1068" s="820">
        <f t="shared" si="238"/>
        <v>2389.4</v>
      </c>
      <c r="V1068" s="820">
        <f t="shared" si="238"/>
        <v>2389.4</v>
      </c>
      <c r="W1068" s="820">
        <f t="shared" si="238"/>
        <v>0</v>
      </c>
    </row>
    <row r="1069" spans="1:23" s="333" customFormat="1" ht="187.5">
      <c r="A1069" s="1133" t="s">
        <v>341</v>
      </c>
      <c r="B1069" s="383" t="s">
        <v>1179</v>
      </c>
      <c r="C1069" s="341" t="s">
        <v>433</v>
      </c>
      <c r="D1069" s="357"/>
      <c r="E1069" s="331" t="s">
        <v>234</v>
      </c>
      <c r="F1069" s="331" t="s">
        <v>212</v>
      </c>
      <c r="G1069" s="322" t="s">
        <v>434</v>
      </c>
      <c r="H1069" s="332" t="s">
        <v>954</v>
      </c>
      <c r="I1069" s="475" t="s">
        <v>955</v>
      </c>
      <c r="J1069" s="358"/>
      <c r="K1069" s="357"/>
      <c r="L1069" s="811">
        <v>1403.2</v>
      </c>
      <c r="M1069" s="812">
        <v>2375.1999999999998</v>
      </c>
      <c r="N1069" s="812">
        <v>1689.4</v>
      </c>
      <c r="O1069" s="813">
        <v>2330.1999999999998</v>
      </c>
      <c r="P1069" s="813">
        <v>2330.1999999999998</v>
      </c>
      <c r="Q1069" s="809"/>
      <c r="R1069" s="813">
        <v>2389.4</v>
      </c>
      <c r="S1069" s="813">
        <v>2389.4</v>
      </c>
      <c r="T1069" s="809"/>
      <c r="U1069" s="813">
        <v>2389.4</v>
      </c>
      <c r="V1069" s="813">
        <v>2389.4</v>
      </c>
      <c r="W1069" s="816"/>
    </row>
    <row r="1070" spans="1:23" s="333" customFormat="1" ht="93.75">
      <c r="A1070" s="1133"/>
      <c r="B1070" s="383" t="s">
        <v>1180</v>
      </c>
      <c r="C1070" s="341" t="s">
        <v>1181</v>
      </c>
      <c r="D1070" s="357"/>
      <c r="E1070" s="331" t="s">
        <v>234</v>
      </c>
      <c r="F1070" s="331" t="s">
        <v>234</v>
      </c>
      <c r="G1070" s="322" t="s">
        <v>371</v>
      </c>
      <c r="H1070" s="332">
        <v>631</v>
      </c>
      <c r="I1070" s="475"/>
      <c r="J1070" s="358"/>
      <c r="K1070" s="357"/>
      <c r="L1070" s="809"/>
      <c r="M1070" s="812">
        <v>75.599999999999994</v>
      </c>
      <c r="N1070" s="812">
        <v>75.599999999999994</v>
      </c>
      <c r="O1070" s="813"/>
      <c r="P1070" s="813"/>
      <c r="Q1070" s="809"/>
      <c r="R1070" s="813"/>
      <c r="S1070" s="813"/>
      <c r="T1070" s="809"/>
      <c r="U1070" s="813"/>
      <c r="V1070" s="813"/>
      <c r="W1070" s="816"/>
    </row>
    <row r="1071" spans="1:23" s="483" customFormat="1" ht="20.25">
      <c r="A1071" s="476" t="s">
        <v>15</v>
      </c>
      <c r="B1071" s="917" t="s">
        <v>16</v>
      </c>
      <c r="C1071" s="480"/>
      <c r="D1071" s="479"/>
      <c r="E1071" s="480"/>
      <c r="F1071" s="480"/>
      <c r="G1071" s="477"/>
      <c r="H1071" s="481">
        <v>300</v>
      </c>
      <c r="I1071" s="482"/>
      <c r="J1071" s="478"/>
      <c r="K1071" s="479"/>
      <c r="L1071" s="831">
        <f t="shared" ref="L1071:W1071" si="239">SUM(L1072)</f>
        <v>1597.3</v>
      </c>
      <c r="M1071" s="831">
        <f t="shared" si="239"/>
        <v>1556.6</v>
      </c>
      <c r="N1071" s="831">
        <f t="shared" si="239"/>
        <v>553.5</v>
      </c>
      <c r="O1071" s="831">
        <f t="shared" si="239"/>
        <v>1534.3</v>
      </c>
      <c r="P1071" s="831">
        <f t="shared" si="239"/>
        <v>1534.3</v>
      </c>
      <c r="Q1071" s="831">
        <f t="shared" si="239"/>
        <v>0</v>
      </c>
      <c r="R1071" s="831">
        <f t="shared" si="239"/>
        <v>1573.3</v>
      </c>
      <c r="S1071" s="831">
        <f t="shared" si="239"/>
        <v>1573.3</v>
      </c>
      <c r="T1071" s="831">
        <f t="shared" si="239"/>
        <v>0</v>
      </c>
      <c r="U1071" s="831">
        <f t="shared" si="239"/>
        <v>1573.3</v>
      </c>
      <c r="V1071" s="831">
        <f t="shared" si="239"/>
        <v>1573.3</v>
      </c>
      <c r="W1071" s="831">
        <f t="shared" si="239"/>
        <v>0</v>
      </c>
    </row>
    <row r="1072" spans="1:23" s="490" customFormat="1">
      <c r="A1072" s="484" t="s">
        <v>342</v>
      </c>
      <c r="B1072" s="918" t="s">
        <v>1182</v>
      </c>
      <c r="C1072" s="1003"/>
      <c r="D1072" s="486"/>
      <c r="E1072" s="487"/>
      <c r="F1072" s="487"/>
      <c r="G1072" s="485"/>
      <c r="H1072" s="325">
        <v>360</v>
      </c>
      <c r="I1072" s="488"/>
      <c r="J1072" s="489"/>
      <c r="K1072" s="486"/>
      <c r="L1072" s="807">
        <f t="shared" ref="L1072:W1072" si="240">SUM(L1073:L1073)</f>
        <v>1597.3</v>
      </c>
      <c r="M1072" s="807">
        <f t="shared" si="240"/>
        <v>1556.6</v>
      </c>
      <c r="N1072" s="807">
        <f t="shared" si="240"/>
        <v>553.5</v>
      </c>
      <c r="O1072" s="807">
        <f t="shared" si="240"/>
        <v>1534.3</v>
      </c>
      <c r="P1072" s="807">
        <f t="shared" si="240"/>
        <v>1534.3</v>
      </c>
      <c r="Q1072" s="807">
        <f t="shared" si="240"/>
        <v>0</v>
      </c>
      <c r="R1072" s="807">
        <f t="shared" si="240"/>
        <v>1573.3</v>
      </c>
      <c r="S1072" s="807">
        <f t="shared" si="240"/>
        <v>1573.3</v>
      </c>
      <c r="T1072" s="807">
        <f t="shared" si="240"/>
        <v>0</v>
      </c>
      <c r="U1072" s="807">
        <f t="shared" si="240"/>
        <v>1573.3</v>
      </c>
      <c r="V1072" s="807">
        <f t="shared" si="240"/>
        <v>1573.3</v>
      </c>
      <c r="W1072" s="807">
        <f t="shared" si="240"/>
        <v>0</v>
      </c>
    </row>
    <row r="1073" spans="1:23" s="333" customFormat="1" ht="75">
      <c r="A1073" s="1134" t="s">
        <v>343</v>
      </c>
      <c r="B1073" s="1194" t="s">
        <v>1183</v>
      </c>
      <c r="C1073" s="1195"/>
      <c r="D1073" s="1141"/>
      <c r="E1073" s="1127" t="s">
        <v>234</v>
      </c>
      <c r="F1073" s="1127" t="s">
        <v>234</v>
      </c>
      <c r="G1073" s="1196" t="s">
        <v>359</v>
      </c>
      <c r="H1073" s="1197">
        <v>360</v>
      </c>
      <c r="I1073" s="315" t="s">
        <v>913</v>
      </c>
      <c r="J1073" s="362"/>
      <c r="K1073" s="1055"/>
      <c r="L1073" s="1191">
        <v>1597.3</v>
      </c>
      <c r="M1073" s="1192">
        <v>1556.6</v>
      </c>
      <c r="N1073" s="1192">
        <v>553.5</v>
      </c>
      <c r="O1073" s="1188">
        <v>1534.3</v>
      </c>
      <c r="P1073" s="1188">
        <v>1534.3</v>
      </c>
      <c r="Q1073" s="1193"/>
      <c r="R1073" s="1188">
        <v>1573.3</v>
      </c>
      <c r="S1073" s="1188">
        <v>1573.3</v>
      </c>
      <c r="T1073" s="1193"/>
      <c r="U1073" s="1188">
        <v>1573.3</v>
      </c>
      <c r="V1073" s="1188">
        <v>1573.3</v>
      </c>
      <c r="W1073" s="1189"/>
    </row>
    <row r="1074" spans="1:23" s="333" customFormat="1" ht="131.25">
      <c r="A1074" s="1134"/>
      <c r="B1074" s="1194"/>
      <c r="C1074" s="1195"/>
      <c r="D1074" s="1141"/>
      <c r="E1074" s="1127"/>
      <c r="F1074" s="1127"/>
      <c r="G1074" s="1196"/>
      <c r="H1074" s="1197"/>
      <c r="I1074" s="318" t="s">
        <v>386</v>
      </c>
      <c r="J1074" s="364" t="s">
        <v>387</v>
      </c>
      <c r="K1074" s="1055"/>
      <c r="L1074" s="1191"/>
      <c r="M1074" s="1192"/>
      <c r="N1074" s="1192"/>
      <c r="O1074" s="1188"/>
      <c r="P1074" s="1188"/>
      <c r="Q1074" s="1193"/>
      <c r="R1074" s="1188"/>
      <c r="S1074" s="1188"/>
      <c r="T1074" s="1193"/>
      <c r="U1074" s="1188"/>
      <c r="V1074" s="1188"/>
      <c r="W1074" s="1189"/>
    </row>
    <row r="1075" spans="1:23" s="492" customFormat="1">
      <c r="A1075" s="491" t="s">
        <v>19</v>
      </c>
      <c r="B1075" s="1190" t="s">
        <v>87</v>
      </c>
      <c r="C1075" s="1190"/>
      <c r="D1075" s="1190"/>
      <c r="E1075" s="1190"/>
      <c r="F1075" s="1190"/>
      <c r="G1075" s="1190"/>
      <c r="H1075" s="1190"/>
      <c r="I1075" s="1190"/>
      <c r="J1075" s="1190"/>
      <c r="K1075" s="1190"/>
      <c r="L1075" s="807">
        <f t="shared" ref="L1075:W1075" si="241">SUM(L1076:L1077)</f>
        <v>0</v>
      </c>
      <c r="M1075" s="808">
        <f t="shared" si="241"/>
        <v>0</v>
      </c>
      <c r="N1075" s="808">
        <f t="shared" si="241"/>
        <v>0</v>
      </c>
      <c r="O1075" s="808">
        <f t="shared" si="241"/>
        <v>0</v>
      </c>
      <c r="P1075" s="808">
        <f t="shared" si="241"/>
        <v>0</v>
      </c>
      <c r="Q1075" s="808">
        <f t="shared" si="241"/>
        <v>0</v>
      </c>
      <c r="R1075" s="808">
        <f t="shared" si="241"/>
        <v>0</v>
      </c>
      <c r="S1075" s="808">
        <f t="shared" si="241"/>
        <v>0</v>
      </c>
      <c r="T1075" s="808">
        <f t="shared" si="241"/>
        <v>0</v>
      </c>
      <c r="U1075" s="808">
        <f t="shared" si="241"/>
        <v>0</v>
      </c>
      <c r="V1075" s="808">
        <f t="shared" si="241"/>
        <v>0</v>
      </c>
      <c r="W1075" s="873">
        <f t="shared" si="241"/>
        <v>0</v>
      </c>
    </row>
    <row r="1076" spans="1:23" s="103" customFormat="1">
      <c r="A1076" s="493" t="s">
        <v>17</v>
      </c>
      <c r="B1076" s="919"/>
      <c r="C1076" s="1004"/>
      <c r="D1076" s="495"/>
      <c r="E1076" s="496"/>
      <c r="F1076" s="496"/>
      <c r="G1076" s="497"/>
      <c r="H1076" s="498">
        <v>450</v>
      </c>
      <c r="I1076" s="499"/>
      <c r="J1076" s="494"/>
      <c r="K1076" s="495"/>
      <c r="L1076" s="809"/>
      <c r="M1076" s="809"/>
      <c r="N1076" s="809"/>
      <c r="O1076" s="813">
        <f>SUM(P1076:Q1076)</f>
        <v>0</v>
      </c>
      <c r="P1076" s="813"/>
      <c r="Q1076" s="809"/>
      <c r="R1076" s="813">
        <f>SUM(S1076:T1076)</f>
        <v>0</v>
      </c>
      <c r="S1076" s="813"/>
      <c r="T1076" s="809"/>
      <c r="U1076" s="813">
        <f>SUM(V1076:W1076)</f>
        <v>0</v>
      </c>
      <c r="V1076" s="813"/>
      <c r="W1076" s="816"/>
    </row>
    <row r="1077" spans="1:23" s="103" customFormat="1">
      <c r="A1077" s="493" t="s">
        <v>18</v>
      </c>
      <c r="B1077" s="919"/>
      <c r="C1077" s="1004"/>
      <c r="D1077" s="495"/>
      <c r="E1077" s="496"/>
      <c r="F1077" s="496"/>
      <c r="G1077" s="497"/>
      <c r="H1077" s="498"/>
      <c r="I1077" s="499"/>
      <c r="J1077" s="494"/>
      <c r="K1077" s="495"/>
      <c r="L1077" s="809"/>
      <c r="M1077" s="809"/>
      <c r="N1077" s="809"/>
      <c r="O1077" s="813">
        <f>SUM(P1077:Q1077)</f>
        <v>0</v>
      </c>
      <c r="P1077" s="813"/>
      <c r="Q1077" s="809"/>
      <c r="R1077" s="813">
        <f>SUM(S1077:T1077)</f>
        <v>0</v>
      </c>
      <c r="S1077" s="813"/>
      <c r="T1077" s="809"/>
      <c r="U1077" s="813">
        <f>SUM(V1077:W1077)</f>
        <v>0</v>
      </c>
      <c r="V1077" s="813"/>
      <c r="W1077" s="816"/>
    </row>
    <row r="1078" spans="1:23" s="492" customFormat="1">
      <c r="A1078" s="491" t="s">
        <v>20</v>
      </c>
      <c r="B1078" s="1190" t="s">
        <v>748</v>
      </c>
      <c r="C1078" s="1190"/>
      <c r="D1078" s="1190"/>
      <c r="E1078" s="1190"/>
      <c r="F1078" s="1190"/>
      <c r="G1078" s="1190"/>
      <c r="H1078" s="1190"/>
      <c r="I1078" s="1190"/>
      <c r="J1078" s="1190"/>
      <c r="K1078" s="1190"/>
      <c r="L1078" s="817">
        <f t="shared" ref="L1078:W1078" si="242">SUM(L1079:L1079)</f>
        <v>1380</v>
      </c>
      <c r="M1078" s="817">
        <f t="shared" si="242"/>
        <v>1789.1</v>
      </c>
      <c r="N1078" s="817">
        <f t="shared" si="242"/>
        <v>631.9</v>
      </c>
      <c r="O1078" s="817">
        <f t="shared" si="242"/>
        <v>1744.8</v>
      </c>
      <c r="P1078" s="817">
        <f t="shared" si="242"/>
        <v>1744.8</v>
      </c>
      <c r="Q1078" s="817">
        <f t="shared" si="242"/>
        <v>0</v>
      </c>
      <c r="R1078" s="817">
        <f t="shared" si="242"/>
        <v>1789.1</v>
      </c>
      <c r="S1078" s="817">
        <f t="shared" si="242"/>
        <v>1789.1</v>
      </c>
      <c r="T1078" s="817">
        <f t="shared" si="242"/>
        <v>0</v>
      </c>
      <c r="U1078" s="817">
        <f t="shared" si="242"/>
        <v>1789.1</v>
      </c>
      <c r="V1078" s="817">
        <f t="shared" si="242"/>
        <v>1789.1</v>
      </c>
      <c r="W1078" s="817">
        <f t="shared" si="242"/>
        <v>0</v>
      </c>
    </row>
    <row r="1079" spans="1:23" s="505" customFormat="1" ht="206.25">
      <c r="A1079" s="328" t="s">
        <v>26</v>
      </c>
      <c r="B1079" s="396" t="s">
        <v>1183</v>
      </c>
      <c r="C1079" s="1005"/>
      <c r="D1079" s="500"/>
      <c r="E1079" s="501" t="s">
        <v>234</v>
      </c>
      <c r="F1079" s="501" t="s">
        <v>234</v>
      </c>
      <c r="G1079" s="502" t="s">
        <v>359</v>
      </c>
      <c r="H1079" s="503">
        <v>811</v>
      </c>
      <c r="I1079" s="341" t="s">
        <v>956</v>
      </c>
      <c r="J1079" s="504" t="s">
        <v>1184</v>
      </c>
      <c r="K1079" s="500"/>
      <c r="L1079" s="811">
        <v>1380</v>
      </c>
      <c r="M1079" s="812">
        <v>1789.1</v>
      </c>
      <c r="N1079" s="812">
        <v>631.9</v>
      </c>
      <c r="O1079" s="813">
        <v>1744.8</v>
      </c>
      <c r="P1079" s="813">
        <v>1744.8</v>
      </c>
      <c r="Q1079" s="809">
        <v>0</v>
      </c>
      <c r="R1079" s="813">
        <v>1789.1</v>
      </c>
      <c r="S1079" s="813">
        <v>1789.1</v>
      </c>
      <c r="T1079" s="809">
        <v>0</v>
      </c>
      <c r="U1079" s="813">
        <v>1789.1</v>
      </c>
      <c r="V1079" s="813">
        <v>1789.1</v>
      </c>
      <c r="W1079" s="816">
        <v>0</v>
      </c>
    </row>
    <row r="1080" spans="1:23" s="83" customFormat="1" ht="56.25">
      <c r="A1080" s="563" t="s">
        <v>455</v>
      </c>
      <c r="B1080" s="774" t="s">
        <v>1209</v>
      </c>
      <c r="C1080" s="216"/>
      <c r="D1080" s="564"/>
      <c r="E1080" s="564"/>
      <c r="F1080" s="564"/>
      <c r="G1080" s="564"/>
      <c r="H1080" s="564"/>
      <c r="I1080" s="564"/>
      <c r="J1080" s="564"/>
      <c r="K1080" s="564" t="s">
        <v>66</v>
      </c>
      <c r="L1080" s="857">
        <f>SUM(L1081,L1093,L1097)</f>
        <v>2855.6000000000004</v>
      </c>
      <c r="M1080" s="857">
        <f t="shared" ref="M1080:W1080" si="243">SUM(M1081,M1093,M1097)</f>
        <v>4663.5</v>
      </c>
      <c r="N1080" s="857">
        <f t="shared" si="243"/>
        <v>2716.5</v>
      </c>
      <c r="O1080" s="857">
        <f t="shared" si="243"/>
        <v>3322.8999999999996</v>
      </c>
      <c r="P1080" s="857">
        <f t="shared" si="243"/>
        <v>2787.5</v>
      </c>
      <c r="Q1080" s="857">
        <f t="shared" si="243"/>
        <v>535.4</v>
      </c>
      <c r="R1080" s="857">
        <f t="shared" si="243"/>
        <v>2815.5</v>
      </c>
      <c r="S1080" s="857">
        <f t="shared" si="243"/>
        <v>2815.5</v>
      </c>
      <c r="T1080" s="857">
        <f t="shared" si="243"/>
        <v>0</v>
      </c>
      <c r="U1080" s="857">
        <f t="shared" si="243"/>
        <v>2789.6</v>
      </c>
      <c r="V1080" s="857">
        <f t="shared" si="243"/>
        <v>2789.6</v>
      </c>
      <c r="W1080" s="857">
        <f t="shared" si="243"/>
        <v>0</v>
      </c>
    </row>
    <row r="1081" spans="1:23" s="83" customFormat="1" ht="38.450000000000003" customHeight="1">
      <c r="A1081" s="566" t="s">
        <v>9</v>
      </c>
      <c r="B1081" s="1269" t="s">
        <v>71</v>
      </c>
      <c r="C1081" s="1269"/>
      <c r="D1081" s="1269"/>
      <c r="E1081" s="1269"/>
      <c r="F1081" s="1269"/>
      <c r="G1081" s="1269"/>
      <c r="H1081" s="1269"/>
      <c r="I1081" s="1269"/>
      <c r="J1081" s="1269"/>
      <c r="K1081" s="1269"/>
      <c r="L1081" s="703">
        <f>SUM(L1082,L1086,)</f>
        <v>572.80000000000007</v>
      </c>
      <c r="M1081" s="703">
        <f t="shared" ref="M1081:W1081" si="244">SUM(M1082,M1086,)</f>
        <v>520.6</v>
      </c>
      <c r="N1081" s="703">
        <f t="shared" si="244"/>
        <v>346.2</v>
      </c>
      <c r="O1081" s="703">
        <f t="shared" si="244"/>
        <v>458</v>
      </c>
      <c r="P1081" s="703">
        <f t="shared" si="244"/>
        <v>287.3</v>
      </c>
      <c r="Q1081" s="703">
        <f t="shared" si="244"/>
        <v>170.7</v>
      </c>
      <c r="R1081" s="703">
        <f t="shared" si="244"/>
        <v>294.60000000000002</v>
      </c>
      <c r="S1081" s="703">
        <f t="shared" si="244"/>
        <v>294.60000000000002</v>
      </c>
      <c r="T1081" s="703">
        <f t="shared" si="244"/>
        <v>0</v>
      </c>
      <c r="U1081" s="703">
        <f t="shared" si="244"/>
        <v>294.60000000000002</v>
      </c>
      <c r="V1081" s="703">
        <f t="shared" si="244"/>
        <v>294.60000000000002</v>
      </c>
      <c r="W1081" s="703">
        <f t="shared" si="244"/>
        <v>0</v>
      </c>
    </row>
    <row r="1082" spans="1:23" s="78" customFormat="1" ht="19.899999999999999" customHeight="1">
      <c r="A1082" s="115" t="s">
        <v>58</v>
      </c>
      <c r="B1082" s="721"/>
      <c r="C1082" s="977"/>
      <c r="D1082" s="101"/>
      <c r="E1082" s="93"/>
      <c r="F1082" s="93"/>
      <c r="G1082" s="93"/>
      <c r="H1082" s="93"/>
      <c r="I1082" s="97"/>
      <c r="J1082" s="100"/>
      <c r="K1082" s="101"/>
      <c r="L1082" s="200">
        <f>SUM(L1083:L1085)</f>
        <v>112.8</v>
      </c>
      <c r="M1082" s="200">
        <f t="shared" ref="M1082:W1082" si="245">SUM(M1083:M1085)</f>
        <v>0</v>
      </c>
      <c r="N1082" s="200">
        <f t="shared" si="245"/>
        <v>0</v>
      </c>
      <c r="O1082" s="200">
        <f t="shared" si="245"/>
        <v>0</v>
      </c>
      <c r="P1082" s="200">
        <f t="shared" si="245"/>
        <v>0</v>
      </c>
      <c r="Q1082" s="200">
        <f t="shared" si="245"/>
        <v>0</v>
      </c>
      <c r="R1082" s="200">
        <f t="shared" si="245"/>
        <v>0</v>
      </c>
      <c r="S1082" s="200">
        <f t="shared" si="245"/>
        <v>0</v>
      </c>
      <c r="T1082" s="200">
        <f t="shared" si="245"/>
        <v>0</v>
      </c>
      <c r="U1082" s="200">
        <f t="shared" si="245"/>
        <v>0</v>
      </c>
      <c r="V1082" s="200">
        <f t="shared" si="245"/>
        <v>0</v>
      </c>
      <c r="W1082" s="208">
        <f t="shared" si="245"/>
        <v>0</v>
      </c>
    </row>
    <row r="1083" spans="1:23" s="78" customFormat="1" ht="210" customHeight="1">
      <c r="A1083" s="95" t="s">
        <v>10</v>
      </c>
      <c r="B1083" s="721" t="s">
        <v>72</v>
      </c>
      <c r="C1083" s="96"/>
      <c r="D1083" s="235"/>
      <c r="E1083" s="201" t="s">
        <v>102</v>
      </c>
      <c r="F1083" s="201" t="s">
        <v>110</v>
      </c>
      <c r="G1083" s="201" t="s">
        <v>133</v>
      </c>
      <c r="H1083" s="96">
        <v>100</v>
      </c>
      <c r="I1083" s="568" t="s">
        <v>1210</v>
      </c>
      <c r="J1083" s="235" t="s">
        <v>1211</v>
      </c>
      <c r="K1083" s="235"/>
      <c r="L1083" s="77">
        <v>112.8</v>
      </c>
      <c r="M1083" s="77"/>
      <c r="N1083" s="77"/>
      <c r="O1083" s="77">
        <f>SUM(P1083:Q1083)</f>
        <v>0</v>
      </c>
      <c r="P1083" s="77"/>
      <c r="Q1083" s="77"/>
      <c r="R1083" s="77">
        <f>SUM(S1083:T1083)</f>
        <v>0</v>
      </c>
      <c r="S1083" s="77"/>
      <c r="T1083" s="77"/>
      <c r="U1083" s="77">
        <f>SUM(V1083:W1083)</f>
        <v>0</v>
      </c>
      <c r="V1083" s="77"/>
      <c r="W1083" s="94"/>
    </row>
    <row r="1084" spans="1:23" s="78" customFormat="1" ht="43.9" customHeight="1">
      <c r="A1084" s="95" t="s">
        <v>11</v>
      </c>
      <c r="B1084" s="721" t="s">
        <v>73</v>
      </c>
      <c r="C1084" s="977"/>
      <c r="D1084" s="220"/>
      <c r="E1084" s="201"/>
      <c r="F1084" s="201"/>
      <c r="G1084" s="201"/>
      <c r="H1084" s="96">
        <v>200</v>
      </c>
      <c r="I1084" s="220"/>
      <c r="J1084" s="97"/>
      <c r="K1084" s="220"/>
      <c r="L1084" s="77"/>
      <c r="M1084" s="77"/>
      <c r="N1084" s="77"/>
      <c r="O1084" s="77">
        <f>SUM(P1084:Q1084)</f>
        <v>0</v>
      </c>
      <c r="P1084" s="77"/>
      <c r="Q1084" s="77"/>
      <c r="R1084" s="77">
        <f>SUM(S1084:T1084)</f>
        <v>0</v>
      </c>
      <c r="S1084" s="77"/>
      <c r="T1084" s="77"/>
      <c r="U1084" s="77">
        <f>SUM(V1084:W1084)</f>
        <v>0</v>
      </c>
      <c r="V1084" s="77"/>
      <c r="W1084" s="94"/>
    </row>
    <row r="1085" spans="1:23" s="78" customFormat="1" ht="21" customHeight="1">
      <c r="A1085" s="95" t="s">
        <v>21</v>
      </c>
      <c r="B1085" s="721" t="s">
        <v>32</v>
      </c>
      <c r="C1085" s="977"/>
      <c r="D1085" s="220"/>
      <c r="E1085" s="201"/>
      <c r="F1085" s="201"/>
      <c r="G1085" s="201"/>
      <c r="H1085" s="96">
        <v>800</v>
      </c>
      <c r="I1085" s="220"/>
      <c r="J1085" s="97"/>
      <c r="K1085" s="220"/>
      <c r="L1085" s="77"/>
      <c r="M1085" s="77"/>
      <c r="N1085" s="77"/>
      <c r="O1085" s="77">
        <f>SUM(P1085:Q1085)</f>
        <v>0</v>
      </c>
      <c r="P1085" s="77"/>
      <c r="Q1085" s="77"/>
      <c r="R1085" s="77">
        <f>SUM(S1085:T1085)</f>
        <v>0</v>
      </c>
      <c r="S1085" s="77"/>
      <c r="T1085" s="77"/>
      <c r="U1085" s="77">
        <f>SUM(V1085:W1085)</f>
        <v>0</v>
      </c>
      <c r="V1085" s="77"/>
      <c r="W1085" s="94"/>
    </row>
    <row r="1086" spans="1:23" s="78" customFormat="1" ht="39.75" customHeight="1">
      <c r="A1086" s="1048" t="s">
        <v>77</v>
      </c>
      <c r="B1086" s="1049"/>
      <c r="C1086" s="1049"/>
      <c r="D1086" s="1049"/>
      <c r="E1086" s="1049"/>
      <c r="F1086" s="1049"/>
      <c r="G1086" s="1049"/>
      <c r="H1086" s="1049"/>
      <c r="I1086" s="1049"/>
      <c r="J1086" s="1049"/>
      <c r="K1086" s="1049"/>
      <c r="L1086" s="199">
        <f>SUM(L1087)</f>
        <v>460.00000000000006</v>
      </c>
      <c r="M1086" s="199">
        <f t="shared" ref="M1086:W1086" si="246">SUM(M1087)</f>
        <v>520.6</v>
      </c>
      <c r="N1086" s="199">
        <f t="shared" si="246"/>
        <v>346.2</v>
      </c>
      <c r="O1086" s="199">
        <f t="shared" si="246"/>
        <v>458</v>
      </c>
      <c r="P1086" s="199">
        <f t="shared" si="246"/>
        <v>287.3</v>
      </c>
      <c r="Q1086" s="199">
        <f t="shared" si="246"/>
        <v>170.7</v>
      </c>
      <c r="R1086" s="199">
        <f t="shared" si="246"/>
        <v>294.60000000000002</v>
      </c>
      <c r="S1086" s="199">
        <f t="shared" si="246"/>
        <v>294.60000000000002</v>
      </c>
      <c r="T1086" s="199">
        <f t="shared" si="246"/>
        <v>0</v>
      </c>
      <c r="U1086" s="199">
        <f>V1086</f>
        <v>294.60000000000002</v>
      </c>
      <c r="V1086" s="199">
        <f t="shared" si="246"/>
        <v>294.60000000000002</v>
      </c>
      <c r="W1086" s="287">
        <f t="shared" si="246"/>
        <v>0</v>
      </c>
    </row>
    <row r="1087" spans="1:23" s="78" customFormat="1" ht="39.75" customHeight="1">
      <c r="A1087" s="95" t="s">
        <v>22</v>
      </c>
      <c r="B1087" s="721" t="s">
        <v>98</v>
      </c>
      <c r="C1087" s="977"/>
      <c r="D1087" s="220"/>
      <c r="E1087" s="93"/>
      <c r="F1087" s="93"/>
      <c r="G1087" s="93"/>
      <c r="H1087" s="96">
        <v>200</v>
      </c>
      <c r="I1087" s="97"/>
      <c r="J1087" s="97"/>
      <c r="K1087" s="220"/>
      <c r="L1087" s="77">
        <f t="shared" ref="L1087:W1087" si="247">SUM(L1088:L1092)</f>
        <v>460.00000000000006</v>
      </c>
      <c r="M1087" s="77">
        <f t="shared" si="247"/>
        <v>520.6</v>
      </c>
      <c r="N1087" s="77">
        <f t="shared" si="247"/>
        <v>346.2</v>
      </c>
      <c r="O1087" s="77">
        <f t="shared" si="247"/>
        <v>458</v>
      </c>
      <c r="P1087" s="77">
        <f t="shared" si="247"/>
        <v>287.3</v>
      </c>
      <c r="Q1087" s="77">
        <f t="shared" si="247"/>
        <v>170.7</v>
      </c>
      <c r="R1087" s="77">
        <f t="shared" si="247"/>
        <v>294.60000000000002</v>
      </c>
      <c r="S1087" s="77">
        <f t="shared" si="247"/>
        <v>294.60000000000002</v>
      </c>
      <c r="T1087" s="77">
        <f t="shared" si="247"/>
        <v>0</v>
      </c>
      <c r="U1087" s="77">
        <f>V1087</f>
        <v>294.60000000000002</v>
      </c>
      <c r="V1087" s="77">
        <v>294.60000000000002</v>
      </c>
      <c r="W1087" s="94">
        <f t="shared" si="247"/>
        <v>0</v>
      </c>
    </row>
    <row r="1088" spans="1:23" s="78" customFormat="1" ht="162" customHeight="1">
      <c r="A1088" s="95" t="s">
        <v>43</v>
      </c>
      <c r="B1088" s="721" t="s">
        <v>1212</v>
      </c>
      <c r="C1088" s="977"/>
      <c r="D1088" s="220"/>
      <c r="E1088" s="201" t="s">
        <v>102</v>
      </c>
      <c r="F1088" s="201" t="s">
        <v>110</v>
      </c>
      <c r="G1088" s="201" t="s">
        <v>963</v>
      </c>
      <c r="H1088" s="96">
        <v>200</v>
      </c>
      <c r="I1088" s="568" t="s">
        <v>1213</v>
      </c>
      <c r="J1088" s="135" t="s">
        <v>1214</v>
      </c>
      <c r="K1088" s="220"/>
      <c r="L1088" s="77">
        <v>58.3</v>
      </c>
      <c r="M1088" s="77">
        <v>69</v>
      </c>
      <c r="N1088" s="77">
        <v>69</v>
      </c>
      <c r="O1088" s="77">
        <f>SUM(P1088:Q1088)</f>
        <v>0</v>
      </c>
      <c r="P1088" s="77"/>
      <c r="Q1088" s="77"/>
      <c r="R1088" s="77">
        <f>SUM(S1088:T1088)</f>
        <v>0</v>
      </c>
      <c r="S1088" s="77"/>
      <c r="T1088" s="77"/>
      <c r="U1088" s="77">
        <f>SUM(V1088:W1088)</f>
        <v>0</v>
      </c>
      <c r="V1088" s="77"/>
      <c r="W1088" s="94"/>
    </row>
    <row r="1089" spans="1:23" s="78" customFormat="1" ht="160.5" customHeight="1">
      <c r="A1089" s="95" t="s">
        <v>78</v>
      </c>
      <c r="B1089" s="721" t="s">
        <v>1215</v>
      </c>
      <c r="C1089" s="977"/>
      <c r="D1089" s="220"/>
      <c r="E1089" s="201" t="s">
        <v>102</v>
      </c>
      <c r="F1089" s="201" t="s">
        <v>110</v>
      </c>
      <c r="G1089" s="201" t="s">
        <v>963</v>
      </c>
      <c r="H1089" s="96">
        <v>200</v>
      </c>
      <c r="I1089" s="568" t="s">
        <v>1216</v>
      </c>
      <c r="J1089" s="135" t="s">
        <v>1214</v>
      </c>
      <c r="K1089" s="220"/>
      <c r="L1089" s="77"/>
      <c r="M1089" s="77">
        <v>48.1</v>
      </c>
      <c r="N1089" s="77">
        <v>48.1</v>
      </c>
      <c r="O1089" s="77">
        <f>SUM(P1089:Q1089)</f>
        <v>0</v>
      </c>
      <c r="P1089" s="77"/>
      <c r="Q1089" s="77"/>
      <c r="R1089" s="77">
        <f>SUM(S1089:T1089)</f>
        <v>0</v>
      </c>
      <c r="S1089" s="77"/>
      <c r="T1089" s="77"/>
      <c r="U1089" s="77">
        <f>SUM(V1089:W1089)</f>
        <v>0</v>
      </c>
      <c r="V1089" s="77"/>
      <c r="W1089" s="94"/>
    </row>
    <row r="1090" spans="1:23" s="78" customFormat="1" ht="160.5" customHeight="1">
      <c r="A1090" s="95" t="s">
        <v>81</v>
      </c>
      <c r="B1090" s="721" t="s">
        <v>1217</v>
      </c>
      <c r="C1090" s="977"/>
      <c r="D1090" s="220"/>
      <c r="E1090" s="201" t="s">
        <v>102</v>
      </c>
      <c r="F1090" s="201" t="s">
        <v>110</v>
      </c>
      <c r="G1090" s="201" t="s">
        <v>963</v>
      </c>
      <c r="H1090" s="96">
        <v>200</v>
      </c>
      <c r="I1090" s="568" t="s">
        <v>1216</v>
      </c>
      <c r="J1090" s="135" t="s">
        <v>1214</v>
      </c>
      <c r="K1090" s="220"/>
      <c r="L1090" s="77">
        <v>221.5</v>
      </c>
      <c r="M1090" s="77">
        <v>174.4</v>
      </c>
      <c r="N1090" s="77">
        <v>0</v>
      </c>
      <c r="O1090" s="77">
        <f>SUM(P1090:Q1090)</f>
        <v>458</v>
      </c>
      <c r="P1090" s="77">
        <v>287.3</v>
      </c>
      <c r="Q1090" s="77">
        <v>170.7</v>
      </c>
      <c r="R1090" s="77">
        <f>SUM(S1090:T1090)</f>
        <v>294.60000000000002</v>
      </c>
      <c r="S1090" s="77">
        <v>294.60000000000002</v>
      </c>
      <c r="T1090" s="77"/>
      <c r="U1090" s="77">
        <f>SUM(V1090:W1090)</f>
        <v>294.60000000000002</v>
      </c>
      <c r="V1090" s="77">
        <v>294.60000000000002</v>
      </c>
      <c r="W1090" s="94"/>
    </row>
    <row r="1091" spans="1:23" s="78" customFormat="1" ht="160.5" customHeight="1">
      <c r="A1091" s="95" t="s">
        <v>1218</v>
      </c>
      <c r="B1091" s="721" t="s">
        <v>1219</v>
      </c>
      <c r="C1091" s="977"/>
      <c r="D1091" s="220"/>
      <c r="E1091" s="201" t="s">
        <v>102</v>
      </c>
      <c r="F1091" s="201" t="s">
        <v>110</v>
      </c>
      <c r="G1091" s="201" t="s">
        <v>963</v>
      </c>
      <c r="H1091" s="96">
        <v>200</v>
      </c>
      <c r="I1091" s="568" t="s">
        <v>1213</v>
      </c>
      <c r="J1091" s="135" t="s">
        <v>1214</v>
      </c>
      <c r="K1091" s="220"/>
      <c r="L1091" s="77">
        <v>69.400000000000006</v>
      </c>
      <c r="M1091" s="77">
        <v>0</v>
      </c>
      <c r="N1091" s="77">
        <v>0</v>
      </c>
      <c r="O1091" s="77">
        <f>SUM(P1091:Q1091)</f>
        <v>0</v>
      </c>
      <c r="P1091" s="77"/>
      <c r="Q1091" s="77"/>
      <c r="R1091" s="77">
        <f>SUM(S1091:T1091)</f>
        <v>0</v>
      </c>
      <c r="S1091" s="77"/>
      <c r="T1091" s="77"/>
      <c r="U1091" s="77">
        <f>SUM(V1091:W1091)</f>
        <v>0</v>
      </c>
      <c r="V1091" s="77"/>
      <c r="W1091" s="94"/>
    </row>
    <row r="1092" spans="1:23" s="78" customFormat="1" ht="160.5" customHeight="1">
      <c r="A1092" s="95" t="s">
        <v>964</v>
      </c>
      <c r="B1092" s="721" t="s">
        <v>1220</v>
      </c>
      <c r="C1092" s="977"/>
      <c r="D1092" s="220"/>
      <c r="E1092" s="201" t="s">
        <v>102</v>
      </c>
      <c r="F1092" s="201" t="s">
        <v>110</v>
      </c>
      <c r="G1092" s="201" t="s">
        <v>157</v>
      </c>
      <c r="H1092" s="96">
        <v>200</v>
      </c>
      <c r="I1092" s="568" t="s">
        <v>1221</v>
      </c>
      <c r="J1092" s="235">
        <v>41640</v>
      </c>
      <c r="K1092" s="220"/>
      <c r="L1092" s="77">
        <v>110.8</v>
      </c>
      <c r="M1092" s="77">
        <v>229.1</v>
      </c>
      <c r="N1092" s="77">
        <v>229.1</v>
      </c>
      <c r="O1092" s="77">
        <f>SUM(P1092:Q1092)</f>
        <v>0</v>
      </c>
      <c r="P1092" s="77"/>
      <c r="Q1092" s="77"/>
      <c r="R1092" s="77">
        <f>SUM(S1092:T1092)</f>
        <v>0</v>
      </c>
      <c r="S1092" s="77"/>
      <c r="T1092" s="77"/>
      <c r="U1092" s="77">
        <f>SUM(V1092:W1092)</f>
        <v>0</v>
      </c>
      <c r="V1092" s="77"/>
      <c r="W1092" s="94"/>
    </row>
    <row r="1093" spans="1:23" s="83" customFormat="1" ht="43.15" customHeight="1">
      <c r="A1093" s="569" t="s">
        <v>20</v>
      </c>
      <c r="B1093" s="1270" t="s">
        <v>748</v>
      </c>
      <c r="C1093" s="1270"/>
      <c r="D1093" s="1270"/>
      <c r="E1093" s="1270"/>
      <c r="F1093" s="1270"/>
      <c r="G1093" s="1270"/>
      <c r="H1093" s="1270"/>
      <c r="I1093" s="1270"/>
      <c r="J1093" s="1270"/>
      <c r="K1093" s="1270"/>
      <c r="L1093" s="861">
        <f>SUM(L1094:L1096)</f>
        <v>2282.8000000000002</v>
      </c>
      <c r="M1093" s="861">
        <f t="shared" ref="M1093:W1093" si="248">SUM(M1094:M1096)</f>
        <v>4142.8999999999996</v>
      </c>
      <c r="N1093" s="861">
        <f t="shared" si="248"/>
        <v>2370.3000000000002</v>
      </c>
      <c r="O1093" s="861">
        <f t="shared" si="248"/>
        <v>2864.8999999999996</v>
      </c>
      <c r="P1093" s="861">
        <f t="shared" si="248"/>
        <v>2500.1999999999998</v>
      </c>
      <c r="Q1093" s="861">
        <f t="shared" si="248"/>
        <v>364.7</v>
      </c>
      <c r="R1093" s="861">
        <f t="shared" si="248"/>
        <v>2520.9</v>
      </c>
      <c r="S1093" s="861">
        <f t="shared" si="248"/>
        <v>2520.9</v>
      </c>
      <c r="T1093" s="861">
        <f t="shared" si="248"/>
        <v>0</v>
      </c>
      <c r="U1093" s="861">
        <f t="shared" si="248"/>
        <v>2495</v>
      </c>
      <c r="V1093" s="861">
        <f t="shared" si="248"/>
        <v>2495</v>
      </c>
      <c r="W1093" s="862">
        <f t="shared" si="248"/>
        <v>0</v>
      </c>
    </row>
    <row r="1094" spans="1:23" s="85" customFormat="1" ht="138" customHeight="1">
      <c r="A1094" s="95" t="s">
        <v>17</v>
      </c>
      <c r="B1094" s="902" t="s">
        <v>965</v>
      </c>
      <c r="C1094" s="717"/>
      <c r="D1094" s="297"/>
      <c r="E1094" s="570" t="s">
        <v>102</v>
      </c>
      <c r="F1094" s="570" t="s">
        <v>110</v>
      </c>
      <c r="G1094" s="570" t="s">
        <v>966</v>
      </c>
      <c r="H1094" s="571">
        <v>810</v>
      </c>
      <c r="I1094" s="572" t="s">
        <v>1222</v>
      </c>
      <c r="J1094" s="297"/>
      <c r="K1094" s="297"/>
      <c r="L1094" s="77">
        <v>2282.8000000000002</v>
      </c>
      <c r="M1094" s="77">
        <f>2495+1647.9</f>
        <v>4142.8999999999996</v>
      </c>
      <c r="N1094" s="77">
        <v>2370.3000000000002</v>
      </c>
      <c r="O1094" s="77">
        <f>SUM(P1094:Q1094)</f>
        <v>2797.8999999999996</v>
      </c>
      <c r="P1094" s="77">
        <v>2433.1999999999998</v>
      </c>
      <c r="Q1094" s="77">
        <v>364.7</v>
      </c>
      <c r="R1094" s="77">
        <v>2495</v>
      </c>
      <c r="S1094" s="77">
        <v>2495</v>
      </c>
      <c r="T1094" s="77"/>
      <c r="U1094" s="77">
        <f>SUM(V1094:W1094)</f>
        <v>2495</v>
      </c>
      <c r="V1094" s="77">
        <v>2495</v>
      </c>
      <c r="W1094" s="94"/>
    </row>
    <row r="1095" spans="1:23" s="85" customFormat="1" ht="201" customHeight="1">
      <c r="A1095" s="95" t="s">
        <v>1223</v>
      </c>
      <c r="B1095" s="902" t="s">
        <v>1224</v>
      </c>
      <c r="C1095" s="717"/>
      <c r="D1095" s="297"/>
      <c r="E1095" s="570" t="s">
        <v>102</v>
      </c>
      <c r="F1095" s="570" t="s">
        <v>110</v>
      </c>
      <c r="G1095" s="570" t="s">
        <v>1225</v>
      </c>
      <c r="H1095" s="571" t="s">
        <v>1226</v>
      </c>
      <c r="I1095" s="573" t="s">
        <v>1227</v>
      </c>
      <c r="J1095" s="574" t="s">
        <v>1228</v>
      </c>
      <c r="K1095" s="297"/>
      <c r="L1095" s="77">
        <v>0</v>
      </c>
      <c r="M1095" s="77">
        <v>0</v>
      </c>
      <c r="N1095" s="77">
        <v>0</v>
      </c>
      <c r="O1095" s="77">
        <f>SUM(P1095:Q1095)</f>
        <v>67</v>
      </c>
      <c r="P1095" s="77">
        <v>67</v>
      </c>
      <c r="Q1095" s="77"/>
      <c r="R1095" s="77">
        <f>SUM(S1095:T1095)</f>
        <v>25.9</v>
      </c>
      <c r="S1095" s="77">
        <v>25.9</v>
      </c>
      <c r="T1095" s="77"/>
      <c r="U1095" s="77">
        <f>SUM(V1095:W1095)</f>
        <v>0</v>
      </c>
      <c r="V1095" s="77">
        <v>0</v>
      </c>
      <c r="W1095" s="94"/>
    </row>
    <row r="1096" spans="1:23" s="85" customFormat="1" ht="21.75" customHeight="1">
      <c r="A1096" s="95" t="s">
        <v>18</v>
      </c>
      <c r="B1096" s="902"/>
      <c r="C1096" s="717"/>
      <c r="D1096" s="297"/>
      <c r="E1096" s="296"/>
      <c r="F1096" s="296"/>
      <c r="G1096" s="296"/>
      <c r="H1096" s="298">
        <v>810</v>
      </c>
      <c r="I1096" s="234"/>
      <c r="J1096" s="297"/>
      <c r="K1096" s="297"/>
      <c r="L1096" s="77"/>
      <c r="M1096" s="77"/>
      <c r="N1096" s="77"/>
      <c r="O1096" s="77">
        <f>SUM(P1096:Q1096)</f>
        <v>0</v>
      </c>
      <c r="P1096" s="77"/>
      <c r="Q1096" s="77"/>
      <c r="R1096" s="77">
        <f>SUM(S1096:T1096)</f>
        <v>0</v>
      </c>
      <c r="S1096" s="77"/>
      <c r="T1096" s="77"/>
      <c r="U1096" s="77">
        <f>SUM(V1096:W1096)</f>
        <v>0</v>
      </c>
      <c r="V1096" s="77"/>
      <c r="W1096" s="94"/>
    </row>
    <row r="1097" spans="1:23" s="85" customFormat="1" ht="21" customHeight="1">
      <c r="A1097" s="569" t="s">
        <v>57</v>
      </c>
      <c r="B1097" s="1270" t="s">
        <v>32</v>
      </c>
      <c r="C1097" s="1270"/>
      <c r="D1097" s="1270"/>
      <c r="E1097" s="1270"/>
      <c r="F1097" s="1270"/>
      <c r="G1097" s="1270"/>
      <c r="H1097" s="1270"/>
      <c r="I1097" s="1270"/>
      <c r="J1097" s="1270"/>
      <c r="K1097" s="1270"/>
      <c r="L1097" s="861">
        <f>L1098</f>
        <v>0</v>
      </c>
      <c r="M1097" s="861">
        <f t="shared" ref="M1097:W1097" si="249">M1098</f>
        <v>0</v>
      </c>
      <c r="N1097" s="861">
        <f t="shared" si="249"/>
        <v>0</v>
      </c>
      <c r="O1097" s="861">
        <f t="shared" si="249"/>
        <v>0</v>
      </c>
      <c r="P1097" s="861">
        <f t="shared" si="249"/>
        <v>0</v>
      </c>
      <c r="Q1097" s="861">
        <f t="shared" si="249"/>
        <v>0</v>
      </c>
      <c r="R1097" s="861">
        <f t="shared" si="249"/>
        <v>0</v>
      </c>
      <c r="S1097" s="861">
        <f t="shared" si="249"/>
        <v>0</v>
      </c>
      <c r="T1097" s="861">
        <f t="shared" si="249"/>
        <v>0</v>
      </c>
      <c r="U1097" s="861">
        <f t="shared" si="249"/>
        <v>0</v>
      </c>
      <c r="V1097" s="861">
        <f t="shared" si="249"/>
        <v>0</v>
      </c>
      <c r="W1097" s="862">
        <f t="shared" si="249"/>
        <v>0</v>
      </c>
    </row>
    <row r="1098" spans="1:23" s="105" customFormat="1" ht="19.5" thickBot="1">
      <c r="A1098" s="303"/>
      <c r="B1098" s="899"/>
      <c r="C1098" s="982"/>
      <c r="D1098" s="305"/>
      <c r="E1098" s="304"/>
      <c r="F1098" s="304"/>
      <c r="G1098" s="304"/>
      <c r="H1098" s="307"/>
      <c r="I1098" s="308"/>
      <c r="J1098" s="305"/>
      <c r="K1098" s="305"/>
      <c r="L1098" s="309"/>
      <c r="M1098" s="309"/>
      <c r="N1098" s="309"/>
      <c r="O1098" s="309">
        <f>SUM(P1098:Q1098)</f>
        <v>0</v>
      </c>
      <c r="P1098" s="309"/>
      <c r="Q1098" s="309"/>
      <c r="R1098" s="309">
        <f>SUM(S1098:T1098)</f>
        <v>0</v>
      </c>
      <c r="S1098" s="309"/>
      <c r="T1098" s="309"/>
      <c r="U1098" s="309">
        <f>SUM(V1098:W1098)</f>
        <v>0</v>
      </c>
      <c r="V1098" s="309"/>
      <c r="W1098" s="310"/>
    </row>
    <row r="1099" spans="1:23" s="967" customFormat="1" ht="56.25">
      <c r="A1099" s="563" t="s">
        <v>457</v>
      </c>
      <c r="B1099" s="774" t="s">
        <v>458</v>
      </c>
      <c r="C1099" s="216"/>
      <c r="D1099" s="564"/>
      <c r="E1099" s="564"/>
      <c r="F1099" s="564"/>
      <c r="G1099" s="564"/>
      <c r="H1099" s="564"/>
      <c r="I1099" s="564"/>
      <c r="J1099" s="564"/>
      <c r="K1099" s="564" t="s">
        <v>66</v>
      </c>
      <c r="L1099" s="857">
        <f>SUM(L1100,L1232,L1267,L1270,L1275,L1278)</f>
        <v>715153.59999999986</v>
      </c>
      <c r="M1099" s="857">
        <f t="shared" ref="M1099:W1099" si="250">SUM(M1100,M1232,M1267,M1270,M1275,M1278)</f>
        <v>578802.20000000007</v>
      </c>
      <c r="N1099" s="857">
        <f t="shared" si="250"/>
        <v>240878.59999999998</v>
      </c>
      <c r="O1099" s="857">
        <f t="shared" si="250"/>
        <v>371592.9</v>
      </c>
      <c r="P1099" s="857">
        <f t="shared" si="250"/>
        <v>367373.4</v>
      </c>
      <c r="Q1099" s="857">
        <f t="shared" si="250"/>
        <v>4219.5</v>
      </c>
      <c r="R1099" s="857">
        <f t="shared" si="250"/>
        <v>176103.4</v>
      </c>
      <c r="S1099" s="857">
        <f t="shared" si="250"/>
        <v>175762.4</v>
      </c>
      <c r="T1099" s="857">
        <f t="shared" si="250"/>
        <v>341</v>
      </c>
      <c r="U1099" s="857">
        <f t="shared" si="250"/>
        <v>195213.8</v>
      </c>
      <c r="V1099" s="857">
        <f t="shared" si="250"/>
        <v>194872.8</v>
      </c>
      <c r="W1099" s="857">
        <f t="shared" si="250"/>
        <v>341</v>
      </c>
    </row>
    <row r="1100" spans="1:23" s="83" customFormat="1">
      <c r="A1100" s="566" t="s">
        <v>9</v>
      </c>
      <c r="B1100" s="1274" t="s">
        <v>71</v>
      </c>
      <c r="C1100" s="1274"/>
      <c r="D1100" s="1274"/>
      <c r="E1100" s="1274"/>
      <c r="F1100" s="1274"/>
      <c r="G1100" s="1274"/>
      <c r="H1100" s="1274"/>
      <c r="I1100" s="1274"/>
      <c r="J1100" s="1274"/>
      <c r="K1100" s="1274"/>
      <c r="L1100" s="856">
        <f>SUM(L1101,L1108,L1138,L1158,L1182,L1203)</f>
        <v>682133.89999999991</v>
      </c>
      <c r="M1100" s="856">
        <f>SUM(M1101,M1108,M1138,M1158,M1182,M1203)</f>
        <v>548669</v>
      </c>
      <c r="N1100" s="856">
        <f>N1101+N1108+N1138+N1158+N1182+N1203</f>
        <v>227056.3</v>
      </c>
      <c r="O1100" s="856">
        <f t="shared" ref="O1100:W1100" si="251">SUM(O1101,O1108,O1138,O1158,O1182,O1203)</f>
        <v>337287</v>
      </c>
      <c r="P1100" s="856">
        <f t="shared" si="251"/>
        <v>333067.5</v>
      </c>
      <c r="Q1100" s="856">
        <f t="shared" si="251"/>
        <v>4219.5</v>
      </c>
      <c r="R1100" s="856">
        <f t="shared" si="251"/>
        <v>146377.30000000002</v>
      </c>
      <c r="S1100" s="856">
        <f t="shared" si="251"/>
        <v>146036.30000000002</v>
      </c>
      <c r="T1100" s="856">
        <f t="shared" si="251"/>
        <v>341</v>
      </c>
      <c r="U1100" s="856">
        <f t="shared" si="251"/>
        <v>166501.5</v>
      </c>
      <c r="V1100" s="856">
        <f t="shared" si="251"/>
        <v>166160.5</v>
      </c>
      <c r="W1100" s="874">
        <f t="shared" si="251"/>
        <v>341</v>
      </c>
    </row>
    <row r="1101" spans="1:23" s="78" customFormat="1">
      <c r="A1101" s="115" t="s">
        <v>58</v>
      </c>
      <c r="B1101" s="721"/>
      <c r="C1101" s="977"/>
      <c r="D1101" s="101"/>
      <c r="E1101" s="93"/>
      <c r="F1101" s="93"/>
      <c r="G1101" s="93"/>
      <c r="H1101" s="93"/>
      <c r="I1101" s="173"/>
      <c r="J1101" s="113"/>
      <c r="K1101" s="165"/>
      <c r="L1101" s="200">
        <f>L1102+L1105+L1107</f>
        <v>52302.9</v>
      </c>
      <c r="M1101" s="200">
        <f>M1102+M1105+M1107</f>
        <v>52206.6</v>
      </c>
      <c r="N1101" s="200">
        <f>N1102+N1105+N1107</f>
        <v>36547.699999999997</v>
      </c>
      <c r="O1101" s="200">
        <f t="shared" ref="O1101:W1101" si="252">O1102+O1105+O1107</f>
        <v>54870.700000000004</v>
      </c>
      <c r="P1101" s="200">
        <f t="shared" si="252"/>
        <v>54870.700000000004</v>
      </c>
      <c r="Q1101" s="200">
        <f t="shared" si="252"/>
        <v>0</v>
      </c>
      <c r="R1101" s="200">
        <f t="shared" si="252"/>
        <v>18386.900000000001</v>
      </c>
      <c r="S1101" s="200">
        <f t="shared" si="252"/>
        <v>18386.900000000001</v>
      </c>
      <c r="T1101" s="200">
        <f t="shared" si="252"/>
        <v>0</v>
      </c>
      <c r="U1101" s="200">
        <f t="shared" si="252"/>
        <v>17174.2</v>
      </c>
      <c r="V1101" s="200">
        <f t="shared" si="252"/>
        <v>17174.2</v>
      </c>
      <c r="W1101" s="579">
        <f t="shared" si="252"/>
        <v>0</v>
      </c>
    </row>
    <row r="1102" spans="1:23" s="78" customFormat="1" ht="37.5">
      <c r="A1102" s="1275" t="s">
        <v>10</v>
      </c>
      <c r="B1102" s="719" t="s">
        <v>459</v>
      </c>
      <c r="C1102" s="1278" t="s">
        <v>460</v>
      </c>
      <c r="D1102" s="1281"/>
      <c r="E1102" s="167" t="s">
        <v>101</v>
      </c>
      <c r="F1102" s="167" t="s">
        <v>102</v>
      </c>
      <c r="H1102" s="123">
        <v>100</v>
      </c>
      <c r="I1102" s="121" t="s">
        <v>461</v>
      </c>
      <c r="J1102" s="122" t="s">
        <v>462</v>
      </c>
      <c r="K1102" s="160"/>
      <c r="L1102" s="190">
        <f>L1103+L1104</f>
        <v>50848.4</v>
      </c>
      <c r="M1102" s="190">
        <f>M1103+M1104</f>
        <v>50693.7</v>
      </c>
      <c r="N1102" s="190">
        <f>N1103+N1104</f>
        <v>35551</v>
      </c>
      <c r="O1102" s="190">
        <f>SUM(P1102:Q1102)</f>
        <v>53379.4</v>
      </c>
      <c r="P1102" s="190">
        <f>P1103+P1104</f>
        <v>53379.4</v>
      </c>
      <c r="Q1102" s="190">
        <f>Q1103</f>
        <v>0</v>
      </c>
      <c r="R1102" s="190">
        <f>SUM(S1102:T1102)</f>
        <v>16857.7</v>
      </c>
      <c r="S1102" s="190">
        <f>S1103+S1104</f>
        <v>16857.7</v>
      </c>
      <c r="T1102" s="190">
        <f>T1103</f>
        <v>0</v>
      </c>
      <c r="U1102" s="190">
        <f>SUM(V1102:W1102)</f>
        <v>16645</v>
      </c>
      <c r="V1102" s="190">
        <f>V1103+V1104</f>
        <v>16645</v>
      </c>
      <c r="W1102" s="192">
        <f>W1103</f>
        <v>0</v>
      </c>
    </row>
    <row r="1103" spans="1:23" s="78" customFormat="1">
      <c r="A1103" s="1276"/>
      <c r="B1103" s="714" t="s">
        <v>463</v>
      </c>
      <c r="C1103" s="1279"/>
      <c r="D1103" s="1282"/>
      <c r="E1103" s="150" t="s">
        <v>101</v>
      </c>
      <c r="F1103" s="150" t="s">
        <v>102</v>
      </c>
      <c r="G1103" s="580">
        <v>7770100190</v>
      </c>
      <c r="H1103" s="123"/>
      <c r="I1103" s="1264" t="s">
        <v>464</v>
      </c>
      <c r="J1103" s="581" t="s">
        <v>465</v>
      </c>
      <c r="K1103" s="582"/>
      <c r="L1103" s="583">
        <v>48603.4</v>
      </c>
      <c r="M1103" s="584">
        <v>48537.2</v>
      </c>
      <c r="N1103" s="585">
        <v>34164.6</v>
      </c>
      <c r="O1103" s="585">
        <f>P1103+Q1103</f>
        <v>51023.5</v>
      </c>
      <c r="P1103" s="585">
        <v>51023.5</v>
      </c>
      <c r="Q1103" s="585"/>
      <c r="R1103" s="585">
        <f>S1103</f>
        <v>14822.8</v>
      </c>
      <c r="S1103" s="585">
        <v>14822.8</v>
      </c>
      <c r="T1103" s="585"/>
      <c r="U1103" s="585">
        <f>V1103+W1103</f>
        <v>14822.8</v>
      </c>
      <c r="V1103" s="585">
        <v>14822.8</v>
      </c>
      <c r="W1103" s="583"/>
    </row>
    <row r="1104" spans="1:23" s="78" customFormat="1" ht="25.5">
      <c r="A1104" s="1277"/>
      <c r="B1104" s="714" t="s">
        <v>981</v>
      </c>
      <c r="C1104" s="1279"/>
      <c r="D1104" s="1283"/>
      <c r="E1104" s="150" t="s">
        <v>101</v>
      </c>
      <c r="F1104" s="150" t="s">
        <v>102</v>
      </c>
      <c r="G1104" s="586">
        <v>7770108000</v>
      </c>
      <c r="H1104" s="123"/>
      <c r="I1104" s="1264"/>
      <c r="J1104" s="587"/>
      <c r="K1104" s="582"/>
      <c r="L1104" s="583">
        <v>2245</v>
      </c>
      <c r="M1104" s="584">
        <v>2156.5</v>
      </c>
      <c r="N1104" s="585">
        <v>1386.4</v>
      </c>
      <c r="O1104" s="585">
        <f>P1104</f>
        <v>2355.9</v>
      </c>
      <c r="P1104" s="585">
        <v>2355.9</v>
      </c>
      <c r="Q1104" s="585"/>
      <c r="R1104" s="585">
        <f>S1104</f>
        <v>2034.9</v>
      </c>
      <c r="S1104" s="585">
        <v>2034.9</v>
      </c>
      <c r="T1104" s="585"/>
      <c r="U1104" s="585">
        <f>V1104</f>
        <v>1822.2</v>
      </c>
      <c r="V1104" s="585">
        <v>1822.2</v>
      </c>
      <c r="W1104" s="588"/>
    </row>
    <row r="1105" spans="1:23" s="78" customFormat="1" ht="37.5">
      <c r="A1105" s="171" t="s">
        <v>11</v>
      </c>
      <c r="B1105" s="719" t="s">
        <v>73</v>
      </c>
      <c r="C1105" s="1279"/>
      <c r="D1105" s="127"/>
      <c r="E1105" s="589" t="s">
        <v>101</v>
      </c>
      <c r="F1105" s="589" t="s">
        <v>102</v>
      </c>
      <c r="G1105" s="123">
        <v>7770100190</v>
      </c>
      <c r="H1105" s="123">
        <v>200</v>
      </c>
      <c r="I1105" s="590" t="s">
        <v>466</v>
      </c>
      <c r="J1105" s="581" t="s">
        <v>467</v>
      </c>
      <c r="K1105" s="129"/>
      <c r="L1105" s="190">
        <v>1424.3</v>
      </c>
      <c r="M1105" s="591">
        <v>1512.9</v>
      </c>
      <c r="N1105" s="592">
        <v>996.7</v>
      </c>
      <c r="O1105" s="592">
        <f>SUM(P1105:Q1105)</f>
        <v>1491.3</v>
      </c>
      <c r="P1105" s="592">
        <v>1491.3</v>
      </c>
      <c r="Q1105" s="592"/>
      <c r="R1105" s="592">
        <f>SUM(S1105:T1105)</f>
        <v>1529.2</v>
      </c>
      <c r="S1105" s="592">
        <v>1529.2</v>
      </c>
      <c r="T1105" s="592"/>
      <c r="U1105" s="592">
        <f>SUM(V1105:W1105)</f>
        <v>529.20000000000005</v>
      </c>
      <c r="V1105" s="592">
        <v>529.20000000000005</v>
      </c>
      <c r="W1105" s="190"/>
    </row>
    <row r="1106" spans="1:23" s="78" customFormat="1" ht="48">
      <c r="A1106" s="172"/>
      <c r="B1106" s="898"/>
      <c r="C1106" s="1279"/>
      <c r="D1106" s="130"/>
      <c r="E1106" s="593"/>
      <c r="F1106" s="593"/>
      <c r="G1106" s="594"/>
      <c r="H1106" s="594"/>
      <c r="I1106" s="595" t="s">
        <v>468</v>
      </c>
      <c r="J1106" s="581" t="s">
        <v>469</v>
      </c>
      <c r="K1106" s="596"/>
      <c r="L1106" s="191"/>
      <c r="M1106" s="597"/>
      <c r="N1106" s="598"/>
      <c r="O1106" s="598"/>
      <c r="P1106" s="598"/>
      <c r="Q1106" s="598"/>
      <c r="R1106" s="598"/>
      <c r="S1106" s="598"/>
      <c r="T1106" s="598"/>
      <c r="U1106" s="598"/>
      <c r="V1106" s="598"/>
      <c r="W1106" s="191"/>
    </row>
    <row r="1107" spans="1:23" s="78" customFormat="1" ht="108">
      <c r="A1107" s="599" t="s">
        <v>21</v>
      </c>
      <c r="B1107" s="898" t="s">
        <v>32</v>
      </c>
      <c r="C1107" s="1280"/>
      <c r="D1107" s="176"/>
      <c r="E1107" s="168" t="s">
        <v>101</v>
      </c>
      <c r="F1107" s="168" t="s">
        <v>102</v>
      </c>
      <c r="G1107" s="170">
        <v>7770100190</v>
      </c>
      <c r="H1107" s="594">
        <v>800</v>
      </c>
      <c r="I1107" s="600" t="s">
        <v>982</v>
      </c>
      <c r="J1107" s="601" t="s">
        <v>470</v>
      </c>
      <c r="K1107" s="602"/>
      <c r="L1107" s="603">
        <v>30.2</v>
      </c>
      <c r="M1107" s="191">
        <v>0</v>
      </c>
      <c r="N1107" s="191">
        <v>0</v>
      </c>
      <c r="O1107" s="191">
        <f>SUM(P1107:Q1107)</f>
        <v>0</v>
      </c>
      <c r="P1107" s="191">
        <v>0</v>
      </c>
      <c r="Q1107" s="191"/>
      <c r="R1107" s="191">
        <f>SUM(S1107:T1107)</f>
        <v>0</v>
      </c>
      <c r="S1107" s="191">
        <v>0</v>
      </c>
      <c r="T1107" s="191"/>
      <c r="U1107" s="191">
        <f>SUM(V1107:W1107)</f>
        <v>0</v>
      </c>
      <c r="V1107" s="191">
        <v>0</v>
      </c>
      <c r="W1107" s="193"/>
    </row>
    <row r="1108" spans="1:23" s="78" customFormat="1">
      <c r="A1108" s="1175" t="s">
        <v>97</v>
      </c>
      <c r="B1108" s="1176"/>
      <c r="C1108" s="1176"/>
      <c r="D1108" s="1176"/>
      <c r="E1108" s="1176"/>
      <c r="F1108" s="1176"/>
      <c r="G1108" s="1176"/>
      <c r="H1108" s="1176"/>
      <c r="I1108" s="1284"/>
      <c r="J1108" s="1284"/>
      <c r="K1108" s="1284"/>
      <c r="L1108" s="200">
        <f>SUM(L1109,L1113,L1134)</f>
        <v>44894.600000000006</v>
      </c>
      <c r="M1108" s="200">
        <f t="shared" ref="M1108:W1108" si="253">SUM(M1109,M1113,M1134)</f>
        <v>68776.800000000003</v>
      </c>
      <c r="N1108" s="200">
        <f t="shared" si="253"/>
        <v>30043</v>
      </c>
      <c r="O1108" s="200">
        <f>SUM(O1109,O1113,O1134)</f>
        <v>67639.199999999997</v>
      </c>
      <c r="P1108" s="200">
        <f t="shared" si="253"/>
        <v>65896.5</v>
      </c>
      <c r="Q1108" s="200">
        <f t="shared" si="253"/>
        <v>1742.7</v>
      </c>
      <c r="R1108" s="200">
        <f t="shared" si="253"/>
        <v>64964.7</v>
      </c>
      <c r="S1108" s="200">
        <f t="shared" si="253"/>
        <v>64964.7</v>
      </c>
      <c r="T1108" s="200">
        <f t="shared" si="253"/>
        <v>0</v>
      </c>
      <c r="U1108" s="200">
        <f t="shared" si="253"/>
        <v>46135.299999999996</v>
      </c>
      <c r="V1108" s="200">
        <f t="shared" si="253"/>
        <v>46135.299999999996</v>
      </c>
      <c r="W1108" s="208">
        <f t="shared" si="253"/>
        <v>0</v>
      </c>
    </row>
    <row r="1109" spans="1:23" s="78" customFormat="1">
      <c r="A1109" s="95" t="s">
        <v>12</v>
      </c>
      <c r="B1109" s="721" t="s">
        <v>59</v>
      </c>
      <c r="C1109" s="96"/>
      <c r="D1109" s="235"/>
      <c r="E1109" s="93"/>
      <c r="F1109" s="93"/>
      <c r="G1109" s="93"/>
      <c r="H1109" s="96">
        <v>100</v>
      </c>
      <c r="I1109" s="234"/>
      <c r="J1109" s="235"/>
      <c r="K1109" s="235"/>
      <c r="L1109" s="77">
        <f>SUM(L1110:L1112)</f>
        <v>26575.9</v>
      </c>
      <c r="M1109" s="77">
        <f t="shared" ref="M1109:W1109" si="254">SUM(M1110:M1112)</f>
        <v>32136.200000000004</v>
      </c>
      <c r="N1109" s="77">
        <f t="shared" si="254"/>
        <v>19927.400000000001</v>
      </c>
      <c r="O1109" s="77">
        <f>SUM(O1110:O1112)</f>
        <v>30275.199999999997</v>
      </c>
      <c r="P1109" s="77">
        <f t="shared" si="254"/>
        <v>30275.199999999997</v>
      </c>
      <c r="Q1109" s="77">
        <f t="shared" si="254"/>
        <v>0</v>
      </c>
      <c r="R1109" s="77">
        <f t="shared" si="254"/>
        <v>28712.9</v>
      </c>
      <c r="S1109" s="77">
        <f t="shared" si="254"/>
        <v>28712.9</v>
      </c>
      <c r="T1109" s="77">
        <f t="shared" si="254"/>
        <v>0</v>
      </c>
      <c r="U1109" s="77">
        <f t="shared" si="254"/>
        <v>28767.4</v>
      </c>
      <c r="V1109" s="77">
        <f t="shared" si="254"/>
        <v>28767.4</v>
      </c>
      <c r="W1109" s="94">
        <f t="shared" si="254"/>
        <v>0</v>
      </c>
    </row>
    <row r="1110" spans="1:23" s="78" customFormat="1" ht="63">
      <c r="A1110" s="95" t="s">
        <v>49</v>
      </c>
      <c r="B1110" s="721" t="s">
        <v>471</v>
      </c>
      <c r="C1110" s="1006" t="s">
        <v>983</v>
      </c>
      <c r="D1110" s="235"/>
      <c r="E1110" s="143" t="s">
        <v>1265</v>
      </c>
      <c r="F1110" s="143" t="s">
        <v>1266</v>
      </c>
      <c r="G1110" s="144" t="s">
        <v>1267</v>
      </c>
      <c r="H1110" s="120">
        <v>100</v>
      </c>
      <c r="I1110" s="121" t="s">
        <v>472</v>
      </c>
      <c r="J1110" s="122" t="s">
        <v>462</v>
      </c>
      <c r="K1110" s="235"/>
      <c r="L1110" s="604">
        <v>7479.9</v>
      </c>
      <c r="M1110" s="77">
        <f>8721.6+272.6+97.6+13.6</f>
        <v>9105.4000000000015</v>
      </c>
      <c r="N1110" s="77">
        <f>5351.5+135.5+68.5+13.6</f>
        <v>5569.1</v>
      </c>
      <c r="O1110" s="77">
        <f>SUM(P1110:Q1110)</f>
        <v>9303.9</v>
      </c>
      <c r="P1110" s="77">
        <f>9192.4+111.5</f>
        <v>9303.9</v>
      </c>
      <c r="Q1110" s="77"/>
      <c r="R1110" s="77">
        <f>SUM(S1110:T1110)</f>
        <v>7642.4</v>
      </c>
      <c r="S1110" s="77">
        <f>7453+189.4</f>
        <v>7642.4</v>
      </c>
      <c r="T1110" s="77"/>
      <c r="U1110" s="77">
        <f>SUM(V1110:W1110)</f>
        <v>7696.9</v>
      </c>
      <c r="V1110" s="77">
        <f>7453+243.9</f>
        <v>7696.9</v>
      </c>
      <c r="W1110" s="94"/>
    </row>
    <row r="1111" spans="1:23" s="78" customFormat="1" ht="102">
      <c r="A1111" s="95" t="s">
        <v>69</v>
      </c>
      <c r="B1111" s="721" t="s">
        <v>473</v>
      </c>
      <c r="C1111" s="1006" t="s">
        <v>474</v>
      </c>
      <c r="D1111" s="235"/>
      <c r="E1111" s="605" t="s">
        <v>1268</v>
      </c>
      <c r="F1111" s="605" t="s">
        <v>1269</v>
      </c>
      <c r="G1111" s="605" t="s">
        <v>1270</v>
      </c>
      <c r="H1111" s="120">
        <v>100</v>
      </c>
      <c r="I1111" s="128" t="s">
        <v>475</v>
      </c>
      <c r="J1111" s="606" t="s">
        <v>476</v>
      </c>
      <c r="K1111" s="235"/>
      <c r="L1111" s="604">
        <f>682.6+8666.4+166.6</f>
        <v>9515.6</v>
      </c>
      <c r="M1111" s="77">
        <f>6516.1+27.3+4844.3+3.3+2131.6+68.2</f>
        <v>13590.800000000001</v>
      </c>
      <c r="N1111" s="77">
        <f>4176.4+11.4+2646.2+1.8+1218.5+25.9</f>
        <v>8080.1999999999989</v>
      </c>
      <c r="O1111" s="77">
        <f>SUM(P1111:Q1111)</f>
        <v>11433.8</v>
      </c>
      <c r="P1111" s="77">
        <f>6538.5+4895.3</f>
        <v>11433.8</v>
      </c>
      <c r="Q1111" s="77"/>
      <c r="R1111" s="77">
        <f>SUM(S1111:T1111)</f>
        <v>11536</v>
      </c>
      <c r="S1111" s="77">
        <f>6640.7+4895.3</f>
        <v>11536</v>
      </c>
      <c r="T1111" s="77"/>
      <c r="U1111" s="77">
        <f>SUM(V1111:W1111)</f>
        <v>11536</v>
      </c>
      <c r="V1111" s="77">
        <f>6640.7+4895.3</f>
        <v>11536</v>
      </c>
      <c r="W1111" s="94"/>
    </row>
    <row r="1112" spans="1:23" s="78" customFormat="1" ht="108">
      <c r="A1112" s="95" t="s">
        <v>70</v>
      </c>
      <c r="B1112" s="721" t="s">
        <v>477</v>
      </c>
      <c r="C1112" s="1006" t="s">
        <v>984</v>
      </c>
      <c r="D1112" s="235"/>
      <c r="E1112" s="106" t="s">
        <v>102</v>
      </c>
      <c r="F1112" s="106" t="s">
        <v>91</v>
      </c>
      <c r="G1112" s="106" t="s">
        <v>649</v>
      </c>
      <c r="H1112" s="120">
        <v>100</v>
      </c>
      <c r="I1112" s="125" t="s">
        <v>478</v>
      </c>
      <c r="J1112" s="607" t="s">
        <v>479</v>
      </c>
      <c r="K1112" s="235"/>
      <c r="L1112" s="604">
        <v>9580.4</v>
      </c>
      <c r="M1112" s="77">
        <v>9440</v>
      </c>
      <c r="N1112" s="77">
        <v>6278.1</v>
      </c>
      <c r="O1112" s="77">
        <f>SUM(P1112:Q1112)</f>
        <v>9537.5</v>
      </c>
      <c r="P1112" s="77">
        <v>9537.5</v>
      </c>
      <c r="Q1112" s="77"/>
      <c r="R1112" s="77">
        <f>SUM(S1112:T1112)</f>
        <v>9534.5</v>
      </c>
      <c r="S1112" s="77">
        <v>9534.5</v>
      </c>
      <c r="T1112" s="77"/>
      <c r="U1112" s="77">
        <f>SUM(V1112:W1112)</f>
        <v>9534.5</v>
      </c>
      <c r="V1112" s="77">
        <v>9534.5</v>
      </c>
      <c r="W1112" s="94"/>
    </row>
    <row r="1113" spans="1:23" s="78" customFormat="1" ht="37.5">
      <c r="A1113" s="118" t="s">
        <v>13</v>
      </c>
      <c r="B1113" s="721" t="s">
        <v>33</v>
      </c>
      <c r="C1113" s="977"/>
      <c r="D1113" s="220"/>
      <c r="E1113" s="93"/>
      <c r="F1113" s="93"/>
      <c r="G1113" s="93"/>
      <c r="H1113" s="96">
        <v>200</v>
      </c>
      <c r="I1113" s="97"/>
      <c r="J1113" s="97"/>
      <c r="K1113" s="220"/>
      <c r="L1113" s="77">
        <f>L1114+L1117+L1128</f>
        <v>16627.2</v>
      </c>
      <c r="M1113" s="77">
        <f>M1114+M1117+M1128</f>
        <v>35669.300000000003</v>
      </c>
      <c r="N1113" s="77">
        <f>N1114+N1117+N1128</f>
        <v>9334.1</v>
      </c>
      <c r="O1113" s="77">
        <f>O1114+O1117+O1128</f>
        <v>35898.600000000006</v>
      </c>
      <c r="P1113" s="77">
        <f t="shared" ref="P1113:W1113" si="255">P1114+P1117+P1128</f>
        <v>34155.9</v>
      </c>
      <c r="Q1113" s="77">
        <f t="shared" si="255"/>
        <v>1742.7</v>
      </c>
      <c r="R1113" s="77">
        <f t="shared" si="255"/>
        <v>34749.199999999997</v>
      </c>
      <c r="S1113" s="77">
        <f t="shared" si="255"/>
        <v>34749.199999999997</v>
      </c>
      <c r="T1113" s="77">
        <f t="shared" si="255"/>
        <v>0</v>
      </c>
      <c r="U1113" s="77">
        <f t="shared" si="255"/>
        <v>15865.3</v>
      </c>
      <c r="V1113" s="77">
        <f t="shared" si="255"/>
        <v>15865.3</v>
      </c>
      <c r="W1113" s="77">
        <f t="shared" si="255"/>
        <v>0</v>
      </c>
    </row>
    <row r="1114" spans="1:23" s="78" customFormat="1" ht="36">
      <c r="A1114" s="608" t="s">
        <v>50</v>
      </c>
      <c r="B1114" s="920" t="s">
        <v>480</v>
      </c>
      <c r="C1114" s="1285"/>
      <c r="D1114" s="1288"/>
      <c r="E1114" s="74"/>
      <c r="F1114" s="74"/>
      <c r="G1114" s="96"/>
      <c r="H1114" s="586">
        <v>200</v>
      </c>
      <c r="I1114" s="126" t="s">
        <v>1271</v>
      </c>
      <c r="J1114" s="609" t="s">
        <v>1272</v>
      </c>
      <c r="K1114" s="610"/>
      <c r="L1114" s="604">
        <f>L1115+L1116</f>
        <v>10552.7</v>
      </c>
      <c r="M1114" s="77">
        <f>M1115</f>
        <v>9940.5</v>
      </c>
      <c r="N1114" s="77">
        <f>N1115</f>
        <v>6011.6</v>
      </c>
      <c r="O1114" s="77">
        <f t="shared" ref="O1114:W1114" si="256">O1115</f>
        <v>10615.6</v>
      </c>
      <c r="P1114" s="77">
        <f t="shared" si="256"/>
        <v>10615.6</v>
      </c>
      <c r="Q1114" s="77">
        <f t="shared" si="256"/>
        <v>0</v>
      </c>
      <c r="R1114" s="77">
        <f t="shared" si="256"/>
        <v>10167.4</v>
      </c>
      <c r="S1114" s="77">
        <f t="shared" si="256"/>
        <v>10167.4</v>
      </c>
      <c r="T1114" s="77">
        <f t="shared" si="256"/>
        <v>0</v>
      </c>
      <c r="U1114" s="77">
        <f t="shared" si="256"/>
        <v>10167.4</v>
      </c>
      <c r="V1114" s="77">
        <f t="shared" si="256"/>
        <v>10167.4</v>
      </c>
      <c r="W1114" s="77">
        <f t="shared" si="256"/>
        <v>0</v>
      </c>
    </row>
    <row r="1115" spans="1:23" s="78" customFormat="1">
      <c r="A1115" s="611"/>
      <c r="B1115" s="920" t="s">
        <v>481</v>
      </c>
      <c r="C1115" s="1286"/>
      <c r="D1115" s="1289"/>
      <c r="E1115" s="612" t="s">
        <v>101</v>
      </c>
      <c r="F1115" s="612" t="s">
        <v>92</v>
      </c>
      <c r="G1115" s="215">
        <v>2420100590</v>
      </c>
      <c r="H1115" s="215"/>
      <c r="I1115" s="1291" t="s">
        <v>482</v>
      </c>
      <c r="J1115" s="1292" t="s">
        <v>483</v>
      </c>
      <c r="K1115" s="613"/>
      <c r="L1115" s="614">
        <v>10552.7</v>
      </c>
      <c r="M1115" s="588">
        <v>9940.5</v>
      </c>
      <c r="N1115" s="588">
        <v>6011.6</v>
      </c>
      <c r="O1115" s="588">
        <f>P1115+Q1115</f>
        <v>10615.6</v>
      </c>
      <c r="P1115" s="588">
        <v>10615.6</v>
      </c>
      <c r="Q1115" s="588"/>
      <c r="R1115" s="588">
        <f>S1115</f>
        <v>10167.4</v>
      </c>
      <c r="S1115" s="588">
        <v>10167.4</v>
      </c>
      <c r="T1115" s="588"/>
      <c r="U1115" s="588">
        <f>V1115</f>
        <v>10167.4</v>
      </c>
      <c r="V1115" s="588">
        <v>10167.4</v>
      </c>
      <c r="W1115" s="615"/>
    </row>
    <row r="1116" spans="1:23" s="78" customFormat="1" ht="31.5">
      <c r="A1116" s="611"/>
      <c r="B1116" s="921" t="s">
        <v>985</v>
      </c>
      <c r="C1116" s="1287"/>
      <c r="D1116" s="1290"/>
      <c r="E1116" s="612"/>
      <c r="F1116" s="612"/>
      <c r="G1116" s="157"/>
      <c r="H1116" s="616"/>
      <c r="I1116" s="1291"/>
      <c r="J1116" s="1292"/>
      <c r="K1116" s="613"/>
      <c r="L1116" s="614"/>
      <c r="M1116" s="588"/>
      <c r="N1116" s="588"/>
      <c r="O1116" s="77"/>
      <c r="P1116" s="77"/>
      <c r="Q1116" s="77"/>
      <c r="R1116" s="77"/>
      <c r="S1116" s="77"/>
      <c r="T1116" s="77"/>
      <c r="U1116" s="77"/>
      <c r="V1116" s="77"/>
      <c r="W1116" s="94"/>
    </row>
    <row r="1117" spans="1:23" s="78" customFormat="1">
      <c r="A1117" s="608" t="s">
        <v>74</v>
      </c>
      <c r="B1117" s="920" t="s">
        <v>484</v>
      </c>
      <c r="C1117" s="1293"/>
      <c r="D1117" s="1281"/>
      <c r="E1117" s="143"/>
      <c r="F1117" s="143"/>
      <c r="G1117" s="617"/>
      <c r="H1117" s="96">
        <v>200</v>
      </c>
      <c r="I1117" s="1296" t="s">
        <v>485</v>
      </c>
      <c r="J1117" s="1292" t="s">
        <v>486</v>
      </c>
      <c r="K1117" s="618"/>
      <c r="L1117" s="604">
        <f>L1118+L1119+L1121+L1122+L1120+L1123+L1124+L1125+L1127</f>
        <v>2104.3999999999996</v>
      </c>
      <c r="M1117" s="77">
        <f>M1118+M1119+M1120+M1121+M1122+M1123+M1124+M1125+M1127</f>
        <v>5729.7</v>
      </c>
      <c r="N1117" s="77">
        <f>N1118+N1119+N1120+N1121+N1122+N1123+N1124+N1125+N1127</f>
        <v>1420.3</v>
      </c>
      <c r="O1117" s="77">
        <f>O1118+O1119+O1120+O1121+O1122+O1123+O1124+O1125+O1127+O1126</f>
        <v>22082.2</v>
      </c>
      <c r="P1117" s="77">
        <f>P1118+P1119+P1120+P1121+P1122+P1123+P1124+P1125+P1127+P1126</f>
        <v>20339.5</v>
      </c>
      <c r="Q1117" s="77">
        <f>Q1118+Q1119+Q1120+Q1121+Q1122+Q1123+Q1124</f>
        <v>1742.7</v>
      </c>
      <c r="R1117" s="77">
        <f>R1118+R1119+R1120+R1121+R1122+R1123+R1124+R1125+R1127+R1126</f>
        <v>21054.600000000002</v>
      </c>
      <c r="S1117" s="77">
        <f>S1118+S1119+S1120+S1121+S1122+S1123+S1124+S1125+S1127+S1126</f>
        <v>21054.600000000002</v>
      </c>
      <c r="T1117" s="77">
        <f>T1118+T1119+T1120+T1121+T1122+T1123+T1124</f>
        <v>0</v>
      </c>
      <c r="U1117" s="77">
        <f>U1118+U1119+U1120+U1121+U1122+U1123+U1124+U1125+U1127+U1126</f>
        <v>2170.6999999999998</v>
      </c>
      <c r="V1117" s="77">
        <f>V1118+V1119+V1120+V1121+V1122+V1123+V1124+V1125+V1127+V1126</f>
        <v>2170.6999999999998</v>
      </c>
      <c r="W1117" s="77">
        <f>W1118+W1119+W1120+W1121+W1122+W1123+W1124</f>
        <v>0</v>
      </c>
    </row>
    <row r="1118" spans="1:23" s="78" customFormat="1" ht="55.5">
      <c r="A1118" s="611"/>
      <c r="B1118" s="921" t="s">
        <v>1273</v>
      </c>
      <c r="C1118" s="1294"/>
      <c r="D1118" s="1282"/>
      <c r="E1118" s="143" t="s">
        <v>104</v>
      </c>
      <c r="F1118" s="143" t="s">
        <v>107</v>
      </c>
      <c r="G1118" s="148" t="s">
        <v>157</v>
      </c>
      <c r="H1118" s="96"/>
      <c r="I1118" s="1296"/>
      <c r="J1118" s="1292"/>
      <c r="K1118" s="618"/>
      <c r="L1118" s="614">
        <v>72.400000000000006</v>
      </c>
      <c r="M1118" s="588">
        <v>88.6</v>
      </c>
      <c r="N1118" s="588">
        <v>88.6</v>
      </c>
      <c r="O1118" s="588"/>
      <c r="P1118" s="588"/>
      <c r="Q1118" s="588"/>
      <c r="R1118" s="588"/>
      <c r="S1118" s="588"/>
      <c r="T1118" s="588"/>
      <c r="U1118" s="588"/>
      <c r="V1118" s="588"/>
      <c r="W1118" s="615"/>
    </row>
    <row r="1119" spans="1:23" s="78" customFormat="1" ht="30">
      <c r="A1119" s="611"/>
      <c r="B1119" s="922" t="s">
        <v>487</v>
      </c>
      <c r="C1119" s="1294"/>
      <c r="D1119" s="1282"/>
      <c r="E1119" s="143" t="s">
        <v>104</v>
      </c>
      <c r="F1119" s="143" t="s">
        <v>107</v>
      </c>
      <c r="G1119" s="148" t="s">
        <v>650</v>
      </c>
      <c r="H1119" s="96"/>
      <c r="I1119" s="1264" t="s">
        <v>1274</v>
      </c>
      <c r="J1119" s="1264" t="s">
        <v>1275</v>
      </c>
      <c r="K1119" s="618"/>
      <c r="L1119" s="614">
        <v>137.80000000000001</v>
      </c>
      <c r="M1119" s="588">
        <v>307.60000000000002</v>
      </c>
      <c r="N1119" s="588">
        <v>112.7</v>
      </c>
      <c r="O1119" s="588">
        <f>P1119+Q1119</f>
        <v>145.4</v>
      </c>
      <c r="P1119" s="588">
        <v>145.4</v>
      </c>
      <c r="Q1119" s="588"/>
      <c r="R1119" s="588">
        <f>S1119+T1119</f>
        <v>227.6</v>
      </c>
      <c r="S1119" s="588">
        <v>227.6</v>
      </c>
      <c r="T1119" s="588"/>
      <c r="U1119" s="588">
        <f>V1119+W1119</f>
        <v>227.6</v>
      </c>
      <c r="V1119" s="588">
        <v>227.6</v>
      </c>
      <c r="W1119" s="615"/>
    </row>
    <row r="1120" spans="1:23" s="78" customFormat="1" ht="45">
      <c r="A1120" s="611"/>
      <c r="B1120" s="922" t="s">
        <v>488</v>
      </c>
      <c r="C1120" s="1294"/>
      <c r="D1120" s="1282"/>
      <c r="E1120" s="143" t="s">
        <v>104</v>
      </c>
      <c r="F1120" s="143" t="s">
        <v>107</v>
      </c>
      <c r="G1120" s="148" t="s">
        <v>489</v>
      </c>
      <c r="H1120" s="96"/>
      <c r="I1120" s="1264"/>
      <c r="J1120" s="1264"/>
      <c r="K1120" s="618"/>
      <c r="L1120" s="614">
        <v>52</v>
      </c>
      <c r="M1120" s="588">
        <v>43.8</v>
      </c>
      <c r="N1120" s="588">
        <v>26.7</v>
      </c>
      <c r="O1120" s="588">
        <f>P1120</f>
        <v>43.2</v>
      </c>
      <c r="P1120" s="588">
        <v>43.2</v>
      </c>
      <c r="Q1120" s="588"/>
      <c r="R1120" s="588">
        <f t="shared" ref="R1120:R1127" si="257">S1120</f>
        <v>44.3</v>
      </c>
      <c r="S1120" s="588">
        <v>44.3</v>
      </c>
      <c r="T1120" s="588"/>
      <c r="U1120" s="588">
        <f t="shared" ref="U1120:U1127" si="258">V1120</f>
        <v>44.3</v>
      </c>
      <c r="V1120" s="588">
        <v>44.3</v>
      </c>
      <c r="W1120" s="615"/>
    </row>
    <row r="1121" spans="1:23" s="78" customFormat="1" ht="30">
      <c r="A1121" s="611"/>
      <c r="B1121" s="922" t="s">
        <v>490</v>
      </c>
      <c r="C1121" s="1294"/>
      <c r="D1121" s="1282"/>
      <c r="E1121" s="106" t="s">
        <v>104</v>
      </c>
      <c r="F1121" s="106" t="s">
        <v>107</v>
      </c>
      <c r="G1121" s="148" t="s">
        <v>648</v>
      </c>
      <c r="H1121" s="96"/>
      <c r="I1121" s="1264"/>
      <c r="J1121" s="1264"/>
      <c r="K1121" s="618"/>
      <c r="L1121" s="614">
        <v>1170.0999999999999</v>
      </c>
      <c r="M1121" s="588">
        <v>1380.6</v>
      </c>
      <c r="N1121" s="588">
        <v>992.1</v>
      </c>
      <c r="O1121" s="588">
        <f>P1121+Q1121</f>
        <v>1226.8</v>
      </c>
      <c r="P1121" s="588">
        <v>1226.8</v>
      </c>
      <c r="Q1121" s="588"/>
      <c r="R1121" s="588">
        <f t="shared" si="257"/>
        <v>1384.7</v>
      </c>
      <c r="S1121" s="588">
        <v>1384.7</v>
      </c>
      <c r="T1121" s="588"/>
      <c r="U1121" s="588">
        <f t="shared" si="258"/>
        <v>1384.7</v>
      </c>
      <c r="V1121" s="588">
        <v>1384.7</v>
      </c>
      <c r="W1121" s="615"/>
    </row>
    <row r="1122" spans="1:23" s="78" customFormat="1">
      <c r="A1122" s="611"/>
      <c r="B1122" s="921" t="s">
        <v>491</v>
      </c>
      <c r="C1122" s="1294"/>
      <c r="D1122" s="1282"/>
      <c r="E1122" s="106" t="s">
        <v>104</v>
      </c>
      <c r="F1122" s="106" t="s">
        <v>89</v>
      </c>
      <c r="G1122" s="148" t="s">
        <v>630</v>
      </c>
      <c r="H1122" s="96"/>
      <c r="I1122" s="1264"/>
      <c r="J1122" s="1264"/>
      <c r="K1122" s="618"/>
      <c r="L1122" s="614">
        <v>63.1</v>
      </c>
      <c r="M1122" s="588">
        <v>86.6</v>
      </c>
      <c r="N1122" s="588">
        <v>74.2</v>
      </c>
      <c r="O1122" s="588">
        <f>P1122+Q1122</f>
        <v>1828</v>
      </c>
      <c r="P1122" s="588">
        <v>85.3</v>
      </c>
      <c r="Q1122" s="588">
        <v>1742.7</v>
      </c>
      <c r="R1122" s="588">
        <f t="shared" si="257"/>
        <v>87.5</v>
      </c>
      <c r="S1122" s="588">
        <v>87.5</v>
      </c>
      <c r="T1122" s="588"/>
      <c r="U1122" s="588">
        <f t="shared" si="258"/>
        <v>87.5</v>
      </c>
      <c r="V1122" s="588">
        <v>87.5</v>
      </c>
      <c r="W1122" s="615"/>
    </row>
    <row r="1123" spans="1:23" s="78" customFormat="1" ht="38.25">
      <c r="A1123" s="611"/>
      <c r="B1123" s="923" t="s">
        <v>1276</v>
      </c>
      <c r="C1123" s="1294"/>
      <c r="D1123" s="1282"/>
      <c r="E1123" s="143" t="s">
        <v>1277</v>
      </c>
      <c r="F1123" s="143" t="s">
        <v>1278</v>
      </c>
      <c r="G1123" s="148" t="s">
        <v>1279</v>
      </c>
      <c r="H1123" s="96"/>
      <c r="I1123" s="590" t="s">
        <v>1280</v>
      </c>
      <c r="J1123" s="581" t="s">
        <v>1281</v>
      </c>
      <c r="K1123" s="618"/>
      <c r="L1123" s="614">
        <v>174.6</v>
      </c>
      <c r="M1123" s="588">
        <v>102.8</v>
      </c>
      <c r="N1123" s="588">
        <v>0</v>
      </c>
      <c r="O1123" s="588">
        <f>P1123</f>
        <v>101.4</v>
      </c>
      <c r="P1123" s="588">
        <v>101.4</v>
      </c>
      <c r="Q1123" s="588"/>
      <c r="R1123" s="588">
        <f t="shared" si="257"/>
        <v>104</v>
      </c>
      <c r="S1123" s="588">
        <v>104</v>
      </c>
      <c r="T1123" s="588"/>
      <c r="U1123" s="588">
        <f t="shared" si="258"/>
        <v>104</v>
      </c>
      <c r="V1123" s="588">
        <v>104</v>
      </c>
      <c r="W1123" s="615"/>
    </row>
    <row r="1124" spans="1:23" s="78" customFormat="1" ht="25.5">
      <c r="A1124" s="611"/>
      <c r="B1124" s="923" t="s">
        <v>1282</v>
      </c>
      <c r="C1124" s="1295"/>
      <c r="D1124" s="1283"/>
      <c r="E1124" s="143" t="s">
        <v>104</v>
      </c>
      <c r="F1124" s="143" t="s">
        <v>107</v>
      </c>
      <c r="G1124" s="148" t="s">
        <v>1283</v>
      </c>
      <c r="H1124" s="96"/>
      <c r="I1124" s="1264" t="s">
        <v>1284</v>
      </c>
      <c r="J1124" s="1264" t="s">
        <v>1285</v>
      </c>
      <c r="K1124" s="161"/>
      <c r="L1124" s="614">
        <v>0</v>
      </c>
      <c r="M1124" s="588">
        <v>59.7</v>
      </c>
      <c r="N1124" s="588">
        <v>10.4</v>
      </c>
      <c r="O1124" s="588">
        <f>P1124</f>
        <v>58.9</v>
      </c>
      <c r="P1124" s="588">
        <v>58.9</v>
      </c>
      <c r="Q1124" s="588"/>
      <c r="R1124" s="588">
        <f t="shared" si="257"/>
        <v>60.4</v>
      </c>
      <c r="S1124" s="588">
        <v>60.4</v>
      </c>
      <c r="T1124" s="588"/>
      <c r="U1124" s="588">
        <f t="shared" si="258"/>
        <v>60.4</v>
      </c>
      <c r="V1124" s="588">
        <v>60.4</v>
      </c>
      <c r="W1124" s="615"/>
    </row>
    <row r="1125" spans="1:23" s="78" customFormat="1" ht="38.25">
      <c r="A1125" s="611"/>
      <c r="B1125" s="923" t="s">
        <v>986</v>
      </c>
      <c r="C1125" s="195"/>
      <c r="D1125" s="162"/>
      <c r="E1125" s="143" t="s">
        <v>104</v>
      </c>
      <c r="F1125" s="143" t="s">
        <v>107</v>
      </c>
      <c r="G1125" s="148" t="s">
        <v>600</v>
      </c>
      <c r="H1125" s="96"/>
      <c r="I1125" s="1264"/>
      <c r="J1125" s="1264"/>
      <c r="K1125" s="161"/>
      <c r="L1125" s="614">
        <v>0</v>
      </c>
      <c r="M1125" s="588">
        <v>3430</v>
      </c>
      <c r="N1125" s="588">
        <v>0</v>
      </c>
      <c r="O1125" s="588">
        <f>P1125</f>
        <v>18416.3</v>
      </c>
      <c r="P1125" s="588">
        <v>18416.3</v>
      </c>
      <c r="Q1125" s="588"/>
      <c r="R1125" s="588">
        <f t="shared" si="257"/>
        <v>18883.900000000001</v>
      </c>
      <c r="S1125" s="588">
        <v>18883.900000000001</v>
      </c>
      <c r="T1125" s="588"/>
      <c r="U1125" s="588">
        <f t="shared" si="258"/>
        <v>0</v>
      </c>
      <c r="V1125" s="588">
        <v>0</v>
      </c>
      <c r="W1125" s="588"/>
    </row>
    <row r="1126" spans="1:23" s="78" customFormat="1" ht="25.5">
      <c r="A1126" s="611"/>
      <c r="B1126" s="923" t="s">
        <v>1286</v>
      </c>
      <c r="C1126" s="195"/>
      <c r="D1126" s="162"/>
      <c r="E1126" s="143" t="s">
        <v>104</v>
      </c>
      <c r="F1126" s="143" t="s">
        <v>107</v>
      </c>
      <c r="G1126" s="148" t="s">
        <v>1287</v>
      </c>
      <c r="H1126" s="96"/>
      <c r="I1126" s="1264"/>
      <c r="J1126" s="1264"/>
      <c r="K1126" s="161"/>
      <c r="L1126" s="614">
        <v>0</v>
      </c>
      <c r="M1126" s="588">
        <v>0</v>
      </c>
      <c r="N1126" s="588">
        <v>0</v>
      </c>
      <c r="O1126" s="588">
        <f>P1126</f>
        <v>262.2</v>
      </c>
      <c r="P1126" s="588">
        <v>262.2</v>
      </c>
      <c r="Q1126" s="588"/>
      <c r="R1126" s="588">
        <f t="shared" si="257"/>
        <v>262.2</v>
      </c>
      <c r="S1126" s="588">
        <v>262.2</v>
      </c>
      <c r="T1126" s="588"/>
      <c r="U1126" s="588">
        <f t="shared" si="258"/>
        <v>262.2</v>
      </c>
      <c r="V1126" s="588">
        <v>262.2</v>
      </c>
      <c r="W1126" s="588"/>
    </row>
    <row r="1127" spans="1:23" s="78" customFormat="1" ht="51">
      <c r="A1127" s="611"/>
      <c r="B1127" s="713" t="s">
        <v>1288</v>
      </c>
      <c r="C1127" s="195"/>
      <c r="D1127" s="162"/>
      <c r="E1127" s="106" t="s">
        <v>1020</v>
      </c>
      <c r="F1127" s="106" t="s">
        <v>1289</v>
      </c>
      <c r="G1127" s="106" t="s">
        <v>1290</v>
      </c>
      <c r="H1127" s="96"/>
      <c r="I1127" s="1264"/>
      <c r="J1127" s="1264"/>
      <c r="K1127" s="161"/>
      <c r="L1127" s="614">
        <v>434.4</v>
      </c>
      <c r="M1127" s="588">
        <v>230</v>
      </c>
      <c r="N1127" s="588">
        <v>115.6</v>
      </c>
      <c r="O1127" s="588">
        <f>P1127</f>
        <v>0</v>
      </c>
      <c r="P1127" s="588"/>
      <c r="Q1127" s="588"/>
      <c r="R1127" s="588">
        <f t="shared" si="257"/>
        <v>0</v>
      </c>
      <c r="S1127" s="588"/>
      <c r="T1127" s="588"/>
      <c r="U1127" s="588">
        <f t="shared" si="258"/>
        <v>0</v>
      </c>
      <c r="V1127" s="588"/>
      <c r="W1127" s="588"/>
    </row>
    <row r="1128" spans="1:23" s="78" customFormat="1">
      <c r="A1128" s="608" t="s">
        <v>75</v>
      </c>
      <c r="B1128" s="920" t="s">
        <v>492</v>
      </c>
      <c r="C1128" s="96"/>
      <c r="D1128" s="235"/>
      <c r="E1128" s="106"/>
      <c r="F1128" s="106"/>
      <c r="G1128" s="148"/>
      <c r="H1128" s="96">
        <v>200</v>
      </c>
      <c r="I1128" s="1264"/>
      <c r="J1128" s="1264"/>
      <c r="K1128" s="161"/>
      <c r="L1128" s="604">
        <f>L1129+L1130+L1131+L1132+L1133</f>
        <v>3970.1</v>
      </c>
      <c r="M1128" s="77">
        <f>M1131+M1132+M1133</f>
        <v>19999.099999999999</v>
      </c>
      <c r="N1128" s="77">
        <f>N1131+N1132+N1133</f>
        <v>1902.2</v>
      </c>
      <c r="O1128" s="77">
        <f t="shared" ref="O1128:W1128" si="259">O1131+O1132</f>
        <v>3200.8</v>
      </c>
      <c r="P1128" s="77">
        <f t="shared" si="259"/>
        <v>3200.8</v>
      </c>
      <c r="Q1128" s="77">
        <f t="shared" si="259"/>
        <v>0</v>
      </c>
      <c r="R1128" s="77">
        <f t="shared" si="259"/>
        <v>3527.2</v>
      </c>
      <c r="S1128" s="77">
        <f t="shared" si="259"/>
        <v>3527.2</v>
      </c>
      <c r="T1128" s="77">
        <f t="shared" si="259"/>
        <v>0</v>
      </c>
      <c r="U1128" s="77">
        <f t="shared" si="259"/>
        <v>3527.2</v>
      </c>
      <c r="V1128" s="77">
        <f t="shared" si="259"/>
        <v>3527.2</v>
      </c>
      <c r="W1128" s="77">
        <f t="shared" si="259"/>
        <v>0</v>
      </c>
    </row>
    <row r="1129" spans="1:23" s="78" customFormat="1">
      <c r="A1129" s="611"/>
      <c r="B1129" s="922"/>
      <c r="C1129" s="96"/>
      <c r="D1129" s="235"/>
      <c r="E1129" s="106"/>
      <c r="F1129" s="106"/>
      <c r="G1129" s="148"/>
      <c r="H1129" s="96"/>
      <c r="I1129" s="1264"/>
      <c r="J1129" s="1264"/>
      <c r="K1129" s="161"/>
      <c r="L1129" s="614"/>
      <c r="M1129" s="588"/>
      <c r="N1129" s="588"/>
      <c r="O1129" s="77"/>
      <c r="P1129" s="77"/>
      <c r="Q1129" s="77"/>
      <c r="R1129" s="77"/>
      <c r="S1129" s="77"/>
      <c r="T1129" s="77"/>
      <c r="U1129" s="77"/>
      <c r="V1129" s="77"/>
      <c r="W1129" s="94"/>
    </row>
    <row r="1130" spans="1:23" s="78" customFormat="1">
      <c r="A1130" s="611"/>
      <c r="B1130" s="922"/>
      <c r="C1130" s="96"/>
      <c r="D1130" s="235"/>
      <c r="E1130" s="106"/>
      <c r="F1130" s="106"/>
      <c r="G1130" s="148"/>
      <c r="H1130" s="96"/>
      <c r="I1130" s="1264"/>
      <c r="J1130" s="1264"/>
      <c r="K1130" s="161"/>
      <c r="L1130" s="614"/>
      <c r="M1130" s="588"/>
      <c r="N1130" s="588"/>
      <c r="O1130" s="77"/>
      <c r="P1130" s="77"/>
      <c r="Q1130" s="77"/>
      <c r="R1130" s="77"/>
      <c r="S1130" s="77"/>
      <c r="T1130" s="77"/>
      <c r="U1130" s="77"/>
      <c r="V1130" s="77"/>
      <c r="W1130" s="94"/>
    </row>
    <row r="1131" spans="1:23" s="78" customFormat="1" ht="30">
      <c r="A1131" s="611"/>
      <c r="B1131" s="922" t="s">
        <v>493</v>
      </c>
      <c r="C1131" s="96"/>
      <c r="D1131" s="235"/>
      <c r="E1131" s="106" t="s">
        <v>102</v>
      </c>
      <c r="F1131" s="106" t="s">
        <v>91</v>
      </c>
      <c r="G1131" s="148" t="s">
        <v>651</v>
      </c>
      <c r="H1131" s="96"/>
      <c r="I1131" s="1264" t="s">
        <v>1291</v>
      </c>
      <c r="J1131" s="606" t="s">
        <v>1292</v>
      </c>
      <c r="K1131" s="161"/>
      <c r="L1131" s="614">
        <v>2963.2</v>
      </c>
      <c r="M1131" s="588">
        <v>1974.1</v>
      </c>
      <c r="N1131" s="588">
        <v>1445</v>
      </c>
      <c r="O1131" s="588">
        <f>P1131</f>
        <v>2175.6</v>
      </c>
      <c r="P1131" s="588">
        <v>2175.6</v>
      </c>
      <c r="Q1131" s="588"/>
      <c r="R1131" s="588">
        <f>S1131</f>
        <v>2476</v>
      </c>
      <c r="S1131" s="588">
        <v>2476</v>
      </c>
      <c r="T1131" s="588"/>
      <c r="U1131" s="588">
        <f>V1131</f>
        <v>2476</v>
      </c>
      <c r="V1131" s="588">
        <v>2476</v>
      </c>
      <c r="W1131" s="615"/>
    </row>
    <row r="1132" spans="1:23" s="78" customFormat="1" ht="31.5">
      <c r="A1132" s="611"/>
      <c r="B1132" s="921" t="s">
        <v>131</v>
      </c>
      <c r="C1132" s="96"/>
      <c r="D1132" s="235"/>
      <c r="E1132" s="106" t="s">
        <v>102</v>
      </c>
      <c r="F1132" s="106" t="s">
        <v>91</v>
      </c>
      <c r="G1132" s="148" t="s">
        <v>649</v>
      </c>
      <c r="H1132" s="96"/>
      <c r="I1132" s="1264"/>
      <c r="J1132" s="606"/>
      <c r="K1132" s="161"/>
      <c r="L1132" s="614">
        <v>1006.9</v>
      </c>
      <c r="M1132" s="588">
        <v>1025</v>
      </c>
      <c r="N1132" s="588">
        <v>444.5</v>
      </c>
      <c r="O1132" s="588">
        <f>P1132</f>
        <v>1025.2</v>
      </c>
      <c r="P1132" s="588">
        <v>1025.2</v>
      </c>
      <c r="Q1132" s="588"/>
      <c r="R1132" s="588">
        <f>S1132</f>
        <v>1051.2</v>
      </c>
      <c r="S1132" s="588">
        <v>1051.2</v>
      </c>
      <c r="T1132" s="588"/>
      <c r="U1132" s="588">
        <f>V1132</f>
        <v>1051.2</v>
      </c>
      <c r="V1132" s="588">
        <v>1051.2</v>
      </c>
      <c r="W1132" s="615"/>
    </row>
    <row r="1133" spans="1:23" s="78" customFormat="1" ht="60">
      <c r="A1133" s="620"/>
      <c r="B1133" s="922" t="s">
        <v>1293</v>
      </c>
      <c r="C1133" s="96"/>
      <c r="D1133" s="235"/>
      <c r="E1133" s="106" t="s">
        <v>102</v>
      </c>
      <c r="F1133" s="106" t="s">
        <v>91</v>
      </c>
      <c r="G1133" s="148" t="s">
        <v>1294</v>
      </c>
      <c r="H1133" s="120"/>
      <c r="I1133" s="1264" t="s">
        <v>1295</v>
      </c>
      <c r="J1133" s="621" t="s">
        <v>1296</v>
      </c>
      <c r="K1133" s="161"/>
      <c r="L1133" s="614">
        <v>0</v>
      </c>
      <c r="M1133" s="588">
        <v>17000</v>
      </c>
      <c r="N1133" s="588">
        <v>12.7</v>
      </c>
      <c r="O1133" s="77"/>
      <c r="P1133" s="77"/>
      <c r="Q1133" s="77"/>
      <c r="R1133" s="77"/>
      <c r="S1133" s="77"/>
      <c r="T1133" s="77"/>
      <c r="U1133" s="77"/>
      <c r="V1133" s="77"/>
      <c r="W1133" s="94"/>
    </row>
    <row r="1134" spans="1:23" s="78" customFormat="1">
      <c r="A1134" s="599" t="s">
        <v>51</v>
      </c>
      <c r="B1134" s="721" t="s">
        <v>32</v>
      </c>
      <c r="C1134" s="977"/>
      <c r="D1134" s="220"/>
      <c r="E1134" s="93"/>
      <c r="F1134" s="93"/>
      <c r="G1134" s="93"/>
      <c r="H1134" s="594">
        <v>800</v>
      </c>
      <c r="I1134" s="1264"/>
      <c r="J1134" s="622"/>
      <c r="K1134" s="176"/>
      <c r="L1134" s="604">
        <f>SUM(L1135:L1137)</f>
        <v>1691.5</v>
      </c>
      <c r="M1134" s="77">
        <f t="shared" ref="M1134:W1134" si="260">SUM(M1135:M1137)</f>
        <v>971.3</v>
      </c>
      <c r="N1134" s="77">
        <f t="shared" si="260"/>
        <v>781.5</v>
      </c>
      <c r="O1134" s="77">
        <f t="shared" si="260"/>
        <v>1465.4</v>
      </c>
      <c r="P1134" s="77">
        <f>SUM(P1135:P1137)</f>
        <v>1465.4</v>
      </c>
      <c r="Q1134" s="77">
        <f t="shared" si="260"/>
        <v>0</v>
      </c>
      <c r="R1134" s="77">
        <f t="shared" si="260"/>
        <v>1502.6</v>
      </c>
      <c r="S1134" s="77">
        <f t="shared" si="260"/>
        <v>1502.6</v>
      </c>
      <c r="T1134" s="77">
        <f t="shared" si="260"/>
        <v>0</v>
      </c>
      <c r="U1134" s="77">
        <f t="shared" si="260"/>
        <v>1502.6</v>
      </c>
      <c r="V1134" s="77">
        <f t="shared" si="260"/>
        <v>1502.6</v>
      </c>
      <c r="W1134" s="94">
        <f t="shared" si="260"/>
        <v>0</v>
      </c>
    </row>
    <row r="1135" spans="1:23" s="78" customFormat="1" ht="48">
      <c r="A1135" s="95" t="s">
        <v>52</v>
      </c>
      <c r="B1135" s="721" t="s">
        <v>471</v>
      </c>
      <c r="C1135" s="977"/>
      <c r="D1135" s="220"/>
      <c r="E1135" s="106" t="s">
        <v>101</v>
      </c>
      <c r="F1135" s="106" t="s">
        <v>92</v>
      </c>
      <c r="G1135" s="106" t="s">
        <v>652</v>
      </c>
      <c r="H1135" s="120">
        <v>800</v>
      </c>
      <c r="I1135" s="590" t="s">
        <v>1297</v>
      </c>
      <c r="J1135" s="623" t="s">
        <v>1298</v>
      </c>
      <c r="K1135" s="220"/>
      <c r="L1135" s="604">
        <v>313.60000000000002</v>
      </c>
      <c r="M1135" s="77">
        <v>322.5</v>
      </c>
      <c r="N1135" s="77">
        <v>216.2</v>
      </c>
      <c r="O1135" s="77">
        <f>SUM(P1135:Q1135)</f>
        <v>317.8</v>
      </c>
      <c r="P1135" s="77">
        <v>317.8</v>
      </c>
      <c r="Q1135" s="77"/>
      <c r="R1135" s="77">
        <f>SUM(S1135:T1135)</f>
        <v>325.89999999999998</v>
      </c>
      <c r="S1135" s="77">
        <v>325.89999999999998</v>
      </c>
      <c r="T1135" s="77"/>
      <c r="U1135" s="77">
        <f>SUM(V1135:W1135)</f>
        <v>325.89999999999998</v>
      </c>
      <c r="V1135" s="77">
        <v>325.89999999999998</v>
      </c>
      <c r="W1135" s="94"/>
    </row>
    <row r="1136" spans="1:23" s="78" customFormat="1" ht="48">
      <c r="A1136" s="95" t="s">
        <v>76</v>
      </c>
      <c r="B1136" s="721" t="s">
        <v>473</v>
      </c>
      <c r="C1136" s="96"/>
      <c r="D1136" s="235"/>
      <c r="E1136" s="624" t="s">
        <v>104</v>
      </c>
      <c r="F1136" s="624" t="s">
        <v>107</v>
      </c>
      <c r="G1136" s="624" t="s">
        <v>648</v>
      </c>
      <c r="H1136" s="120">
        <v>800</v>
      </c>
      <c r="I1136" s="590" t="s">
        <v>1299</v>
      </c>
      <c r="J1136" s="625" t="s">
        <v>1300</v>
      </c>
      <c r="K1136" s="235"/>
      <c r="L1136" s="604">
        <v>65.599999999999994</v>
      </c>
      <c r="M1136" s="77">
        <v>47.8</v>
      </c>
      <c r="N1136" s="77">
        <v>8.1999999999999993</v>
      </c>
      <c r="O1136" s="77">
        <f>SUM(P1136:Q1136)</f>
        <v>47.2</v>
      </c>
      <c r="P1136" s="77">
        <v>47.2</v>
      </c>
      <c r="Q1136" s="77"/>
      <c r="R1136" s="77">
        <f>SUM(S1136:T1136)</f>
        <v>48.4</v>
      </c>
      <c r="S1136" s="77">
        <v>48.4</v>
      </c>
      <c r="T1136" s="77"/>
      <c r="U1136" s="77">
        <f>SUM(V1136:W1136)</f>
        <v>48.4</v>
      </c>
      <c r="V1136" s="77">
        <v>48.4</v>
      </c>
      <c r="W1136" s="94"/>
    </row>
    <row r="1137" spans="1:23" s="78" customFormat="1" ht="36">
      <c r="A1137" s="95" t="s">
        <v>494</v>
      </c>
      <c r="B1137" s="721" t="s">
        <v>477</v>
      </c>
      <c r="C1137" s="96"/>
      <c r="D1137" s="235"/>
      <c r="E1137" s="106" t="s">
        <v>102</v>
      </c>
      <c r="F1137" s="106" t="s">
        <v>91</v>
      </c>
      <c r="G1137" s="106" t="s">
        <v>649</v>
      </c>
      <c r="H1137" s="120">
        <v>800</v>
      </c>
      <c r="I1137" s="626" t="s">
        <v>1301</v>
      </c>
      <c r="J1137" s="625" t="s">
        <v>1302</v>
      </c>
      <c r="K1137" s="235"/>
      <c r="L1137" s="604">
        <v>1312.3</v>
      </c>
      <c r="M1137" s="77">
        <v>601</v>
      </c>
      <c r="N1137" s="77">
        <v>557.1</v>
      </c>
      <c r="O1137" s="77">
        <f>SUM(P1137:Q1137)</f>
        <v>1100.4000000000001</v>
      </c>
      <c r="P1137" s="77">
        <v>1100.4000000000001</v>
      </c>
      <c r="Q1137" s="77"/>
      <c r="R1137" s="77">
        <f>SUM(S1137:T1137)</f>
        <v>1128.3</v>
      </c>
      <c r="S1137" s="77">
        <v>1128.3</v>
      </c>
      <c r="T1137" s="77"/>
      <c r="U1137" s="77">
        <f>SUM(V1137:W1137)</f>
        <v>1128.3</v>
      </c>
      <c r="V1137" s="77">
        <v>1128.3</v>
      </c>
      <c r="W1137" s="94"/>
    </row>
    <row r="1138" spans="1:23" s="78" customFormat="1">
      <c r="A1138" s="1048" t="s">
        <v>77</v>
      </c>
      <c r="B1138" s="1049"/>
      <c r="C1138" s="1049"/>
      <c r="D1138" s="1049"/>
      <c r="E1138" s="1049"/>
      <c r="F1138" s="1049"/>
      <c r="G1138" s="1049"/>
      <c r="H1138" s="1049"/>
      <c r="I1138" s="1310"/>
      <c r="J1138" s="1049"/>
      <c r="K1138" s="1049"/>
      <c r="L1138" s="199">
        <f>SUM(L1139)</f>
        <v>2368.5999999999995</v>
      </c>
      <c r="M1138" s="199">
        <f>SUM(M1139)</f>
        <v>3000.5</v>
      </c>
      <c r="N1138" s="199">
        <f t="shared" ref="N1138:W1138" si="261">SUM(N1139)</f>
        <v>1623.2999999999997</v>
      </c>
      <c r="O1138" s="199">
        <f>SUM(O1139)</f>
        <v>7427.9</v>
      </c>
      <c r="P1138" s="199">
        <f t="shared" si="261"/>
        <v>5368.5</v>
      </c>
      <c r="Q1138" s="199">
        <f t="shared" si="261"/>
        <v>2059.4</v>
      </c>
      <c r="R1138" s="199">
        <f t="shared" si="261"/>
        <v>6118.1</v>
      </c>
      <c r="S1138" s="199">
        <f t="shared" si="261"/>
        <v>5777.1</v>
      </c>
      <c r="T1138" s="199">
        <f t="shared" si="261"/>
        <v>341</v>
      </c>
      <c r="U1138" s="199">
        <f t="shared" si="261"/>
        <v>4334.3999999999996</v>
      </c>
      <c r="V1138" s="199">
        <f t="shared" si="261"/>
        <v>3993.4</v>
      </c>
      <c r="W1138" s="287">
        <f t="shared" si="261"/>
        <v>341</v>
      </c>
    </row>
    <row r="1139" spans="1:23" s="78" customFormat="1" ht="37.5">
      <c r="A1139" s="95" t="s">
        <v>22</v>
      </c>
      <c r="B1139" s="721" t="s">
        <v>98</v>
      </c>
      <c r="C1139" s="977"/>
      <c r="D1139" s="220"/>
      <c r="E1139" s="93"/>
      <c r="F1139" s="93"/>
      <c r="G1139" s="93"/>
      <c r="H1139" s="96">
        <v>200</v>
      </c>
      <c r="I1139" s="97"/>
      <c r="J1139" s="97"/>
      <c r="K1139" s="220"/>
      <c r="L1139" s="77">
        <f>L1140+L1141+L1146+L1148+L1149+L1150+L1151+L1152+L1153+L1154+L1155+L1157</f>
        <v>2368.5999999999995</v>
      </c>
      <c r="M1139" s="77">
        <f>M1140+M1141+M1146+M1148+M1149+M1150+M1151+M1152+M1153+M1154+M1155+M1157+M1156</f>
        <v>3000.5</v>
      </c>
      <c r="N1139" s="77">
        <f>N1140+N1141+N1146+N1148+N1149+N1150+N1151+N1152+N1153+N1154+N1155+N1157</f>
        <v>1623.2999999999997</v>
      </c>
      <c r="O1139" s="77">
        <f>O1140+O1141+O1146+O1147+O1148+O1149+O1150+O1151+O1152+O1153+O1154+O1155+O1157+O1156</f>
        <v>7427.9</v>
      </c>
      <c r="P1139" s="77">
        <f t="shared" ref="P1139:U1139" si="262">P1140+P1141+P1146+P1147+P1148+P1149+P1150+P1151+P1152+P1153+P1154+P1155+P1157+P1156</f>
        <v>5368.5</v>
      </c>
      <c r="Q1139" s="77">
        <f t="shared" si="262"/>
        <v>2059.4</v>
      </c>
      <c r="R1139" s="77">
        <f t="shared" si="262"/>
        <v>6118.1</v>
      </c>
      <c r="S1139" s="77">
        <f t="shared" si="262"/>
        <v>5777.1</v>
      </c>
      <c r="T1139" s="77">
        <f t="shared" si="262"/>
        <v>341</v>
      </c>
      <c r="U1139" s="77">
        <f t="shared" si="262"/>
        <v>4334.3999999999996</v>
      </c>
      <c r="V1139" s="77">
        <f>V1140+V1141+V1146+V1147+V1148+V1149+V1150+V1151+V1152+V1153+V1154+V1155+V1157+V1156</f>
        <v>3993.4</v>
      </c>
      <c r="W1139" s="77">
        <f>W1140+W1141+W1146+W1147+W1148+W1149+W1150+W1151+W1152+W1153+W1154+W1155+W1157+W1156</f>
        <v>341</v>
      </c>
    </row>
    <row r="1140" spans="1:23" s="78" customFormat="1" ht="63.75">
      <c r="A1140" s="95" t="s">
        <v>43</v>
      </c>
      <c r="B1140" s="713" t="s">
        <v>1303</v>
      </c>
      <c r="C1140" s="977"/>
      <c r="D1140" s="220"/>
      <c r="E1140" s="627" t="s">
        <v>1304</v>
      </c>
      <c r="F1140" s="627" t="s">
        <v>1305</v>
      </c>
      <c r="G1140" s="627" t="s">
        <v>157</v>
      </c>
      <c r="H1140" s="215">
        <v>200</v>
      </c>
      <c r="I1140" s="1311" t="s">
        <v>495</v>
      </c>
      <c r="J1140" s="1312" t="s">
        <v>462</v>
      </c>
      <c r="K1140" s="1288"/>
      <c r="L1140" s="77">
        <f>18+50</f>
        <v>68</v>
      </c>
      <c r="M1140" s="77">
        <v>3.2</v>
      </c>
      <c r="N1140" s="77">
        <v>3.2</v>
      </c>
      <c r="O1140" s="77">
        <f>SUM(P1140:Q1140)</f>
        <v>0</v>
      </c>
      <c r="P1140" s="77"/>
      <c r="Q1140" s="77"/>
      <c r="R1140" s="77">
        <f>SUM(S1140:T1140)</f>
        <v>0</v>
      </c>
      <c r="S1140" s="77"/>
      <c r="T1140" s="77"/>
      <c r="U1140" s="77">
        <f>SUM(V1140:W1140)</f>
        <v>0</v>
      </c>
      <c r="V1140" s="77"/>
      <c r="W1140" s="94"/>
    </row>
    <row r="1141" spans="1:23" s="78" customFormat="1" ht="31.5">
      <c r="A1141" s="1314" t="s">
        <v>78</v>
      </c>
      <c r="B1141" s="924" t="s">
        <v>988</v>
      </c>
      <c r="C1141" s="977"/>
      <c r="D1141" s="220"/>
      <c r="E1141" s="106"/>
      <c r="F1141" s="106"/>
      <c r="G1141" s="106"/>
      <c r="H1141" s="96"/>
      <c r="I1141" s="1264"/>
      <c r="J1141" s="1313"/>
      <c r="K1141" s="1289"/>
      <c r="L1141" s="77">
        <f>L1142+L1145</f>
        <v>378.8</v>
      </c>
      <c r="M1141" s="77">
        <f>M1142+M1145+M1143</f>
        <v>385.90000000000003</v>
      </c>
      <c r="N1141" s="77">
        <f>N1142+N1145+N1143</f>
        <v>296.59999999999997</v>
      </c>
      <c r="O1141" s="77">
        <f t="shared" ref="O1141:W1141" si="263">O1142+O1143+O1144+O1145</f>
        <v>380.3</v>
      </c>
      <c r="P1141" s="77">
        <f t="shared" si="263"/>
        <v>380.3</v>
      </c>
      <c r="Q1141" s="77">
        <f t="shared" si="263"/>
        <v>0</v>
      </c>
      <c r="R1141" s="77">
        <f t="shared" si="263"/>
        <v>390</v>
      </c>
      <c r="S1141" s="77">
        <f t="shared" si="263"/>
        <v>390</v>
      </c>
      <c r="T1141" s="77">
        <f t="shared" si="263"/>
        <v>0</v>
      </c>
      <c r="U1141" s="77">
        <f t="shared" si="263"/>
        <v>390</v>
      </c>
      <c r="V1141" s="77">
        <f t="shared" si="263"/>
        <v>390</v>
      </c>
      <c r="W1141" s="94">
        <f t="shared" si="263"/>
        <v>0</v>
      </c>
    </row>
    <row r="1142" spans="1:23" s="78" customFormat="1" ht="31.5">
      <c r="A1142" s="1315"/>
      <c r="B1142" s="89" t="s">
        <v>1306</v>
      </c>
      <c r="C1142" s="977"/>
      <c r="D1142" s="220"/>
      <c r="E1142" s="628" t="s">
        <v>101</v>
      </c>
      <c r="F1142" s="628" t="s">
        <v>92</v>
      </c>
      <c r="G1142" s="628" t="s">
        <v>989</v>
      </c>
      <c r="H1142" s="96">
        <v>200</v>
      </c>
      <c r="I1142" s="1264" t="s">
        <v>496</v>
      </c>
      <c r="J1142" s="1313" t="s">
        <v>465</v>
      </c>
      <c r="K1142" s="1289"/>
      <c r="L1142" s="588">
        <v>54</v>
      </c>
      <c r="M1142" s="588">
        <v>38.6</v>
      </c>
      <c r="N1142" s="588">
        <v>24.2</v>
      </c>
      <c r="O1142" s="588">
        <f>SUM(P1142:Q1142)</f>
        <v>38</v>
      </c>
      <c r="P1142" s="588">
        <v>38</v>
      </c>
      <c r="Q1142" s="588"/>
      <c r="R1142" s="588">
        <f>SUM(S1142:T1142)</f>
        <v>39</v>
      </c>
      <c r="S1142" s="588">
        <v>39</v>
      </c>
      <c r="T1142" s="588"/>
      <c r="U1142" s="588">
        <f>SUM(V1142:W1142)</f>
        <v>39</v>
      </c>
      <c r="V1142" s="588">
        <v>39</v>
      </c>
      <c r="W1142" s="615"/>
    </row>
    <row r="1143" spans="1:23" s="78" customFormat="1">
      <c r="A1143" s="1315"/>
      <c r="B1143" s="89" t="s">
        <v>497</v>
      </c>
      <c r="C1143" s="977"/>
      <c r="D1143" s="220"/>
      <c r="E1143" s="628" t="s">
        <v>101</v>
      </c>
      <c r="F1143" s="628" t="s">
        <v>92</v>
      </c>
      <c r="G1143" s="628" t="s">
        <v>498</v>
      </c>
      <c r="H1143" s="96">
        <v>200</v>
      </c>
      <c r="I1143" s="1264"/>
      <c r="J1143" s="1313"/>
      <c r="K1143" s="1289"/>
      <c r="L1143" s="588">
        <v>0</v>
      </c>
      <c r="M1143" s="588">
        <v>38.6</v>
      </c>
      <c r="N1143" s="588">
        <v>0</v>
      </c>
      <c r="O1143" s="588">
        <f>P1143</f>
        <v>38</v>
      </c>
      <c r="P1143" s="588">
        <v>38</v>
      </c>
      <c r="Q1143" s="588"/>
      <c r="R1143" s="588">
        <f>S1143</f>
        <v>39</v>
      </c>
      <c r="S1143" s="588">
        <v>39</v>
      </c>
      <c r="T1143" s="588"/>
      <c r="U1143" s="588">
        <f>V1143</f>
        <v>39</v>
      </c>
      <c r="V1143" s="588">
        <v>39</v>
      </c>
      <c r="W1143" s="615"/>
    </row>
    <row r="1144" spans="1:23" s="78" customFormat="1">
      <c r="A1144" s="1315"/>
      <c r="B1144" s="89" t="s">
        <v>1307</v>
      </c>
      <c r="C1144" s="977"/>
      <c r="D1144" s="220"/>
      <c r="E1144" s="628"/>
      <c r="F1144" s="628"/>
      <c r="G1144" s="628"/>
      <c r="H1144" s="96"/>
      <c r="I1144" s="1264"/>
      <c r="J1144" s="1313"/>
      <c r="K1144" s="1289"/>
      <c r="L1144" s="588"/>
      <c r="M1144" s="588"/>
      <c r="N1144" s="588"/>
      <c r="O1144" s="588">
        <f>Q1144</f>
        <v>0</v>
      </c>
      <c r="P1144" s="588"/>
      <c r="Q1144" s="588"/>
      <c r="R1144" s="588">
        <f>T1144</f>
        <v>0</v>
      </c>
      <c r="S1144" s="588"/>
      <c r="T1144" s="588"/>
      <c r="U1144" s="588">
        <f>W1144</f>
        <v>0</v>
      </c>
      <c r="V1144" s="588"/>
      <c r="W1144" s="615"/>
    </row>
    <row r="1145" spans="1:23" s="78" customFormat="1" ht="47.25">
      <c r="A1145" s="1316"/>
      <c r="B1145" s="89" t="s">
        <v>990</v>
      </c>
      <c r="C1145" s="977"/>
      <c r="D1145" s="220"/>
      <c r="E1145" s="143" t="s">
        <v>101</v>
      </c>
      <c r="F1145" s="143" t="s">
        <v>92</v>
      </c>
      <c r="G1145" s="143" t="s">
        <v>991</v>
      </c>
      <c r="H1145" s="96">
        <v>200</v>
      </c>
      <c r="I1145" s="1264"/>
      <c r="J1145" s="1313"/>
      <c r="K1145" s="1289"/>
      <c r="L1145" s="588">
        <v>324.8</v>
      </c>
      <c r="M1145" s="588">
        <v>308.7</v>
      </c>
      <c r="N1145" s="588">
        <v>272.39999999999998</v>
      </c>
      <c r="O1145" s="588">
        <f>P1145+Q1145</f>
        <v>304.3</v>
      </c>
      <c r="P1145" s="588">
        <v>304.3</v>
      </c>
      <c r="Q1145" s="588"/>
      <c r="R1145" s="588">
        <f>S1145</f>
        <v>312</v>
      </c>
      <c r="S1145" s="588">
        <v>312</v>
      </c>
      <c r="T1145" s="588"/>
      <c r="U1145" s="588">
        <f>V1145</f>
        <v>312</v>
      </c>
      <c r="V1145" s="588">
        <v>312</v>
      </c>
      <c r="W1145" s="615"/>
    </row>
    <row r="1146" spans="1:23" s="78" customFormat="1" ht="69.75">
      <c r="A1146" s="95" t="s">
        <v>81</v>
      </c>
      <c r="B1146" s="89" t="s">
        <v>1308</v>
      </c>
      <c r="C1146" s="977"/>
      <c r="D1146" s="220"/>
      <c r="E1146" s="627" t="s">
        <v>154</v>
      </c>
      <c r="F1146" s="627" t="s">
        <v>987</v>
      </c>
      <c r="G1146" s="627" t="s">
        <v>103</v>
      </c>
      <c r="H1146" s="215">
        <v>200</v>
      </c>
      <c r="I1146" s="590" t="s">
        <v>499</v>
      </c>
      <c r="J1146" s="629" t="s">
        <v>500</v>
      </c>
      <c r="K1146" s="630"/>
      <c r="L1146" s="77">
        <f>1667.7</f>
        <v>1667.7</v>
      </c>
      <c r="M1146" s="77">
        <v>1449.4</v>
      </c>
      <c r="N1146" s="77">
        <v>624.79999999999995</v>
      </c>
      <c r="O1146" s="77">
        <f>P1146</f>
        <v>2488.4</v>
      </c>
      <c r="P1146" s="77">
        <v>2488.4</v>
      </c>
      <c r="Q1146" s="77"/>
      <c r="R1146" s="77">
        <f>S1146</f>
        <v>2783.7</v>
      </c>
      <c r="S1146" s="77">
        <v>2783.7</v>
      </c>
      <c r="T1146" s="77"/>
      <c r="U1146" s="77">
        <f>V1146</f>
        <v>1000</v>
      </c>
      <c r="V1146" s="77">
        <v>1000</v>
      </c>
      <c r="W1146" s="94"/>
    </row>
    <row r="1147" spans="1:23" s="78" customFormat="1" ht="47.25">
      <c r="A1147" s="95" t="s">
        <v>362</v>
      </c>
      <c r="B1147" s="89" t="s">
        <v>1309</v>
      </c>
      <c r="C1147" s="977"/>
      <c r="D1147" s="220"/>
      <c r="E1147" s="106" t="s">
        <v>101</v>
      </c>
      <c r="F1147" s="106" t="s">
        <v>92</v>
      </c>
      <c r="G1147" s="106" t="s">
        <v>456</v>
      </c>
      <c r="H1147" s="120">
        <v>200</v>
      </c>
      <c r="I1147" s="590"/>
      <c r="J1147" s="631"/>
      <c r="K1147" s="630"/>
      <c r="L1147" s="604"/>
      <c r="M1147" s="77"/>
      <c r="N1147" s="77"/>
      <c r="O1147" s="77">
        <f>P1147</f>
        <v>0</v>
      </c>
      <c r="P1147" s="77"/>
      <c r="Q1147" s="77"/>
      <c r="R1147" s="77">
        <f>S1147</f>
        <v>0</v>
      </c>
      <c r="S1147" s="77"/>
      <c r="T1147" s="77"/>
      <c r="U1147" s="77">
        <f>V1147</f>
        <v>0</v>
      </c>
      <c r="V1147" s="77"/>
      <c r="W1147" s="94"/>
    </row>
    <row r="1148" spans="1:23" s="78" customFormat="1" ht="54">
      <c r="A1148" s="95" t="s">
        <v>501</v>
      </c>
      <c r="B1148" s="89" t="s">
        <v>1310</v>
      </c>
      <c r="C1148" s="977"/>
      <c r="D1148" s="220"/>
      <c r="E1148" s="106" t="s">
        <v>102</v>
      </c>
      <c r="F1148" s="106" t="s">
        <v>91</v>
      </c>
      <c r="G1148" s="106" t="s">
        <v>103</v>
      </c>
      <c r="H1148" s="120">
        <v>200</v>
      </c>
      <c r="I1148" s="632"/>
      <c r="J1148" s="633"/>
      <c r="K1148" s="175"/>
      <c r="L1148" s="604">
        <v>95</v>
      </c>
      <c r="M1148" s="77">
        <v>0</v>
      </c>
      <c r="N1148" s="77">
        <v>0</v>
      </c>
      <c r="O1148" s="77">
        <f>P1148+Q1148</f>
        <v>1718.4</v>
      </c>
      <c r="P1148" s="77">
        <v>0</v>
      </c>
      <c r="Q1148" s="77">
        <v>1718.4</v>
      </c>
      <c r="R1148" s="77"/>
      <c r="S1148" s="77"/>
      <c r="T1148" s="77"/>
      <c r="U1148" s="77"/>
      <c r="V1148" s="77"/>
      <c r="W1148" s="94"/>
    </row>
    <row r="1149" spans="1:23" s="78" customFormat="1" ht="38.25">
      <c r="A1149" s="95" t="s">
        <v>364</v>
      </c>
      <c r="B1149" s="713" t="s">
        <v>1311</v>
      </c>
      <c r="C1149" s="977"/>
      <c r="D1149" s="220"/>
      <c r="E1149" s="106" t="s">
        <v>89</v>
      </c>
      <c r="F1149" s="106" t="s">
        <v>218</v>
      </c>
      <c r="G1149" s="106" t="s">
        <v>507</v>
      </c>
      <c r="H1149" s="96">
        <v>200</v>
      </c>
      <c r="I1149" s="590"/>
      <c r="J1149" s="590"/>
      <c r="K1149" s="176"/>
      <c r="L1149" s="77"/>
      <c r="M1149" s="77"/>
      <c r="N1149" s="77"/>
      <c r="O1149" s="77"/>
      <c r="P1149" s="77"/>
      <c r="Q1149" s="77"/>
      <c r="R1149" s="77"/>
      <c r="S1149" s="77"/>
      <c r="T1149" s="77"/>
      <c r="U1149" s="77"/>
      <c r="V1149" s="77"/>
      <c r="W1149" s="94"/>
    </row>
    <row r="1150" spans="1:23" s="78" customFormat="1" ht="84">
      <c r="A1150" s="95" t="s">
        <v>502</v>
      </c>
      <c r="B1150" s="89" t="s">
        <v>1312</v>
      </c>
      <c r="C1150" s="977"/>
      <c r="D1150" s="220"/>
      <c r="E1150" s="106" t="s">
        <v>234</v>
      </c>
      <c r="F1150" s="106" t="s">
        <v>234</v>
      </c>
      <c r="G1150" s="106" t="s">
        <v>238</v>
      </c>
      <c r="H1150" s="96">
        <v>200</v>
      </c>
      <c r="I1150" s="136" t="s">
        <v>503</v>
      </c>
      <c r="J1150" s="98" t="s">
        <v>504</v>
      </c>
      <c r="K1150" s="176"/>
      <c r="L1150" s="77">
        <v>25.7</v>
      </c>
      <c r="M1150" s="77">
        <v>26.3</v>
      </c>
      <c r="N1150" s="77">
        <v>16.899999999999999</v>
      </c>
      <c r="O1150" s="77">
        <f>P1150+Q1150</f>
        <v>25.9</v>
      </c>
      <c r="P1150" s="77">
        <v>25.9</v>
      </c>
      <c r="Q1150" s="77"/>
      <c r="R1150" s="77">
        <f>S1150+T1150</f>
        <v>26.6</v>
      </c>
      <c r="S1150" s="77">
        <v>26.6</v>
      </c>
      <c r="T1150" s="77"/>
      <c r="U1150" s="77">
        <f>V1150+W1150</f>
        <v>26.6</v>
      </c>
      <c r="V1150" s="77">
        <v>26.6</v>
      </c>
      <c r="W1150" s="94"/>
    </row>
    <row r="1151" spans="1:23" s="78" customFormat="1" ht="132">
      <c r="A1151" s="95" t="s">
        <v>366</v>
      </c>
      <c r="B1151" s="89" t="s">
        <v>1313</v>
      </c>
      <c r="C1151" s="977"/>
      <c r="D1151" s="220"/>
      <c r="E1151" s="106" t="s">
        <v>167</v>
      </c>
      <c r="F1151" s="106" t="s">
        <v>102</v>
      </c>
      <c r="G1151" s="106" t="s">
        <v>303</v>
      </c>
      <c r="H1151" s="96">
        <v>200</v>
      </c>
      <c r="I1151" s="98" t="s">
        <v>992</v>
      </c>
      <c r="J1151" s="98" t="s">
        <v>505</v>
      </c>
      <c r="K1151" s="176"/>
      <c r="L1151" s="77">
        <v>52.2</v>
      </c>
      <c r="M1151" s="77">
        <v>70</v>
      </c>
      <c r="N1151" s="77">
        <v>0</v>
      </c>
      <c r="O1151" s="77">
        <f>P1151+Q1151</f>
        <v>125.5</v>
      </c>
      <c r="P1151" s="77">
        <v>125.5</v>
      </c>
      <c r="Q1151" s="77"/>
      <c r="R1151" s="77">
        <f>S1151+T1151</f>
        <v>125.3</v>
      </c>
      <c r="S1151" s="77">
        <v>125.3</v>
      </c>
      <c r="T1151" s="77"/>
      <c r="U1151" s="77">
        <f>V1151+W1151</f>
        <v>125.3</v>
      </c>
      <c r="V1151" s="77">
        <v>125.3</v>
      </c>
      <c r="W1151" s="94"/>
    </row>
    <row r="1152" spans="1:23" s="78" customFormat="1" ht="38.25">
      <c r="A1152" s="95" t="s">
        <v>367</v>
      </c>
      <c r="B1152" s="713" t="s">
        <v>1314</v>
      </c>
      <c r="C1152" s="977"/>
      <c r="D1152" s="220"/>
      <c r="E1152" s="106" t="s">
        <v>89</v>
      </c>
      <c r="F1152" s="106" t="s">
        <v>218</v>
      </c>
      <c r="G1152" s="106" t="s">
        <v>237</v>
      </c>
      <c r="H1152" s="96">
        <v>200</v>
      </c>
      <c r="I1152" s="1311" t="s">
        <v>1315</v>
      </c>
      <c r="J1152" s="1318" t="s">
        <v>1316</v>
      </c>
      <c r="K1152" s="1288"/>
      <c r="L1152" s="77">
        <v>26.1</v>
      </c>
      <c r="M1152" s="77">
        <v>23.5</v>
      </c>
      <c r="N1152" s="77">
        <v>15</v>
      </c>
      <c r="O1152" s="77">
        <f>P1152+Q1152</f>
        <v>24.5</v>
      </c>
      <c r="P1152" s="77">
        <v>24.5</v>
      </c>
      <c r="Q1152" s="77"/>
      <c r="R1152" s="77">
        <f>S1152+T1152</f>
        <v>23.8</v>
      </c>
      <c r="S1152" s="77">
        <v>23.8</v>
      </c>
      <c r="T1152" s="77"/>
      <c r="U1152" s="77">
        <f>V1152+W1152</f>
        <v>23.8</v>
      </c>
      <c r="V1152" s="77">
        <v>23.8</v>
      </c>
      <c r="W1152" s="94"/>
    </row>
    <row r="1153" spans="1:23" s="78" customFormat="1" ht="51">
      <c r="A1153" s="95" t="s">
        <v>369</v>
      </c>
      <c r="B1153" s="713" t="s">
        <v>1317</v>
      </c>
      <c r="C1153" s="977"/>
      <c r="D1153" s="220"/>
      <c r="E1153" s="106" t="s">
        <v>89</v>
      </c>
      <c r="F1153" s="106" t="s">
        <v>218</v>
      </c>
      <c r="G1153" s="106" t="s">
        <v>639</v>
      </c>
      <c r="H1153" s="96">
        <v>200</v>
      </c>
      <c r="I1153" s="1264"/>
      <c r="J1153" s="1292"/>
      <c r="K1153" s="1289"/>
      <c r="L1153" s="77">
        <v>27.2</v>
      </c>
      <c r="M1153" s="77">
        <v>1.4</v>
      </c>
      <c r="N1153" s="77">
        <v>0</v>
      </c>
      <c r="O1153" s="77">
        <f>P1153</f>
        <v>1.4</v>
      </c>
      <c r="P1153" s="77">
        <v>1.4</v>
      </c>
      <c r="Q1153" s="77"/>
      <c r="R1153" s="77">
        <f>S1153</f>
        <v>1.4</v>
      </c>
      <c r="S1153" s="77">
        <v>1.4</v>
      </c>
      <c r="T1153" s="77"/>
      <c r="U1153" s="77">
        <f>V1153</f>
        <v>1.4</v>
      </c>
      <c r="V1153" s="77">
        <v>1.4</v>
      </c>
      <c r="W1153" s="94"/>
    </row>
    <row r="1154" spans="1:23" s="78" customFormat="1" ht="51">
      <c r="A1154" s="95" t="s">
        <v>370</v>
      </c>
      <c r="B1154" s="713" t="s">
        <v>1318</v>
      </c>
      <c r="C1154" s="977"/>
      <c r="D1154" s="220"/>
      <c r="E1154" s="106" t="s">
        <v>89</v>
      </c>
      <c r="F1154" s="106" t="s">
        <v>218</v>
      </c>
      <c r="G1154" s="106" t="s">
        <v>624</v>
      </c>
      <c r="H1154" s="96">
        <v>200</v>
      </c>
      <c r="I1154" s="1264"/>
      <c r="J1154" s="1292"/>
      <c r="K1154" s="1289"/>
      <c r="L1154" s="77">
        <v>27.9</v>
      </c>
      <c r="M1154" s="77">
        <v>40</v>
      </c>
      <c r="N1154" s="77">
        <v>0</v>
      </c>
      <c r="O1154" s="77">
        <f>P1154+Q1154</f>
        <v>40</v>
      </c>
      <c r="P1154" s="77">
        <v>40</v>
      </c>
      <c r="Q1154" s="77"/>
      <c r="R1154" s="77">
        <f>S1154+T1154</f>
        <v>40.4</v>
      </c>
      <c r="S1154" s="77">
        <v>40.4</v>
      </c>
      <c r="T1154" s="77"/>
      <c r="U1154" s="77">
        <f>V1154+W1154</f>
        <v>40.4</v>
      </c>
      <c r="V1154" s="77">
        <v>40.4</v>
      </c>
      <c r="W1154" s="94"/>
    </row>
    <row r="1155" spans="1:23" s="78" customFormat="1" ht="38.25">
      <c r="A1155" s="95" t="s">
        <v>506</v>
      </c>
      <c r="B1155" s="925" t="s">
        <v>1319</v>
      </c>
      <c r="C1155" s="977"/>
      <c r="D1155" s="220"/>
      <c r="E1155" s="106" t="s">
        <v>89</v>
      </c>
      <c r="F1155" s="106" t="s">
        <v>218</v>
      </c>
      <c r="G1155" s="106" t="s">
        <v>569</v>
      </c>
      <c r="H1155" s="96">
        <v>200</v>
      </c>
      <c r="I1155" s="1264"/>
      <c r="J1155" s="1292"/>
      <c r="K1155" s="1289"/>
      <c r="L1155" s="77">
        <v>0</v>
      </c>
      <c r="M1155" s="77">
        <v>990.7</v>
      </c>
      <c r="N1155" s="77">
        <v>666.8</v>
      </c>
      <c r="O1155" s="77">
        <f>P1155</f>
        <v>918.5</v>
      </c>
      <c r="P1155" s="77">
        <v>918.5</v>
      </c>
      <c r="Q1155" s="77"/>
      <c r="R1155" s="77">
        <f>S1155</f>
        <v>1021.9</v>
      </c>
      <c r="S1155" s="77">
        <v>1021.9</v>
      </c>
      <c r="T1155" s="77"/>
      <c r="U1155" s="77">
        <f>V1155</f>
        <v>1021.9</v>
      </c>
      <c r="V1155" s="77">
        <v>1021.9</v>
      </c>
      <c r="W1155" s="94"/>
    </row>
    <row r="1156" spans="1:23" s="78" customFormat="1" ht="25.5">
      <c r="A1156" s="95" t="s">
        <v>1320</v>
      </c>
      <c r="B1156" s="713" t="s">
        <v>1321</v>
      </c>
      <c r="C1156" s="977"/>
      <c r="D1156" s="220"/>
      <c r="E1156" s="106" t="s">
        <v>101</v>
      </c>
      <c r="F1156" s="106" t="s">
        <v>92</v>
      </c>
      <c r="G1156" s="106" t="s">
        <v>1322</v>
      </c>
      <c r="H1156" s="96">
        <v>200</v>
      </c>
      <c r="I1156" s="1264"/>
      <c r="J1156" s="1292"/>
      <c r="K1156" s="1289"/>
      <c r="L1156" s="77">
        <v>0</v>
      </c>
      <c r="M1156" s="77">
        <v>10.1</v>
      </c>
      <c r="N1156" s="77">
        <v>0</v>
      </c>
      <c r="O1156" s="77">
        <f>P1156</f>
        <v>0</v>
      </c>
      <c r="P1156" s="77"/>
      <c r="Q1156" s="77"/>
      <c r="R1156" s="77">
        <f>S1156</f>
        <v>0</v>
      </c>
      <c r="S1156" s="77"/>
      <c r="T1156" s="77"/>
      <c r="U1156" s="77">
        <f>V1156</f>
        <v>0</v>
      </c>
      <c r="V1156" s="77"/>
      <c r="W1156" s="94"/>
    </row>
    <row r="1157" spans="1:23" s="78" customFormat="1" ht="25.5">
      <c r="A1157" s="95" t="s">
        <v>1323</v>
      </c>
      <c r="B1157" s="884" t="s">
        <v>1324</v>
      </c>
      <c r="C1157" s="977"/>
      <c r="D1157" s="220"/>
      <c r="E1157" s="106" t="s">
        <v>102</v>
      </c>
      <c r="F1157" s="106" t="s">
        <v>89</v>
      </c>
      <c r="G1157" s="106" t="s">
        <v>1325</v>
      </c>
      <c r="H1157" s="96">
        <v>200</v>
      </c>
      <c r="I1157" s="1317"/>
      <c r="J1157" s="1319"/>
      <c r="K1157" s="1290"/>
      <c r="L1157" s="77">
        <v>0</v>
      </c>
      <c r="M1157" s="77">
        <v>0</v>
      </c>
      <c r="N1157" s="77">
        <v>0</v>
      </c>
      <c r="O1157" s="77">
        <f>SUM(P1157:Q1157)</f>
        <v>1705</v>
      </c>
      <c r="P1157" s="77">
        <v>1364</v>
      </c>
      <c r="Q1157" s="77">
        <v>341</v>
      </c>
      <c r="R1157" s="77">
        <f>SUM(S1157:T1157)</f>
        <v>1705</v>
      </c>
      <c r="S1157" s="77">
        <v>1364</v>
      </c>
      <c r="T1157" s="77">
        <v>341</v>
      </c>
      <c r="U1157" s="77">
        <f>SUM(V1157:W1157)</f>
        <v>1705</v>
      </c>
      <c r="V1157" s="77">
        <v>1364</v>
      </c>
      <c r="W1157" s="94">
        <v>341</v>
      </c>
    </row>
    <row r="1158" spans="1:23" s="78" customFormat="1">
      <c r="A1158" s="1175" t="s">
        <v>79</v>
      </c>
      <c r="B1158" s="1176"/>
      <c r="C1158" s="1176"/>
      <c r="D1158" s="1176"/>
      <c r="E1158" s="1176"/>
      <c r="F1158" s="1176"/>
      <c r="G1158" s="1176"/>
      <c r="H1158" s="1176"/>
      <c r="I1158" s="1176"/>
      <c r="J1158" s="1176"/>
      <c r="K1158" s="1176"/>
      <c r="L1158" s="199">
        <f t="shared" ref="L1158:W1158" si="264">SUM(L1159,L1169)</f>
        <v>33371.799999999996</v>
      </c>
      <c r="M1158" s="199">
        <f t="shared" si="264"/>
        <v>42708.4</v>
      </c>
      <c r="N1158" s="199">
        <f t="shared" si="264"/>
        <v>27309.099999999995</v>
      </c>
      <c r="O1158" s="199">
        <f t="shared" si="264"/>
        <v>44797.200000000004</v>
      </c>
      <c r="P1158" s="199">
        <f t="shared" si="264"/>
        <v>44379.8</v>
      </c>
      <c r="Q1158" s="199">
        <f t="shared" si="264"/>
        <v>417.4</v>
      </c>
      <c r="R1158" s="199">
        <f t="shared" si="264"/>
        <v>46224.4</v>
      </c>
      <c r="S1158" s="199">
        <f t="shared" si="264"/>
        <v>46224.4</v>
      </c>
      <c r="T1158" s="199">
        <f t="shared" si="264"/>
        <v>0</v>
      </c>
      <c r="U1158" s="199">
        <f t="shared" si="264"/>
        <v>46224.4</v>
      </c>
      <c r="V1158" s="199">
        <f t="shared" si="264"/>
        <v>46224.4</v>
      </c>
      <c r="W1158" s="287">
        <f t="shared" si="264"/>
        <v>0</v>
      </c>
    </row>
    <row r="1159" spans="1:23" s="84" customFormat="1">
      <c r="A1159" s="1048" t="s">
        <v>37</v>
      </c>
      <c r="B1159" s="1049"/>
      <c r="C1159" s="1049"/>
      <c r="D1159" s="1049"/>
      <c r="E1159" s="1049"/>
      <c r="F1159" s="1049"/>
      <c r="G1159" s="1049"/>
      <c r="H1159" s="1049"/>
      <c r="I1159" s="1049"/>
      <c r="J1159" s="1049"/>
      <c r="K1159" s="1049"/>
      <c r="L1159" s="200">
        <f t="shared" ref="L1159:W1159" si="265">SUM(L1160,L1164)</f>
        <v>4827.3999999999996</v>
      </c>
      <c r="M1159" s="200">
        <f t="shared" si="265"/>
        <v>3469.7</v>
      </c>
      <c r="N1159" s="200">
        <f t="shared" si="265"/>
        <v>2346.1</v>
      </c>
      <c r="O1159" s="200">
        <f t="shared" si="265"/>
        <v>3893.3</v>
      </c>
      <c r="P1159" s="200">
        <f t="shared" si="265"/>
        <v>3893.3</v>
      </c>
      <c r="Q1159" s="200">
        <f t="shared" si="265"/>
        <v>0</v>
      </c>
      <c r="R1159" s="200">
        <f t="shared" si="265"/>
        <v>3992.2</v>
      </c>
      <c r="S1159" s="200">
        <f t="shared" si="265"/>
        <v>3992.2</v>
      </c>
      <c r="T1159" s="200">
        <f t="shared" si="265"/>
        <v>0</v>
      </c>
      <c r="U1159" s="200">
        <f t="shared" si="265"/>
        <v>3992.2</v>
      </c>
      <c r="V1159" s="200">
        <f t="shared" si="265"/>
        <v>3992.2</v>
      </c>
      <c r="W1159" s="208">
        <f t="shared" si="265"/>
        <v>0</v>
      </c>
    </row>
    <row r="1160" spans="1:23" s="84" customFormat="1" ht="78.75">
      <c r="A1160" s="112" t="s">
        <v>34</v>
      </c>
      <c r="B1160" s="89" t="s">
        <v>99</v>
      </c>
      <c r="C1160" s="977"/>
      <c r="D1160" s="101"/>
      <c r="E1160" s="93"/>
      <c r="F1160" s="93"/>
      <c r="G1160" s="93"/>
      <c r="H1160" s="96">
        <v>600</v>
      </c>
      <c r="I1160" s="97"/>
      <c r="J1160" s="100"/>
      <c r="K1160" s="101"/>
      <c r="L1160" s="77">
        <f>SUM(L1161:L1163)</f>
        <v>4797.3999999999996</v>
      </c>
      <c r="M1160" s="77">
        <f t="shared" ref="M1160:W1160" si="266">SUM(M1161:M1163)</f>
        <v>3469.7</v>
      </c>
      <c r="N1160" s="77">
        <f t="shared" si="266"/>
        <v>2346.1</v>
      </c>
      <c r="O1160" s="77">
        <f t="shared" si="266"/>
        <v>3893.3</v>
      </c>
      <c r="P1160" s="77">
        <f t="shared" si="266"/>
        <v>3893.3</v>
      </c>
      <c r="Q1160" s="77">
        <f t="shared" si="266"/>
        <v>0</v>
      </c>
      <c r="R1160" s="77">
        <f t="shared" si="266"/>
        <v>3992.2</v>
      </c>
      <c r="S1160" s="77">
        <f t="shared" si="266"/>
        <v>3992.2</v>
      </c>
      <c r="T1160" s="77">
        <f t="shared" si="266"/>
        <v>0</v>
      </c>
      <c r="U1160" s="77">
        <f t="shared" si="266"/>
        <v>3992.2</v>
      </c>
      <c r="V1160" s="77">
        <f t="shared" si="266"/>
        <v>3992.2</v>
      </c>
      <c r="W1160" s="94">
        <f t="shared" si="266"/>
        <v>0</v>
      </c>
    </row>
    <row r="1161" spans="1:23" s="84" customFormat="1" ht="288">
      <c r="A1161" s="112" t="s">
        <v>44</v>
      </c>
      <c r="B1161" s="721" t="s">
        <v>508</v>
      </c>
      <c r="C1161" s="1007" t="s">
        <v>993</v>
      </c>
      <c r="D1161" s="101"/>
      <c r="E1161" s="106" t="s">
        <v>101</v>
      </c>
      <c r="F1161" s="106" t="s">
        <v>92</v>
      </c>
      <c r="G1161" s="106" t="s">
        <v>1326</v>
      </c>
      <c r="H1161" s="96">
        <v>611</v>
      </c>
      <c r="I1161" s="98" t="s">
        <v>509</v>
      </c>
      <c r="J1161" s="634" t="s">
        <v>510</v>
      </c>
      <c r="K1161" s="101"/>
      <c r="L1161" s="77">
        <v>4797.3999999999996</v>
      </c>
      <c r="M1161" s="77">
        <v>3469.7</v>
      </c>
      <c r="N1161" s="77">
        <v>2346.1</v>
      </c>
      <c r="O1161" s="77">
        <f>SUM(P1161:Q1161)</f>
        <v>3893.3</v>
      </c>
      <c r="P1161" s="77">
        <v>3893.3</v>
      </c>
      <c r="Q1161" s="77"/>
      <c r="R1161" s="77">
        <f>SUM(S1161:T1161)</f>
        <v>3992.2</v>
      </c>
      <c r="S1161" s="77">
        <v>3992.2</v>
      </c>
      <c r="T1161" s="77">
        <v>0</v>
      </c>
      <c r="U1161" s="77">
        <f>SUM(V1161:W1161)</f>
        <v>3992.2</v>
      </c>
      <c r="V1161" s="77">
        <v>3992.2</v>
      </c>
      <c r="W1161" s="94">
        <v>0</v>
      </c>
    </row>
    <row r="1162" spans="1:23" s="84" customFormat="1">
      <c r="A1162" s="112" t="s">
        <v>80</v>
      </c>
      <c r="B1162" s="721"/>
      <c r="C1162" s="977"/>
      <c r="D1162" s="101"/>
      <c r="E1162" s="93"/>
      <c r="F1162" s="93"/>
      <c r="G1162" s="93"/>
      <c r="H1162" s="96">
        <v>611</v>
      </c>
      <c r="I1162" s="97"/>
      <c r="J1162" s="100"/>
      <c r="K1162" s="101"/>
      <c r="L1162" s="77"/>
      <c r="M1162" s="77"/>
      <c r="N1162" s="77"/>
      <c r="O1162" s="77">
        <f>SUM(P1162:Q1162)</f>
        <v>0</v>
      </c>
      <c r="P1162" s="77"/>
      <c r="Q1162" s="77"/>
      <c r="R1162" s="77">
        <f>SUM(S1162:T1162)</f>
        <v>0</v>
      </c>
      <c r="S1162" s="77"/>
      <c r="T1162" s="77"/>
      <c r="U1162" s="77">
        <f>SUM(V1162:W1162)</f>
        <v>0</v>
      </c>
      <c r="V1162" s="77"/>
      <c r="W1162" s="94"/>
    </row>
    <row r="1163" spans="1:23" s="84" customFormat="1">
      <c r="A1163" s="112" t="s">
        <v>82</v>
      </c>
      <c r="B1163" s="721" t="s">
        <v>857</v>
      </c>
      <c r="C1163" s="977"/>
      <c r="D1163" s="101"/>
      <c r="E1163" s="93"/>
      <c r="F1163" s="93"/>
      <c r="G1163" s="93"/>
      <c r="H1163" s="96">
        <v>611</v>
      </c>
      <c r="I1163" s="97"/>
      <c r="J1163" s="100"/>
      <c r="K1163" s="101"/>
      <c r="L1163" s="77"/>
      <c r="M1163" s="77"/>
      <c r="N1163" s="77"/>
      <c r="O1163" s="77">
        <f>SUM(P1163:Q1163)</f>
        <v>0</v>
      </c>
      <c r="P1163" s="77"/>
      <c r="Q1163" s="77"/>
      <c r="R1163" s="77">
        <f>SUM(S1163:T1163)</f>
        <v>0</v>
      </c>
      <c r="S1163" s="77"/>
      <c r="T1163" s="77"/>
      <c r="U1163" s="77">
        <f>SUM(V1163:W1163)</f>
        <v>0</v>
      </c>
      <c r="V1163" s="77"/>
      <c r="W1163" s="94"/>
    </row>
    <row r="1164" spans="1:23" s="84" customFormat="1" ht="37.5">
      <c r="A1164" s="112" t="s">
        <v>35</v>
      </c>
      <c r="B1164" s="222" t="s">
        <v>36</v>
      </c>
      <c r="C1164" s="977"/>
      <c r="D1164" s="101"/>
      <c r="E1164" s="93"/>
      <c r="F1164" s="93"/>
      <c r="G1164" s="93"/>
      <c r="H1164" s="96">
        <v>600</v>
      </c>
      <c r="I1164" s="97"/>
      <c r="J1164" s="100"/>
      <c r="K1164" s="101"/>
      <c r="L1164" s="77">
        <f>SUM(L1165:L1168)</f>
        <v>30</v>
      </c>
      <c r="M1164" s="77">
        <f t="shared" ref="M1164:W1164" si="267">SUM(M1165:M1168)</f>
        <v>0</v>
      </c>
      <c r="N1164" s="77">
        <f t="shared" si="267"/>
        <v>0</v>
      </c>
      <c r="O1164" s="77">
        <f t="shared" si="267"/>
        <v>0</v>
      </c>
      <c r="P1164" s="77">
        <f t="shared" si="267"/>
        <v>0</v>
      </c>
      <c r="Q1164" s="77">
        <f t="shared" si="267"/>
        <v>0</v>
      </c>
      <c r="R1164" s="77">
        <f t="shared" si="267"/>
        <v>0</v>
      </c>
      <c r="S1164" s="77">
        <f t="shared" si="267"/>
        <v>0</v>
      </c>
      <c r="T1164" s="77">
        <f t="shared" si="267"/>
        <v>0</v>
      </c>
      <c r="U1164" s="77">
        <f t="shared" si="267"/>
        <v>0</v>
      </c>
      <c r="V1164" s="77">
        <f t="shared" si="267"/>
        <v>0</v>
      </c>
      <c r="W1164" s="94">
        <f t="shared" si="267"/>
        <v>0</v>
      </c>
    </row>
    <row r="1165" spans="1:23" s="84" customFormat="1" ht="135">
      <c r="A1165" s="1085" t="s">
        <v>45</v>
      </c>
      <c r="B1165" s="721" t="s">
        <v>1327</v>
      </c>
      <c r="C1165" s="1320" t="s">
        <v>994</v>
      </c>
      <c r="D1165" s="101"/>
      <c r="E1165" s="106" t="s">
        <v>101</v>
      </c>
      <c r="F1165" s="106" t="s">
        <v>92</v>
      </c>
      <c r="G1165" s="106" t="s">
        <v>157</v>
      </c>
      <c r="H1165" s="96">
        <v>612</v>
      </c>
      <c r="I1165" s="1311" t="s">
        <v>511</v>
      </c>
      <c r="J1165" s="1265" t="s">
        <v>512</v>
      </c>
      <c r="K1165" s="1267"/>
      <c r="L1165" s="77">
        <v>30</v>
      </c>
      <c r="M1165" s="77">
        <v>0</v>
      </c>
      <c r="N1165" s="77">
        <v>0</v>
      </c>
      <c r="O1165" s="77">
        <f>SUM(P1165:Q1165)</f>
        <v>0</v>
      </c>
      <c r="P1165" s="77"/>
      <c r="Q1165" s="77"/>
      <c r="R1165" s="77">
        <f>SUM(S1165:T1165)</f>
        <v>0</v>
      </c>
      <c r="S1165" s="77"/>
      <c r="T1165" s="77"/>
      <c r="U1165" s="77">
        <f>SUM(V1165:W1165)</f>
        <v>0</v>
      </c>
      <c r="V1165" s="77"/>
      <c r="W1165" s="94"/>
    </row>
    <row r="1166" spans="1:23" s="84" customFormat="1">
      <c r="A1166" s="1087"/>
      <c r="B1166" s="721"/>
      <c r="C1166" s="1321"/>
      <c r="D1166" s="101"/>
      <c r="E1166" s="106"/>
      <c r="F1166" s="106"/>
      <c r="G1166" s="106"/>
      <c r="H1166" s="96">
        <v>612</v>
      </c>
      <c r="I1166" s="1317"/>
      <c r="J1166" s="1266"/>
      <c r="K1166" s="1268"/>
      <c r="L1166" s="77"/>
      <c r="M1166" s="77"/>
      <c r="N1166" s="77"/>
      <c r="O1166" s="77"/>
      <c r="P1166" s="77"/>
      <c r="Q1166" s="77"/>
      <c r="R1166" s="77"/>
      <c r="S1166" s="77"/>
      <c r="T1166" s="77"/>
      <c r="U1166" s="77"/>
      <c r="V1166" s="77"/>
      <c r="W1166" s="94"/>
    </row>
    <row r="1167" spans="1:23" s="84" customFormat="1">
      <c r="A1167" s="112" t="s">
        <v>132</v>
      </c>
      <c r="B1167" s="721"/>
      <c r="C1167" s="977"/>
      <c r="D1167" s="101"/>
      <c r="E1167" s="93"/>
      <c r="F1167" s="93"/>
      <c r="G1167" s="93"/>
      <c r="H1167" s="96">
        <v>612</v>
      </c>
      <c r="I1167" s="97"/>
      <c r="J1167" s="100"/>
      <c r="K1167" s="101"/>
      <c r="L1167" s="77"/>
      <c r="M1167" s="77"/>
      <c r="N1167" s="77"/>
      <c r="O1167" s="77">
        <f>SUM(P1167:Q1167)</f>
        <v>0</v>
      </c>
      <c r="P1167" s="77"/>
      <c r="Q1167" s="77"/>
      <c r="R1167" s="77">
        <f>SUM(S1167:T1167)</f>
        <v>0</v>
      </c>
      <c r="S1167" s="77"/>
      <c r="T1167" s="77"/>
      <c r="U1167" s="77">
        <f>SUM(V1167:W1167)</f>
        <v>0</v>
      </c>
      <c r="V1167" s="77"/>
      <c r="W1167" s="94"/>
    </row>
    <row r="1168" spans="1:23" s="84" customFormat="1">
      <c r="A1168" s="112" t="s">
        <v>1328</v>
      </c>
      <c r="B1168" s="721"/>
      <c r="C1168" s="977"/>
      <c r="D1168" s="101"/>
      <c r="E1168" s="93"/>
      <c r="F1168" s="93"/>
      <c r="G1168" s="93"/>
      <c r="H1168" s="96">
        <v>612</v>
      </c>
      <c r="I1168" s="97"/>
      <c r="J1168" s="100"/>
      <c r="K1168" s="101"/>
      <c r="L1168" s="77"/>
      <c r="M1168" s="77"/>
      <c r="N1168" s="77"/>
      <c r="O1168" s="77">
        <f>SUM(P1168:Q1168)</f>
        <v>0</v>
      </c>
      <c r="P1168" s="77"/>
      <c r="Q1168" s="77"/>
      <c r="R1168" s="77">
        <f>SUM(S1168:T1168)</f>
        <v>0</v>
      </c>
      <c r="S1168" s="77"/>
      <c r="T1168" s="77"/>
      <c r="U1168" s="77">
        <f>SUM(V1168:W1168)</f>
        <v>0</v>
      </c>
      <c r="V1168" s="77"/>
      <c r="W1168" s="94"/>
    </row>
    <row r="1169" spans="1:23" s="84" customFormat="1">
      <c r="A1169" s="1048" t="s">
        <v>38</v>
      </c>
      <c r="B1169" s="1049"/>
      <c r="C1169" s="1049"/>
      <c r="D1169" s="1049"/>
      <c r="E1169" s="1049"/>
      <c r="F1169" s="1049"/>
      <c r="G1169" s="1049"/>
      <c r="H1169" s="1049"/>
      <c r="I1169" s="1049"/>
      <c r="J1169" s="1049"/>
      <c r="K1169" s="1049"/>
      <c r="L1169" s="200">
        <f>SUM(L1170,L1174)</f>
        <v>28544.399999999998</v>
      </c>
      <c r="M1169" s="200">
        <f>SUM(M1170,M1174)</f>
        <v>39238.700000000004</v>
      </c>
      <c r="N1169" s="200">
        <f t="shared" ref="N1169:W1169" si="268">SUM(N1170,N1174)</f>
        <v>24962.999999999996</v>
      </c>
      <c r="O1169" s="200">
        <f t="shared" si="268"/>
        <v>40903.9</v>
      </c>
      <c r="P1169" s="200">
        <f t="shared" si="268"/>
        <v>40486.5</v>
      </c>
      <c r="Q1169" s="200">
        <f t="shared" si="268"/>
        <v>417.4</v>
      </c>
      <c r="R1169" s="200">
        <f t="shared" si="268"/>
        <v>42232.200000000004</v>
      </c>
      <c r="S1169" s="200">
        <f t="shared" si="268"/>
        <v>42232.200000000004</v>
      </c>
      <c r="T1169" s="200">
        <f t="shared" si="268"/>
        <v>0</v>
      </c>
      <c r="U1169" s="200">
        <f t="shared" si="268"/>
        <v>42232.200000000004</v>
      </c>
      <c r="V1169" s="200">
        <f t="shared" si="268"/>
        <v>42232.200000000004</v>
      </c>
      <c r="W1169" s="208">
        <f t="shared" si="268"/>
        <v>0</v>
      </c>
    </row>
    <row r="1170" spans="1:23" s="84" customFormat="1" ht="63">
      <c r="A1170" s="112" t="s">
        <v>39</v>
      </c>
      <c r="B1170" s="89" t="s">
        <v>85</v>
      </c>
      <c r="C1170" s="977"/>
      <c r="D1170" s="101"/>
      <c r="E1170" s="93"/>
      <c r="F1170" s="93"/>
      <c r="G1170" s="93"/>
      <c r="H1170" s="96">
        <v>600</v>
      </c>
      <c r="I1170" s="97"/>
      <c r="J1170" s="100"/>
      <c r="K1170" s="101"/>
      <c r="L1170" s="77">
        <f>SUM(L1172:L1173)+L1171</f>
        <v>26810.1</v>
      </c>
      <c r="M1170" s="77">
        <f t="shared" ref="M1170:W1170" si="269">SUM(M1172:M1173)+M1171</f>
        <v>36991.9</v>
      </c>
      <c r="N1170" s="77">
        <f t="shared" si="269"/>
        <v>22780.399999999998</v>
      </c>
      <c r="O1170" s="77">
        <f t="shared" si="269"/>
        <v>40903.9</v>
      </c>
      <c r="P1170" s="77">
        <f t="shared" si="269"/>
        <v>40486.5</v>
      </c>
      <c r="Q1170" s="77">
        <f t="shared" si="269"/>
        <v>417.4</v>
      </c>
      <c r="R1170" s="77">
        <f t="shared" si="269"/>
        <v>42232.200000000004</v>
      </c>
      <c r="S1170" s="77">
        <f t="shared" si="269"/>
        <v>42232.200000000004</v>
      </c>
      <c r="T1170" s="77">
        <f t="shared" si="269"/>
        <v>0</v>
      </c>
      <c r="U1170" s="77">
        <f t="shared" si="269"/>
        <v>42232.200000000004</v>
      </c>
      <c r="V1170" s="77">
        <f t="shared" si="269"/>
        <v>42232.200000000004</v>
      </c>
      <c r="W1170" s="77">
        <f t="shared" si="269"/>
        <v>0</v>
      </c>
    </row>
    <row r="1171" spans="1:23" s="84" customFormat="1" ht="216">
      <c r="A1171" s="112" t="s">
        <v>46</v>
      </c>
      <c r="B1171" s="721" t="s">
        <v>513</v>
      </c>
      <c r="C1171" s="619" t="s">
        <v>995</v>
      </c>
      <c r="D1171" s="101"/>
      <c r="E1171" s="106" t="s">
        <v>101</v>
      </c>
      <c r="F1171" s="106" t="s">
        <v>92</v>
      </c>
      <c r="G1171" s="106" t="s">
        <v>1329</v>
      </c>
      <c r="H1171" s="96">
        <v>621</v>
      </c>
      <c r="I1171" s="98" t="s">
        <v>514</v>
      </c>
      <c r="J1171" s="124" t="s">
        <v>515</v>
      </c>
      <c r="K1171" s="101"/>
      <c r="L1171" s="77">
        <v>18507.3</v>
      </c>
      <c r="M1171" s="77">
        <v>29399.4</v>
      </c>
      <c r="N1171" s="77">
        <v>17863.599999999999</v>
      </c>
      <c r="O1171" s="77">
        <f>SUM(P1171:Q1171)</f>
        <v>32545.200000000001</v>
      </c>
      <c r="P1171" s="77">
        <v>32545.200000000001</v>
      </c>
      <c r="Q1171" s="77"/>
      <c r="R1171" s="77">
        <f>SUM(S1171:T1171)</f>
        <v>34089.300000000003</v>
      </c>
      <c r="S1171" s="77">
        <v>34089.300000000003</v>
      </c>
      <c r="T1171" s="77"/>
      <c r="U1171" s="77">
        <f>SUM(V1171:W1171)</f>
        <v>34089.300000000003</v>
      </c>
      <c r="V1171" s="77">
        <v>34089.300000000003</v>
      </c>
      <c r="W1171" s="94"/>
    </row>
    <row r="1172" spans="1:23" s="84" customFormat="1" ht="216">
      <c r="A1172" s="112" t="s">
        <v>67</v>
      </c>
      <c r="B1172" s="721" t="s">
        <v>516</v>
      </c>
      <c r="C1172" s="188" t="s">
        <v>996</v>
      </c>
      <c r="D1172" s="124"/>
      <c r="E1172" s="106" t="s">
        <v>102</v>
      </c>
      <c r="F1172" s="106" t="s">
        <v>91</v>
      </c>
      <c r="G1172" s="106" t="s">
        <v>1330</v>
      </c>
      <c r="H1172" s="96">
        <v>621</v>
      </c>
      <c r="I1172" s="98" t="s">
        <v>517</v>
      </c>
      <c r="J1172" s="124" t="s">
        <v>518</v>
      </c>
      <c r="K1172" s="101"/>
      <c r="L1172" s="77">
        <v>8302.7999999999993</v>
      </c>
      <c r="M1172" s="77">
        <v>7592.5</v>
      </c>
      <c r="N1172" s="77">
        <v>4916.8</v>
      </c>
      <c r="O1172" s="77">
        <f>SUM(P1172:Q1172)</f>
        <v>8358.7000000000007</v>
      </c>
      <c r="P1172" s="77">
        <v>7941.3</v>
      </c>
      <c r="Q1172" s="77">
        <v>417.4</v>
      </c>
      <c r="R1172" s="77">
        <f>SUM(S1172:T1172)</f>
        <v>8142.9</v>
      </c>
      <c r="S1172" s="77">
        <v>8142.9</v>
      </c>
      <c r="T1172" s="77"/>
      <c r="U1172" s="77">
        <f>SUM(V1172:W1172)</f>
        <v>8142.9</v>
      </c>
      <c r="V1172" s="77">
        <v>8142.9</v>
      </c>
      <c r="W1172" s="94"/>
    </row>
    <row r="1173" spans="1:23" s="84" customFormat="1">
      <c r="A1173" s="112" t="s">
        <v>68</v>
      </c>
      <c r="B1173" s="721" t="s">
        <v>857</v>
      </c>
      <c r="C1173" s="977"/>
      <c r="D1173" s="101"/>
      <c r="E1173" s="93"/>
      <c r="F1173" s="93"/>
      <c r="G1173" s="93"/>
      <c r="H1173" s="96">
        <v>621</v>
      </c>
      <c r="I1173" s="97"/>
      <c r="J1173" s="100"/>
      <c r="K1173" s="101"/>
      <c r="L1173" s="77"/>
      <c r="M1173" s="77"/>
      <c r="N1173" s="77"/>
      <c r="O1173" s="77">
        <f>SUM(P1173:Q1173)</f>
        <v>0</v>
      </c>
      <c r="P1173" s="77"/>
      <c r="Q1173" s="77"/>
      <c r="R1173" s="77">
        <f>SUM(S1173:T1173)</f>
        <v>0</v>
      </c>
      <c r="S1173" s="77"/>
      <c r="T1173" s="77"/>
      <c r="U1173" s="77">
        <f>SUM(V1173:W1173)</f>
        <v>0</v>
      </c>
      <c r="V1173" s="77"/>
      <c r="W1173" s="94"/>
    </row>
    <row r="1174" spans="1:23" s="84" customFormat="1" ht="37.5">
      <c r="A1174" s="112" t="s">
        <v>41</v>
      </c>
      <c r="B1174" s="222" t="s">
        <v>40</v>
      </c>
      <c r="C1174" s="977"/>
      <c r="D1174" s="101"/>
      <c r="E1174" s="93"/>
      <c r="F1174" s="93"/>
      <c r="G1174" s="93"/>
      <c r="H1174" s="96">
        <v>600</v>
      </c>
      <c r="I1174" s="97"/>
      <c r="J1174" s="100"/>
      <c r="K1174" s="101"/>
      <c r="L1174" s="77">
        <f>L1175+L1180</f>
        <v>1734.3</v>
      </c>
      <c r="M1174" s="77">
        <f>M1175+M1180</f>
        <v>2246.8000000000002</v>
      </c>
      <c r="N1174" s="77">
        <f>N1175+N1180</f>
        <v>2182.6</v>
      </c>
      <c r="O1174" s="77">
        <f t="shared" ref="O1174:W1174" si="270">O1175+O1180</f>
        <v>0</v>
      </c>
      <c r="P1174" s="77">
        <f t="shared" si="270"/>
        <v>0</v>
      </c>
      <c r="Q1174" s="77">
        <f t="shared" si="270"/>
        <v>0</v>
      </c>
      <c r="R1174" s="77">
        <f t="shared" si="270"/>
        <v>0</v>
      </c>
      <c r="S1174" s="77">
        <f t="shared" si="270"/>
        <v>0</v>
      </c>
      <c r="T1174" s="77">
        <f t="shared" si="270"/>
        <v>0</v>
      </c>
      <c r="U1174" s="77">
        <f t="shared" si="270"/>
        <v>0</v>
      </c>
      <c r="V1174" s="77">
        <f t="shared" si="270"/>
        <v>0</v>
      </c>
      <c r="W1174" s="77">
        <f t="shared" si="270"/>
        <v>0</v>
      </c>
    </row>
    <row r="1175" spans="1:23" s="84" customFormat="1" ht="37.5">
      <c r="A1175" s="1334" t="s">
        <v>47</v>
      </c>
      <c r="B1175" s="721" t="s">
        <v>519</v>
      </c>
      <c r="C1175" s="1351" t="s">
        <v>996</v>
      </c>
      <c r="D1175" s="1331"/>
      <c r="E1175" s="106"/>
      <c r="F1175" s="106"/>
      <c r="G1175" s="106"/>
      <c r="H1175" s="96"/>
      <c r="I1175" s="1311" t="s">
        <v>997</v>
      </c>
      <c r="J1175" s="1318" t="s">
        <v>520</v>
      </c>
      <c r="K1175" s="1331" t="s">
        <v>998</v>
      </c>
      <c r="L1175" s="77">
        <f>L1176+L1179+L1177+L1178</f>
        <v>1734.3</v>
      </c>
      <c r="M1175" s="77">
        <f>M1176+M1179+M1177+M1178</f>
        <v>537.20000000000005</v>
      </c>
      <c r="N1175" s="77">
        <f>N1176+N1179+N1177+N1178</f>
        <v>473</v>
      </c>
      <c r="O1175" s="77">
        <f t="shared" ref="O1175:W1175" si="271">O1176+O1179+O1177</f>
        <v>0</v>
      </c>
      <c r="P1175" s="77">
        <f t="shared" si="271"/>
        <v>0</v>
      </c>
      <c r="Q1175" s="77">
        <f t="shared" si="271"/>
        <v>0</v>
      </c>
      <c r="R1175" s="77">
        <f t="shared" si="271"/>
        <v>0</v>
      </c>
      <c r="S1175" s="77">
        <f t="shared" si="271"/>
        <v>0</v>
      </c>
      <c r="T1175" s="77">
        <f t="shared" si="271"/>
        <v>0</v>
      </c>
      <c r="U1175" s="77">
        <f t="shared" si="271"/>
        <v>0</v>
      </c>
      <c r="V1175" s="77">
        <f t="shared" si="271"/>
        <v>0</v>
      </c>
      <c r="W1175" s="77">
        <f t="shared" si="271"/>
        <v>0</v>
      </c>
    </row>
    <row r="1176" spans="1:23" s="84" customFormat="1">
      <c r="A1176" s="1335"/>
      <c r="B1176" s="926"/>
      <c r="C1176" s="1352"/>
      <c r="D1176" s="1332"/>
      <c r="E1176" s="143"/>
      <c r="F1176" s="143"/>
      <c r="G1176" s="143"/>
      <c r="H1176" s="144"/>
      <c r="I1176" s="1264"/>
      <c r="J1176" s="1292"/>
      <c r="K1176" s="1332"/>
      <c r="L1176" s="588"/>
      <c r="M1176" s="588"/>
      <c r="N1176" s="588"/>
      <c r="O1176" s="77"/>
      <c r="P1176" s="77"/>
      <c r="Q1176" s="77"/>
      <c r="R1176" s="77"/>
      <c r="S1176" s="77"/>
      <c r="T1176" s="77"/>
      <c r="U1176" s="77"/>
      <c r="V1176" s="77"/>
      <c r="W1176" s="94"/>
    </row>
    <row r="1177" spans="1:23" s="84" customFormat="1" ht="31.5">
      <c r="A1177" s="1335"/>
      <c r="B1177" s="926" t="s">
        <v>999</v>
      </c>
      <c r="C1177" s="1352"/>
      <c r="D1177" s="1332"/>
      <c r="E1177" s="143" t="s">
        <v>102</v>
      </c>
      <c r="F1177" s="143" t="s">
        <v>91</v>
      </c>
      <c r="G1177" s="143" t="s">
        <v>1000</v>
      </c>
      <c r="H1177" s="144">
        <v>622</v>
      </c>
      <c r="I1177" s="1264"/>
      <c r="J1177" s="1292"/>
      <c r="K1177" s="1332"/>
      <c r="L1177" s="588">
        <v>1204.3</v>
      </c>
      <c r="M1177" s="588">
        <v>0</v>
      </c>
      <c r="N1177" s="588">
        <v>0</v>
      </c>
      <c r="O1177" s="588">
        <f>P1177</f>
        <v>0</v>
      </c>
      <c r="P1177" s="588"/>
      <c r="Q1177" s="588"/>
      <c r="R1177" s="588">
        <f>S1177</f>
        <v>0</v>
      </c>
      <c r="S1177" s="588"/>
      <c r="T1177" s="588"/>
      <c r="U1177" s="588">
        <f>V1177</f>
        <v>0</v>
      </c>
      <c r="V1177" s="588"/>
      <c r="W1177" s="615"/>
    </row>
    <row r="1178" spans="1:23" s="84" customFormat="1" ht="30">
      <c r="A1178" s="1335"/>
      <c r="B1178" s="926" t="s">
        <v>581</v>
      </c>
      <c r="C1178" s="1352"/>
      <c r="D1178" s="1332"/>
      <c r="E1178" s="143" t="s">
        <v>102</v>
      </c>
      <c r="F1178" s="143" t="s">
        <v>91</v>
      </c>
      <c r="G1178" s="143" t="s">
        <v>1001</v>
      </c>
      <c r="H1178" s="144">
        <v>622</v>
      </c>
      <c r="I1178" s="1264"/>
      <c r="J1178" s="1292"/>
      <c r="K1178" s="1332"/>
      <c r="L1178" s="588">
        <v>500</v>
      </c>
      <c r="M1178" s="588">
        <v>487.2</v>
      </c>
      <c r="N1178" s="588">
        <v>423</v>
      </c>
      <c r="O1178" s="588"/>
      <c r="P1178" s="588"/>
      <c r="Q1178" s="588"/>
      <c r="R1178" s="588"/>
      <c r="S1178" s="588"/>
      <c r="T1178" s="588"/>
      <c r="U1178" s="588"/>
      <c r="V1178" s="588"/>
      <c r="W1178" s="615"/>
    </row>
    <row r="1179" spans="1:23" s="84" customFormat="1" ht="45.75">
      <c r="A1179" s="1336"/>
      <c r="B1179" s="89" t="s">
        <v>1331</v>
      </c>
      <c r="C1179" s="1353"/>
      <c r="D1179" s="1333"/>
      <c r="E1179" s="143" t="s">
        <v>102</v>
      </c>
      <c r="F1179" s="143" t="s">
        <v>91</v>
      </c>
      <c r="G1179" s="143" t="s">
        <v>671</v>
      </c>
      <c r="H1179" s="144">
        <v>622</v>
      </c>
      <c r="I1179" s="1317"/>
      <c r="J1179" s="1319"/>
      <c r="K1179" s="1333"/>
      <c r="L1179" s="588">
        <v>30</v>
      </c>
      <c r="M1179" s="588">
        <v>50</v>
      </c>
      <c r="N1179" s="588">
        <v>50</v>
      </c>
      <c r="O1179" s="77"/>
      <c r="P1179" s="77"/>
      <c r="Q1179" s="77"/>
      <c r="R1179" s="77"/>
      <c r="S1179" s="77"/>
      <c r="T1179" s="77"/>
      <c r="U1179" s="77"/>
      <c r="V1179" s="77"/>
      <c r="W1179" s="94"/>
    </row>
    <row r="1180" spans="1:23" s="84" customFormat="1" ht="204">
      <c r="A1180" s="635" t="s">
        <v>251</v>
      </c>
      <c r="B1180" s="721" t="s">
        <v>1332</v>
      </c>
      <c r="C1180" s="1008" t="s">
        <v>995</v>
      </c>
      <c r="D1180" s="165"/>
      <c r="E1180" s="106" t="s">
        <v>101</v>
      </c>
      <c r="F1180" s="106" t="s">
        <v>92</v>
      </c>
      <c r="G1180" s="106" t="s">
        <v>1322</v>
      </c>
      <c r="H1180" s="96">
        <v>622</v>
      </c>
      <c r="I1180" s="137" t="s">
        <v>1002</v>
      </c>
      <c r="J1180" s="636" t="s">
        <v>521</v>
      </c>
      <c r="K1180" s="165"/>
      <c r="L1180" s="77">
        <v>0</v>
      </c>
      <c r="M1180" s="77">
        <v>1709.6</v>
      </c>
      <c r="N1180" s="77">
        <v>1709.6</v>
      </c>
      <c r="O1180" s="77">
        <f>SUM(P1180:Q1180)</f>
        <v>0</v>
      </c>
      <c r="P1180" s="77"/>
      <c r="Q1180" s="77"/>
      <c r="R1180" s="77">
        <f>SUM(S1180:T1180)</f>
        <v>0</v>
      </c>
      <c r="S1180" s="77"/>
      <c r="T1180" s="77"/>
      <c r="U1180" s="77">
        <f>SUM(V1180:W1180)</f>
        <v>0</v>
      </c>
      <c r="V1180" s="77"/>
      <c r="W1180" s="94"/>
    </row>
    <row r="1181" spans="1:23" s="84" customFormat="1">
      <c r="A1181" s="112" t="s">
        <v>253</v>
      </c>
      <c r="B1181" s="721" t="s">
        <v>857</v>
      </c>
      <c r="C1181" s="977"/>
      <c r="D1181" s="101"/>
      <c r="E1181" s="93"/>
      <c r="F1181" s="93"/>
      <c r="G1181" s="93"/>
      <c r="H1181" s="96">
        <v>622</v>
      </c>
      <c r="I1181" s="97"/>
      <c r="J1181" s="100"/>
      <c r="K1181" s="101"/>
      <c r="L1181" s="77"/>
      <c r="M1181" s="77"/>
      <c r="N1181" s="77"/>
      <c r="O1181" s="77">
        <f>SUM(P1181:Q1181)</f>
        <v>0</v>
      </c>
      <c r="P1181" s="77"/>
      <c r="Q1181" s="77"/>
      <c r="R1181" s="77">
        <f>SUM(S1181:T1181)</f>
        <v>0</v>
      </c>
      <c r="S1181" s="77"/>
      <c r="T1181" s="77"/>
      <c r="U1181" s="77">
        <f>SUM(V1181:W1181)</f>
        <v>0</v>
      </c>
      <c r="V1181" s="77"/>
      <c r="W1181" s="94"/>
    </row>
    <row r="1182" spans="1:23" s="78" customFormat="1">
      <c r="A1182" s="1175" t="s">
        <v>432</v>
      </c>
      <c r="B1182" s="1176"/>
      <c r="C1182" s="1176"/>
      <c r="D1182" s="1176"/>
      <c r="E1182" s="1176"/>
      <c r="F1182" s="1176"/>
      <c r="G1182" s="1176"/>
      <c r="H1182" s="1176"/>
      <c r="I1182" s="1176"/>
      <c r="J1182" s="1176"/>
      <c r="K1182" s="1176"/>
      <c r="L1182" s="199">
        <f>L1183+L1187+L1191+L1192+L1193+L1194+L1198+L1200+L1197+L1199+L1184</f>
        <v>5682.4</v>
      </c>
      <c r="M1182" s="199">
        <f t="shared" ref="M1182:W1182" si="272">M1183+M1187+M1191+M1192+M1193+M1194+M1198+M1200+M1197+M1199+M1184</f>
        <v>3038.2</v>
      </c>
      <c r="N1182" s="199">
        <f t="shared" si="272"/>
        <v>1629.8000000000002</v>
      </c>
      <c r="O1182" s="199">
        <f t="shared" si="272"/>
        <v>3026.4999999999995</v>
      </c>
      <c r="P1182" s="199">
        <f t="shared" si="272"/>
        <v>3026.4999999999995</v>
      </c>
      <c r="Q1182" s="199">
        <f t="shared" si="272"/>
        <v>0</v>
      </c>
      <c r="R1182" s="199">
        <f t="shared" si="272"/>
        <v>3107.5</v>
      </c>
      <c r="S1182" s="199">
        <f t="shared" si="272"/>
        <v>3107.5</v>
      </c>
      <c r="T1182" s="199">
        <f t="shared" si="272"/>
        <v>0</v>
      </c>
      <c r="U1182" s="199">
        <f>U1183+U1187+U1191+U1192+U1193+U1194+U1198+U1200+U1197+U1199+U1184</f>
        <v>3107.5</v>
      </c>
      <c r="V1182" s="199">
        <f t="shared" si="272"/>
        <v>3107.5</v>
      </c>
      <c r="W1182" s="199">
        <f t="shared" si="272"/>
        <v>0</v>
      </c>
    </row>
    <row r="1183" spans="1:23" s="84" customFormat="1" ht="57">
      <c r="A1183" s="637" t="s">
        <v>341</v>
      </c>
      <c r="B1183" s="924" t="s">
        <v>1333</v>
      </c>
      <c r="C1183" s="1351" t="s">
        <v>522</v>
      </c>
      <c r="D1183" s="101"/>
      <c r="E1183" s="143" t="s">
        <v>89</v>
      </c>
      <c r="F1183" s="143" t="s">
        <v>218</v>
      </c>
      <c r="G1183" s="143" t="s">
        <v>653</v>
      </c>
      <c r="H1183" s="96">
        <v>630</v>
      </c>
      <c r="I1183" s="1354" t="s">
        <v>1003</v>
      </c>
      <c r="J1183" s="1297" t="s">
        <v>523</v>
      </c>
      <c r="K1183" s="1267"/>
      <c r="L1183" s="77">
        <v>0</v>
      </c>
      <c r="M1183" s="77">
        <v>56</v>
      </c>
      <c r="N1183" s="77">
        <v>56</v>
      </c>
      <c r="O1183" s="77">
        <f>SUM(P1183:Q1183)</f>
        <v>0</v>
      </c>
      <c r="P1183" s="77">
        <v>0</v>
      </c>
      <c r="Q1183" s="77"/>
      <c r="R1183" s="77">
        <f>SUM(S1183:T1183)</f>
        <v>0</v>
      </c>
      <c r="S1183" s="77">
        <v>0</v>
      </c>
      <c r="T1183" s="77"/>
      <c r="U1183" s="77">
        <f>SUM(V1183:W1183)</f>
        <v>0</v>
      </c>
      <c r="V1183" s="77">
        <v>0</v>
      </c>
      <c r="W1183" s="94"/>
    </row>
    <row r="1184" spans="1:23" s="84" customFormat="1" ht="34.5">
      <c r="A1184" s="1301" t="s">
        <v>524</v>
      </c>
      <c r="B1184" s="721" t="s">
        <v>1334</v>
      </c>
      <c r="C1184" s="1352"/>
      <c r="D1184" s="101"/>
      <c r="E1184" s="143"/>
      <c r="F1184" s="143"/>
      <c r="G1184" s="143"/>
      <c r="H1184" s="96">
        <v>630</v>
      </c>
      <c r="I1184" s="1355"/>
      <c r="J1184" s="1298"/>
      <c r="K1184" s="1300"/>
      <c r="L1184" s="77">
        <f t="shared" ref="L1184:W1184" si="273">L1185+L1186</f>
        <v>892.5</v>
      </c>
      <c r="M1184" s="77">
        <f t="shared" si="273"/>
        <v>871.1</v>
      </c>
      <c r="N1184" s="77">
        <f t="shared" si="273"/>
        <v>525.6</v>
      </c>
      <c r="O1184" s="77">
        <f t="shared" si="273"/>
        <v>791</v>
      </c>
      <c r="P1184" s="77">
        <f t="shared" si="273"/>
        <v>791</v>
      </c>
      <c r="Q1184" s="77">
        <f t="shared" si="273"/>
        <v>0</v>
      </c>
      <c r="R1184" s="77">
        <f t="shared" si="273"/>
        <v>811.1</v>
      </c>
      <c r="S1184" s="77">
        <f t="shared" si="273"/>
        <v>811.1</v>
      </c>
      <c r="T1184" s="77">
        <f t="shared" si="273"/>
        <v>0</v>
      </c>
      <c r="U1184" s="77">
        <f t="shared" si="273"/>
        <v>811.1</v>
      </c>
      <c r="V1184" s="77">
        <f t="shared" si="273"/>
        <v>811.1</v>
      </c>
      <c r="W1184" s="77">
        <f t="shared" si="273"/>
        <v>0</v>
      </c>
    </row>
    <row r="1185" spans="1:23" s="84" customFormat="1" ht="25.5">
      <c r="A1185" s="1302"/>
      <c r="B1185" s="713" t="s">
        <v>1004</v>
      </c>
      <c r="C1185" s="1352"/>
      <c r="D1185" s="101"/>
      <c r="E1185" s="143" t="s">
        <v>89</v>
      </c>
      <c r="F1185" s="143" t="s">
        <v>218</v>
      </c>
      <c r="G1185" s="143" t="s">
        <v>653</v>
      </c>
      <c r="H1185" s="96"/>
      <c r="I1185" s="1355"/>
      <c r="J1185" s="1298"/>
      <c r="K1185" s="1300"/>
      <c r="L1185" s="588">
        <v>60</v>
      </c>
      <c r="M1185" s="588">
        <v>60</v>
      </c>
      <c r="N1185" s="588">
        <v>10</v>
      </c>
      <c r="O1185" s="77"/>
      <c r="P1185" s="77"/>
      <c r="Q1185" s="77"/>
      <c r="R1185" s="77"/>
      <c r="S1185" s="77"/>
      <c r="T1185" s="77"/>
      <c r="U1185" s="77"/>
      <c r="V1185" s="77"/>
      <c r="W1185" s="94"/>
    </row>
    <row r="1186" spans="1:23" s="84" customFormat="1" ht="38.25">
      <c r="A1186" s="1303"/>
      <c r="B1186" s="713" t="s">
        <v>1005</v>
      </c>
      <c r="C1186" s="1353"/>
      <c r="D1186" s="101"/>
      <c r="E1186" s="143" t="s">
        <v>89</v>
      </c>
      <c r="F1186" s="143" t="s">
        <v>218</v>
      </c>
      <c r="G1186" s="143" t="s">
        <v>654</v>
      </c>
      <c r="H1186" s="96"/>
      <c r="I1186" s="1355"/>
      <c r="J1186" s="1298"/>
      <c r="K1186" s="1300"/>
      <c r="L1186" s="588">
        <v>832.5</v>
      </c>
      <c r="M1186" s="588">
        <v>811.1</v>
      </c>
      <c r="N1186" s="588">
        <v>515.6</v>
      </c>
      <c r="O1186" s="588">
        <f>P1186</f>
        <v>791</v>
      </c>
      <c r="P1186" s="588">
        <v>791</v>
      </c>
      <c r="Q1186" s="588"/>
      <c r="R1186" s="588">
        <f>S1186</f>
        <v>811.1</v>
      </c>
      <c r="S1186" s="588">
        <v>811.1</v>
      </c>
      <c r="T1186" s="588"/>
      <c r="U1186" s="588">
        <f>V1186</f>
        <v>811.1</v>
      </c>
      <c r="V1186" s="588">
        <v>811.1</v>
      </c>
      <c r="W1186" s="615"/>
    </row>
    <row r="1187" spans="1:23" s="84" customFormat="1" ht="34.5">
      <c r="A1187" s="1304" t="s">
        <v>526</v>
      </c>
      <c r="B1187" s="721" t="s">
        <v>1335</v>
      </c>
      <c r="C1187" s="1307" t="s">
        <v>525</v>
      </c>
      <c r="D1187" s="101"/>
      <c r="E1187" s="106"/>
      <c r="F1187" s="106"/>
      <c r="G1187" s="106"/>
      <c r="H1187" s="96">
        <v>630</v>
      </c>
      <c r="I1187" s="1355"/>
      <c r="J1187" s="1298"/>
      <c r="K1187" s="1300"/>
      <c r="L1187" s="77">
        <f>L1188+L1189+L1190</f>
        <v>457.4</v>
      </c>
      <c r="M1187" s="77">
        <f>M1188+M1189</f>
        <v>265.89999999999998</v>
      </c>
      <c r="N1187" s="77">
        <f>N1188+N1189</f>
        <v>108.2</v>
      </c>
      <c r="O1187" s="77">
        <f t="shared" ref="O1187:W1187" si="274">O1188+O1189</f>
        <v>71.7</v>
      </c>
      <c r="P1187" s="77">
        <f t="shared" si="274"/>
        <v>71.7</v>
      </c>
      <c r="Q1187" s="77">
        <f t="shared" si="274"/>
        <v>0</v>
      </c>
      <c r="R1187" s="77">
        <f t="shared" si="274"/>
        <v>73.5</v>
      </c>
      <c r="S1187" s="77">
        <f t="shared" si="274"/>
        <v>73.5</v>
      </c>
      <c r="T1187" s="77">
        <f t="shared" si="274"/>
        <v>0</v>
      </c>
      <c r="U1187" s="77">
        <f t="shared" si="274"/>
        <v>73.5</v>
      </c>
      <c r="V1187" s="77">
        <f t="shared" si="274"/>
        <v>73.5</v>
      </c>
      <c r="W1187" s="77">
        <f t="shared" si="274"/>
        <v>0</v>
      </c>
    </row>
    <row r="1188" spans="1:23" s="84" customFormat="1" ht="25.5">
      <c r="A1188" s="1305"/>
      <c r="B1188" s="713" t="s">
        <v>1004</v>
      </c>
      <c r="C1188" s="1308"/>
      <c r="D1188" s="101"/>
      <c r="E1188" s="143" t="s">
        <v>89</v>
      </c>
      <c r="F1188" s="143" t="s">
        <v>218</v>
      </c>
      <c r="G1188" s="143" t="s">
        <v>655</v>
      </c>
      <c r="H1188" s="96"/>
      <c r="I1188" s="1355"/>
      <c r="J1188" s="1298"/>
      <c r="K1188" s="1300"/>
      <c r="L1188" s="588">
        <v>428.4</v>
      </c>
      <c r="M1188" s="588">
        <v>193.2</v>
      </c>
      <c r="N1188" s="588">
        <v>72.2</v>
      </c>
      <c r="O1188" s="77"/>
      <c r="P1188" s="77"/>
      <c r="Q1188" s="77"/>
      <c r="R1188" s="77"/>
      <c r="S1188" s="77"/>
      <c r="T1188" s="77"/>
      <c r="U1188" s="77"/>
      <c r="V1188" s="77"/>
      <c r="W1188" s="94"/>
    </row>
    <row r="1189" spans="1:23" s="84" customFormat="1" ht="25.5">
      <c r="A1189" s="1305"/>
      <c r="B1189" s="713" t="s">
        <v>1006</v>
      </c>
      <c r="C1189" s="1308"/>
      <c r="D1189" s="101"/>
      <c r="E1189" s="143" t="s">
        <v>89</v>
      </c>
      <c r="F1189" s="143" t="s">
        <v>218</v>
      </c>
      <c r="G1189" s="143" t="s">
        <v>1007</v>
      </c>
      <c r="H1189" s="96"/>
      <c r="I1189" s="1355"/>
      <c r="J1189" s="1298"/>
      <c r="K1189" s="1300"/>
      <c r="L1189" s="588">
        <v>29</v>
      </c>
      <c r="M1189" s="588">
        <v>72.7</v>
      </c>
      <c r="N1189" s="588">
        <v>36</v>
      </c>
      <c r="O1189" s="588">
        <f>P1189+Q1189</f>
        <v>71.7</v>
      </c>
      <c r="P1189" s="588">
        <v>71.7</v>
      </c>
      <c r="Q1189" s="588"/>
      <c r="R1189" s="588">
        <f>S1189+T1189</f>
        <v>73.5</v>
      </c>
      <c r="S1189" s="588">
        <v>73.5</v>
      </c>
      <c r="T1189" s="588"/>
      <c r="U1189" s="588">
        <f>V1189+W1189</f>
        <v>73.5</v>
      </c>
      <c r="V1189" s="588">
        <v>73.5</v>
      </c>
      <c r="W1189" s="615"/>
    </row>
    <row r="1190" spans="1:23" s="84" customFormat="1" ht="25.5">
      <c r="A1190" s="1306"/>
      <c r="B1190" s="713" t="s">
        <v>1008</v>
      </c>
      <c r="C1190" s="1308"/>
      <c r="D1190" s="101"/>
      <c r="E1190" s="143" t="s">
        <v>89</v>
      </c>
      <c r="F1190" s="143" t="s">
        <v>218</v>
      </c>
      <c r="G1190" s="143" t="s">
        <v>624</v>
      </c>
      <c r="H1190" s="96"/>
      <c r="I1190" s="1355"/>
      <c r="J1190" s="1298"/>
      <c r="K1190" s="1300"/>
      <c r="L1190" s="588"/>
      <c r="M1190" s="588"/>
      <c r="N1190" s="588"/>
      <c r="O1190" s="588"/>
      <c r="P1190" s="588"/>
      <c r="Q1190" s="588"/>
      <c r="R1190" s="588"/>
      <c r="S1190" s="588"/>
      <c r="T1190" s="588"/>
      <c r="U1190" s="588"/>
      <c r="V1190" s="588"/>
      <c r="W1190" s="615"/>
    </row>
    <row r="1191" spans="1:23" s="84" customFormat="1" ht="63">
      <c r="A1191" s="99" t="s">
        <v>527</v>
      </c>
      <c r="B1191" s="721" t="s">
        <v>1336</v>
      </c>
      <c r="C1191" s="1308"/>
      <c r="D1191" s="101"/>
      <c r="E1191" s="106" t="s">
        <v>89</v>
      </c>
      <c r="F1191" s="106" t="s">
        <v>218</v>
      </c>
      <c r="G1191" s="106" t="s">
        <v>653</v>
      </c>
      <c r="H1191" s="96">
        <v>630</v>
      </c>
      <c r="I1191" s="1355"/>
      <c r="J1191" s="1298"/>
      <c r="K1191" s="1300"/>
      <c r="L1191" s="77">
        <v>366</v>
      </c>
      <c r="M1191" s="77">
        <v>212.4</v>
      </c>
      <c r="N1191" s="77">
        <v>181.9</v>
      </c>
      <c r="O1191" s="77"/>
      <c r="P1191" s="77"/>
      <c r="Q1191" s="77"/>
      <c r="R1191" s="77"/>
      <c r="S1191" s="77"/>
      <c r="T1191" s="77"/>
      <c r="U1191" s="77"/>
      <c r="V1191" s="77"/>
      <c r="W1191" s="94"/>
    </row>
    <row r="1192" spans="1:23" s="84" customFormat="1" ht="78.75">
      <c r="A1192" s="99" t="s">
        <v>528</v>
      </c>
      <c r="B1192" s="89" t="s">
        <v>1337</v>
      </c>
      <c r="C1192" s="1308"/>
      <c r="D1192" s="101"/>
      <c r="E1192" s="106" t="s">
        <v>89</v>
      </c>
      <c r="F1192" s="106" t="s">
        <v>218</v>
      </c>
      <c r="G1192" s="106" t="s">
        <v>653</v>
      </c>
      <c r="H1192" s="96">
        <v>630</v>
      </c>
      <c r="I1192" s="1355"/>
      <c r="J1192" s="1298"/>
      <c r="K1192" s="1300"/>
      <c r="L1192" s="77">
        <v>30</v>
      </c>
      <c r="M1192" s="77">
        <v>42.9</v>
      </c>
      <c r="N1192" s="77">
        <v>42.9</v>
      </c>
      <c r="O1192" s="77"/>
      <c r="P1192" s="77"/>
      <c r="Q1192" s="77"/>
      <c r="R1192" s="77"/>
      <c r="S1192" s="77"/>
      <c r="T1192" s="77"/>
      <c r="U1192" s="77"/>
      <c r="V1192" s="77"/>
      <c r="W1192" s="94"/>
    </row>
    <row r="1193" spans="1:23" s="84" customFormat="1" ht="60">
      <c r="A1193" s="99" t="s">
        <v>529</v>
      </c>
      <c r="B1193" s="721" t="s">
        <v>1338</v>
      </c>
      <c r="C1193" s="1308"/>
      <c r="D1193" s="101"/>
      <c r="E1193" s="106" t="s">
        <v>89</v>
      </c>
      <c r="F1193" s="106" t="s">
        <v>218</v>
      </c>
      <c r="G1193" s="106" t="s">
        <v>653</v>
      </c>
      <c r="H1193" s="96">
        <v>630</v>
      </c>
      <c r="I1193" s="1355"/>
      <c r="J1193" s="1298"/>
      <c r="K1193" s="1300"/>
      <c r="L1193" s="77">
        <v>359.9</v>
      </c>
      <c r="M1193" s="77">
        <v>128.5</v>
      </c>
      <c r="N1193" s="77">
        <v>54.5</v>
      </c>
      <c r="O1193" s="77"/>
      <c r="P1193" s="77"/>
      <c r="Q1193" s="77"/>
      <c r="R1193" s="77"/>
      <c r="S1193" s="77"/>
      <c r="T1193" s="77"/>
      <c r="U1193" s="77"/>
      <c r="V1193" s="77"/>
      <c r="W1193" s="94"/>
    </row>
    <row r="1194" spans="1:23" s="84" customFormat="1" ht="31.5">
      <c r="A1194" s="1304" t="s">
        <v>622</v>
      </c>
      <c r="B1194" s="89" t="s">
        <v>1339</v>
      </c>
      <c r="C1194" s="1309"/>
      <c r="D1194" s="101"/>
      <c r="E1194" s="106"/>
      <c r="F1194" s="106"/>
      <c r="G1194" s="106"/>
      <c r="H1194" s="96">
        <v>630</v>
      </c>
      <c r="I1194" s="1355"/>
      <c r="J1194" s="1298"/>
      <c r="K1194" s="1300"/>
      <c r="L1194" s="77">
        <f>L1195+L1196</f>
        <v>2412.4</v>
      </c>
      <c r="M1194" s="77">
        <f>M1195+M1196</f>
        <v>1341.9</v>
      </c>
      <c r="N1194" s="77">
        <f>N1195+N1196</f>
        <v>605.70000000000005</v>
      </c>
      <c r="O1194" s="77">
        <f>P1194+Q1194</f>
        <v>2103.7999999999997</v>
      </c>
      <c r="P1194" s="77">
        <f>P1195+P1196</f>
        <v>2103.7999999999997</v>
      </c>
      <c r="Q1194" s="77"/>
      <c r="R1194" s="77">
        <f>S1194+T1194</f>
        <v>2157.9</v>
      </c>
      <c r="S1194" s="77">
        <f>S1195+S1196</f>
        <v>2157.9</v>
      </c>
      <c r="T1194" s="77"/>
      <c r="U1194" s="77">
        <f>V1194+W1194</f>
        <v>2157.9</v>
      </c>
      <c r="V1194" s="77">
        <f>V1195+V1196</f>
        <v>2157.9</v>
      </c>
      <c r="W1194" s="94"/>
    </row>
    <row r="1195" spans="1:23" s="84" customFormat="1" ht="30">
      <c r="A1195" s="1305"/>
      <c r="B1195" s="926" t="s">
        <v>1004</v>
      </c>
      <c r="C1195" s="1009"/>
      <c r="D1195" s="101"/>
      <c r="E1195" s="106" t="s">
        <v>89</v>
      </c>
      <c r="F1195" s="106" t="s">
        <v>218</v>
      </c>
      <c r="G1195" s="106" t="s">
        <v>653</v>
      </c>
      <c r="H1195" s="96"/>
      <c r="I1195" s="1355"/>
      <c r="J1195" s="1298"/>
      <c r="K1195" s="1300"/>
      <c r="L1195" s="588">
        <v>2377.4</v>
      </c>
      <c r="M1195" s="588">
        <v>1296</v>
      </c>
      <c r="N1195" s="588">
        <v>586.70000000000005</v>
      </c>
      <c r="O1195" s="588">
        <f>P1195</f>
        <v>1960.6</v>
      </c>
      <c r="P1195" s="588">
        <v>1960.6</v>
      </c>
      <c r="Q1195" s="588"/>
      <c r="R1195" s="588">
        <f>S1195</f>
        <v>2010.4</v>
      </c>
      <c r="S1195" s="588">
        <v>2010.4</v>
      </c>
      <c r="T1195" s="588"/>
      <c r="U1195" s="588">
        <f>V1195</f>
        <v>2010.4</v>
      </c>
      <c r="V1195" s="588">
        <v>2010.4</v>
      </c>
      <c r="W1195" s="94"/>
    </row>
    <row r="1196" spans="1:23" s="84" customFormat="1" ht="25.5">
      <c r="A1196" s="1306"/>
      <c r="B1196" s="713" t="s">
        <v>1008</v>
      </c>
      <c r="C1196" s="1009"/>
      <c r="D1196" s="101"/>
      <c r="E1196" s="106" t="s">
        <v>89</v>
      </c>
      <c r="F1196" s="106" t="s">
        <v>218</v>
      </c>
      <c r="G1196" s="106" t="s">
        <v>624</v>
      </c>
      <c r="H1196" s="96"/>
      <c r="I1196" s="1355"/>
      <c r="J1196" s="1298"/>
      <c r="K1196" s="1268"/>
      <c r="L1196" s="588">
        <v>35</v>
      </c>
      <c r="M1196" s="588">
        <v>45.9</v>
      </c>
      <c r="N1196" s="588">
        <v>19</v>
      </c>
      <c r="O1196" s="588">
        <f>P1196</f>
        <v>143.19999999999999</v>
      </c>
      <c r="P1196" s="588">
        <v>143.19999999999999</v>
      </c>
      <c r="Q1196" s="588"/>
      <c r="R1196" s="588">
        <f>S1196</f>
        <v>147.5</v>
      </c>
      <c r="S1196" s="588">
        <v>147.5</v>
      </c>
      <c r="T1196" s="588"/>
      <c r="U1196" s="588">
        <f>V1196</f>
        <v>147.5</v>
      </c>
      <c r="V1196" s="588">
        <v>147.5</v>
      </c>
      <c r="W1196" s="94"/>
    </row>
    <row r="1197" spans="1:23" s="84" customFormat="1" ht="41.25">
      <c r="A1197" s="638" t="s">
        <v>623</v>
      </c>
      <c r="B1197" s="924" t="s">
        <v>1340</v>
      </c>
      <c r="C1197" s="1009"/>
      <c r="D1197" s="101"/>
      <c r="E1197" s="106" t="s">
        <v>89</v>
      </c>
      <c r="F1197" s="106" t="s">
        <v>218</v>
      </c>
      <c r="G1197" s="106" t="s">
        <v>653</v>
      </c>
      <c r="H1197" s="96"/>
      <c r="I1197" s="1355"/>
      <c r="J1197" s="1298"/>
      <c r="K1197" s="639"/>
      <c r="L1197" s="77">
        <v>27.5</v>
      </c>
      <c r="M1197" s="77">
        <v>0</v>
      </c>
      <c r="N1197" s="77">
        <v>0</v>
      </c>
      <c r="O1197" s="77"/>
      <c r="P1197" s="77"/>
      <c r="Q1197" s="77"/>
      <c r="R1197" s="77"/>
      <c r="S1197" s="77"/>
      <c r="T1197" s="77"/>
      <c r="U1197" s="77"/>
      <c r="V1197" s="77"/>
      <c r="W1197" s="94"/>
    </row>
    <row r="1198" spans="1:23" s="84" customFormat="1" ht="55.5">
      <c r="A1198" s="638" t="s">
        <v>1009</v>
      </c>
      <c r="B1198" s="927" t="s">
        <v>1341</v>
      </c>
      <c r="C1198" s="1009"/>
      <c r="D1198" s="101"/>
      <c r="E1198" s="106" t="s">
        <v>167</v>
      </c>
      <c r="F1198" s="106" t="s">
        <v>102</v>
      </c>
      <c r="G1198" s="106" t="s">
        <v>303</v>
      </c>
      <c r="H1198" s="96">
        <v>630</v>
      </c>
      <c r="I1198" s="1355"/>
      <c r="J1198" s="1298"/>
      <c r="K1198" s="639"/>
      <c r="L1198" s="77">
        <v>60</v>
      </c>
      <c r="M1198" s="77">
        <v>0</v>
      </c>
      <c r="N1198" s="77">
        <v>0</v>
      </c>
      <c r="O1198" s="77">
        <f>P1198</f>
        <v>60</v>
      </c>
      <c r="P1198" s="77">
        <v>60</v>
      </c>
      <c r="Q1198" s="77"/>
      <c r="R1198" s="77">
        <f>S1198</f>
        <v>65</v>
      </c>
      <c r="S1198" s="77">
        <v>65</v>
      </c>
      <c r="T1198" s="77"/>
      <c r="U1198" s="77">
        <f>V1198</f>
        <v>65</v>
      </c>
      <c r="V1198" s="77">
        <v>65</v>
      </c>
      <c r="W1198" s="94"/>
    </row>
    <row r="1199" spans="1:23" s="84" customFormat="1" ht="68.25">
      <c r="A1199" s="638" t="s">
        <v>1010</v>
      </c>
      <c r="B1199" s="927" t="s">
        <v>1342</v>
      </c>
      <c r="C1199" s="1009"/>
      <c r="D1199" s="101"/>
      <c r="E1199" s="106" t="s">
        <v>167</v>
      </c>
      <c r="F1199" s="106" t="s">
        <v>102</v>
      </c>
      <c r="G1199" s="106" t="s">
        <v>303</v>
      </c>
      <c r="H1199" s="96">
        <v>630</v>
      </c>
      <c r="I1199" s="1355"/>
      <c r="J1199" s="1298"/>
      <c r="K1199" s="639"/>
      <c r="L1199" s="77">
        <v>140</v>
      </c>
      <c r="M1199" s="77">
        <v>0</v>
      </c>
      <c r="N1199" s="77">
        <v>0</v>
      </c>
      <c r="O1199" s="77"/>
      <c r="P1199" s="77"/>
      <c r="Q1199" s="77"/>
      <c r="R1199" s="77"/>
      <c r="S1199" s="77"/>
      <c r="T1199" s="77"/>
      <c r="U1199" s="77"/>
      <c r="V1199" s="77"/>
      <c r="W1199" s="94"/>
    </row>
    <row r="1200" spans="1:23" s="84" customFormat="1" ht="57.75">
      <c r="A1200" s="1304" t="s">
        <v>1343</v>
      </c>
      <c r="B1200" s="927" t="s">
        <v>1344</v>
      </c>
      <c r="C1200" s="977"/>
      <c r="D1200" s="101"/>
      <c r="E1200" s="106"/>
      <c r="F1200" s="106"/>
      <c r="G1200" s="106"/>
      <c r="H1200" s="96">
        <v>630</v>
      </c>
      <c r="I1200" s="1356"/>
      <c r="J1200" s="1299"/>
      <c r="K1200" s="101"/>
      <c r="L1200" s="77">
        <f>L1201</f>
        <v>936.7</v>
      </c>
      <c r="M1200" s="77">
        <f>M1202+M1201</f>
        <v>119.5</v>
      </c>
      <c r="N1200" s="77">
        <f>N1201+N1202</f>
        <v>55</v>
      </c>
      <c r="O1200" s="77">
        <f>SUM(P1200:Q1200)</f>
        <v>0</v>
      </c>
      <c r="P1200" s="77"/>
      <c r="Q1200" s="77"/>
      <c r="R1200" s="77">
        <f>SUM(S1200:T1200)</f>
        <v>0</v>
      </c>
      <c r="S1200" s="77"/>
      <c r="T1200" s="77"/>
      <c r="U1200" s="77">
        <f>SUM(V1200:W1200)</f>
        <v>0</v>
      </c>
      <c r="V1200" s="77"/>
      <c r="W1200" s="94"/>
    </row>
    <row r="1201" spans="1:23" s="84" customFormat="1" ht="30">
      <c r="A1201" s="1305"/>
      <c r="B1201" s="926" t="s">
        <v>1345</v>
      </c>
      <c r="C1201" s="977"/>
      <c r="D1201" s="101"/>
      <c r="E1201" s="106" t="s">
        <v>89</v>
      </c>
      <c r="F1201" s="106" t="s">
        <v>218</v>
      </c>
      <c r="G1201" s="106" t="s">
        <v>653</v>
      </c>
      <c r="H1201" s="96"/>
      <c r="I1201" s="640"/>
      <c r="J1201" s="159"/>
      <c r="K1201" s="101"/>
      <c r="L1201" s="588">
        <v>936.7</v>
      </c>
      <c r="M1201" s="588">
        <v>0</v>
      </c>
      <c r="N1201" s="588">
        <v>0</v>
      </c>
      <c r="O1201" s="77"/>
      <c r="P1201" s="77"/>
      <c r="Q1201" s="77"/>
      <c r="R1201" s="77"/>
      <c r="S1201" s="77"/>
      <c r="T1201" s="77"/>
      <c r="U1201" s="77"/>
      <c r="V1201" s="77"/>
      <c r="W1201" s="94"/>
    </row>
    <row r="1202" spans="1:23" s="84" customFormat="1" ht="30">
      <c r="A1202" s="1306"/>
      <c r="B1202" s="926" t="s">
        <v>1346</v>
      </c>
      <c r="C1202" s="977"/>
      <c r="D1202" s="101"/>
      <c r="E1202" s="106" t="s">
        <v>167</v>
      </c>
      <c r="F1202" s="106" t="s">
        <v>102</v>
      </c>
      <c r="G1202" s="106" t="s">
        <v>303</v>
      </c>
      <c r="H1202" s="96"/>
      <c r="I1202" s="640"/>
      <c r="J1202" s="159"/>
      <c r="K1202" s="101"/>
      <c r="L1202" s="588">
        <v>0</v>
      </c>
      <c r="M1202" s="588">
        <v>119.5</v>
      </c>
      <c r="N1202" s="588">
        <v>55</v>
      </c>
      <c r="O1202" s="77"/>
      <c r="P1202" s="77"/>
      <c r="Q1202" s="77"/>
      <c r="R1202" s="77"/>
      <c r="S1202" s="77"/>
      <c r="T1202" s="77"/>
      <c r="U1202" s="77"/>
      <c r="V1202" s="77"/>
      <c r="W1202" s="94"/>
    </row>
    <row r="1203" spans="1:23" s="84" customFormat="1">
      <c r="A1203" s="1175" t="s">
        <v>86</v>
      </c>
      <c r="B1203" s="1176"/>
      <c r="C1203" s="1176"/>
      <c r="D1203" s="1176"/>
      <c r="E1203" s="1176"/>
      <c r="F1203" s="1176"/>
      <c r="G1203" s="1176"/>
      <c r="H1203" s="1176"/>
      <c r="I1203" s="1176"/>
      <c r="J1203" s="1176"/>
      <c r="K1203" s="1176"/>
      <c r="L1203" s="576">
        <f t="shared" ref="L1203:W1203" si="275">SUM(L1204,L1229)</f>
        <v>543513.59999999998</v>
      </c>
      <c r="M1203" s="576">
        <f t="shared" si="275"/>
        <v>378938.5</v>
      </c>
      <c r="N1203" s="576">
        <f t="shared" si="275"/>
        <v>129903.39999999998</v>
      </c>
      <c r="O1203" s="199">
        <f t="shared" si="275"/>
        <v>159525.5</v>
      </c>
      <c r="P1203" s="199">
        <f t="shared" si="275"/>
        <v>159525.5</v>
      </c>
      <c r="Q1203" s="199">
        <f t="shared" si="275"/>
        <v>0</v>
      </c>
      <c r="R1203" s="199">
        <f t="shared" si="275"/>
        <v>7575.7</v>
      </c>
      <c r="S1203" s="199">
        <f t="shared" si="275"/>
        <v>7575.7</v>
      </c>
      <c r="T1203" s="199">
        <f t="shared" si="275"/>
        <v>0</v>
      </c>
      <c r="U1203" s="199">
        <f t="shared" si="275"/>
        <v>49525.7</v>
      </c>
      <c r="V1203" s="199">
        <f t="shared" si="275"/>
        <v>49525.7</v>
      </c>
      <c r="W1203" s="287">
        <f t="shared" si="275"/>
        <v>0</v>
      </c>
    </row>
    <row r="1204" spans="1:23" s="84" customFormat="1">
      <c r="A1204" s="99" t="s">
        <v>14</v>
      </c>
      <c r="B1204" s="721" t="s">
        <v>61</v>
      </c>
      <c r="C1204" s="977"/>
      <c r="D1204" s="101"/>
      <c r="E1204" s="93"/>
      <c r="F1204" s="93"/>
      <c r="G1204" s="93"/>
      <c r="H1204" s="96">
        <v>400</v>
      </c>
      <c r="I1204" s="97"/>
      <c r="J1204" s="100"/>
      <c r="K1204" s="101"/>
      <c r="L1204" s="77">
        <f>L1205+L1206+L1211+L1219+L1221+L1228+L1220</f>
        <v>543513.59999999998</v>
      </c>
      <c r="M1204" s="77">
        <f>M1206+M1211+M1219+M1220+M1221+M1228+M1205</f>
        <v>378938.5</v>
      </c>
      <c r="N1204" s="77">
        <f t="shared" ref="N1204:W1204" si="276">N1205+N1206+N1211+N1219+N1220+N1221+N1228</f>
        <v>129903.39999999998</v>
      </c>
      <c r="O1204" s="77">
        <f>O1205+O1206+O1211+O1219+O1220+O1221+O1228</f>
        <v>159525.5</v>
      </c>
      <c r="P1204" s="77">
        <f t="shared" si="276"/>
        <v>159525.5</v>
      </c>
      <c r="Q1204" s="77">
        <f t="shared" si="276"/>
        <v>0</v>
      </c>
      <c r="R1204" s="77">
        <f t="shared" si="276"/>
        <v>7575.7</v>
      </c>
      <c r="S1204" s="77">
        <f t="shared" si="276"/>
        <v>7575.7</v>
      </c>
      <c r="T1204" s="77">
        <f t="shared" si="276"/>
        <v>0</v>
      </c>
      <c r="U1204" s="77">
        <f t="shared" si="276"/>
        <v>49525.7</v>
      </c>
      <c r="V1204" s="77">
        <f t="shared" si="276"/>
        <v>49525.7</v>
      </c>
      <c r="W1204" s="77">
        <f t="shared" si="276"/>
        <v>0</v>
      </c>
    </row>
    <row r="1205" spans="1:23" s="84" customFormat="1" ht="63">
      <c r="A1205" s="99" t="s">
        <v>60</v>
      </c>
      <c r="B1205" s="89" t="s">
        <v>530</v>
      </c>
      <c r="C1205" s="977"/>
      <c r="D1205" s="101"/>
      <c r="E1205" s="106" t="s">
        <v>102</v>
      </c>
      <c r="F1205" s="106" t="s">
        <v>218</v>
      </c>
      <c r="G1205" s="106" t="s">
        <v>656</v>
      </c>
      <c r="H1205" s="96">
        <v>410</v>
      </c>
      <c r="I1205" s="98" t="s">
        <v>531</v>
      </c>
      <c r="J1205" s="124" t="s">
        <v>532</v>
      </c>
      <c r="K1205" s="101"/>
      <c r="L1205" s="77">
        <v>0</v>
      </c>
      <c r="M1205" s="77">
        <v>0</v>
      </c>
      <c r="N1205" s="77">
        <v>0</v>
      </c>
      <c r="O1205" s="77">
        <f>Q1205</f>
        <v>0</v>
      </c>
      <c r="P1205" s="77"/>
      <c r="Q1205" s="77"/>
      <c r="R1205" s="77"/>
      <c r="S1205" s="77"/>
      <c r="T1205" s="77"/>
      <c r="U1205" s="77"/>
      <c r="V1205" s="77"/>
      <c r="W1205" s="94"/>
    </row>
    <row r="1206" spans="1:23" s="84" customFormat="1" ht="63">
      <c r="A1206" s="1304" t="s">
        <v>533</v>
      </c>
      <c r="B1206" s="89" t="s">
        <v>534</v>
      </c>
      <c r="C1206" s="1285"/>
      <c r="D1206" s="1331"/>
      <c r="E1206" s="106" t="s">
        <v>102</v>
      </c>
      <c r="F1206" s="106" t="s">
        <v>107</v>
      </c>
      <c r="G1206" s="106"/>
      <c r="H1206" s="96">
        <v>410</v>
      </c>
      <c r="I1206" s="1311" t="s">
        <v>535</v>
      </c>
      <c r="J1206" s="1318" t="s">
        <v>536</v>
      </c>
      <c r="K1206" s="1331"/>
      <c r="L1206" s="77">
        <f>L1207+L1208+L1209+L1210</f>
        <v>40818.400000000001</v>
      </c>
      <c r="M1206" s="77">
        <f t="shared" ref="M1206:W1206" si="277">M1207+M1208+M1209+M1210</f>
        <v>0</v>
      </c>
      <c r="N1206" s="77">
        <f t="shared" si="277"/>
        <v>0</v>
      </c>
      <c r="O1206" s="77">
        <f t="shared" si="277"/>
        <v>16305</v>
      </c>
      <c r="P1206" s="77">
        <f t="shared" si="277"/>
        <v>16305</v>
      </c>
      <c r="Q1206" s="77"/>
      <c r="R1206" s="77">
        <f t="shared" si="277"/>
        <v>0</v>
      </c>
      <c r="S1206" s="77">
        <f t="shared" si="277"/>
        <v>0</v>
      </c>
      <c r="T1206" s="77">
        <f t="shared" si="277"/>
        <v>0</v>
      </c>
      <c r="U1206" s="77">
        <f t="shared" si="277"/>
        <v>0</v>
      </c>
      <c r="V1206" s="77">
        <f t="shared" si="277"/>
        <v>0</v>
      </c>
      <c r="W1206" s="77">
        <f t="shared" si="277"/>
        <v>0</v>
      </c>
    </row>
    <row r="1207" spans="1:23" s="84" customFormat="1" ht="25.5">
      <c r="A1207" s="1305"/>
      <c r="B1207" s="713" t="s">
        <v>537</v>
      </c>
      <c r="C1207" s="1286"/>
      <c r="D1207" s="1332"/>
      <c r="E1207" s="143" t="s">
        <v>102</v>
      </c>
      <c r="F1207" s="143" t="s">
        <v>107</v>
      </c>
      <c r="G1207" s="143" t="s">
        <v>1011</v>
      </c>
      <c r="H1207" s="96"/>
      <c r="I1207" s="1264"/>
      <c r="J1207" s="1292"/>
      <c r="K1207" s="1332"/>
      <c r="L1207" s="588">
        <v>7027.4</v>
      </c>
      <c r="M1207" s="588">
        <v>0</v>
      </c>
      <c r="N1207" s="588">
        <v>0</v>
      </c>
      <c r="O1207" s="588">
        <f>Q1207+P1207</f>
        <v>16305</v>
      </c>
      <c r="P1207" s="588">
        <v>16305</v>
      </c>
      <c r="Q1207" s="588"/>
      <c r="R1207" s="77"/>
      <c r="S1207" s="77"/>
      <c r="T1207" s="77"/>
      <c r="U1207" s="77"/>
      <c r="V1207" s="77"/>
      <c r="W1207" s="94"/>
    </row>
    <row r="1208" spans="1:23" s="84" customFormat="1">
      <c r="A1208" s="1305"/>
      <c r="B1208" s="713"/>
      <c r="C1208" s="1286"/>
      <c r="D1208" s="1332"/>
      <c r="E1208" s="143"/>
      <c r="F1208" s="143"/>
      <c r="G1208" s="143"/>
      <c r="H1208" s="96"/>
      <c r="I1208" s="1264"/>
      <c r="J1208" s="1292"/>
      <c r="K1208" s="1332"/>
      <c r="L1208" s="588"/>
      <c r="M1208" s="588"/>
      <c r="N1208" s="588"/>
      <c r="O1208" s="77"/>
      <c r="P1208" s="77"/>
      <c r="Q1208" s="77"/>
      <c r="R1208" s="77"/>
      <c r="S1208" s="77"/>
      <c r="T1208" s="77"/>
      <c r="U1208" s="77"/>
      <c r="V1208" s="77"/>
      <c r="W1208" s="94"/>
    </row>
    <row r="1209" spans="1:23" s="84" customFormat="1">
      <c r="A1209" s="1305"/>
      <c r="B1209" s="713"/>
      <c r="C1209" s="1286"/>
      <c r="D1209" s="1332"/>
      <c r="E1209" s="143"/>
      <c r="F1209" s="143"/>
      <c r="G1209" s="143"/>
      <c r="H1209" s="96"/>
      <c r="I1209" s="1264"/>
      <c r="J1209" s="1292"/>
      <c r="K1209" s="1332"/>
      <c r="L1209" s="588"/>
      <c r="M1209" s="588"/>
      <c r="N1209" s="588"/>
      <c r="O1209" s="77"/>
      <c r="P1209" s="77"/>
      <c r="Q1209" s="77"/>
      <c r="R1209" s="77"/>
      <c r="S1209" s="77"/>
      <c r="T1209" s="77"/>
      <c r="U1209" s="77"/>
      <c r="V1209" s="77"/>
      <c r="W1209" s="94"/>
    </row>
    <row r="1210" spans="1:23" s="84" customFormat="1" ht="38.25">
      <c r="A1210" s="1306"/>
      <c r="B1210" s="713" t="s">
        <v>1347</v>
      </c>
      <c r="C1210" s="1287"/>
      <c r="D1210" s="1333"/>
      <c r="E1210" s="143" t="s">
        <v>102</v>
      </c>
      <c r="F1210" s="143" t="s">
        <v>107</v>
      </c>
      <c r="G1210" s="143" t="s">
        <v>538</v>
      </c>
      <c r="H1210" s="96"/>
      <c r="I1210" s="1317"/>
      <c r="J1210" s="1319"/>
      <c r="K1210" s="1333"/>
      <c r="L1210" s="588">
        <v>33791</v>
      </c>
      <c r="M1210" s="588">
        <v>0</v>
      </c>
      <c r="N1210" s="588">
        <v>0</v>
      </c>
      <c r="O1210" s="77"/>
      <c r="P1210" s="77"/>
      <c r="Q1210" s="77"/>
      <c r="R1210" s="77"/>
      <c r="S1210" s="77"/>
      <c r="T1210" s="77"/>
      <c r="U1210" s="77"/>
      <c r="V1210" s="77"/>
      <c r="W1210" s="94"/>
    </row>
    <row r="1211" spans="1:23" s="84" customFormat="1" ht="38.25">
      <c r="A1211" s="1304" t="s">
        <v>270</v>
      </c>
      <c r="B1211" s="713" t="s">
        <v>539</v>
      </c>
      <c r="C1211" s="1285"/>
      <c r="D1211" s="1331"/>
      <c r="E1211" s="106" t="s">
        <v>540</v>
      </c>
      <c r="F1211" s="106" t="s">
        <v>541</v>
      </c>
      <c r="G1211" s="106"/>
      <c r="H1211" s="96">
        <v>410</v>
      </c>
      <c r="I1211" s="1311" t="s">
        <v>542</v>
      </c>
      <c r="J1211" s="1318" t="s">
        <v>543</v>
      </c>
      <c r="K1211" s="1331"/>
      <c r="L1211" s="77">
        <f>L1212+L1213+L1214+L1215+L1218+L1216+L1217</f>
        <v>68904.600000000006</v>
      </c>
      <c r="M1211" s="77">
        <f t="shared" ref="M1211:W1211" si="278">M1212+M1213+M1214+M1215+M1216+M1217+M1218</f>
        <v>289489.40000000002</v>
      </c>
      <c r="N1211" s="77">
        <f t="shared" si="278"/>
        <v>107427.79999999999</v>
      </c>
      <c r="O1211" s="77">
        <f t="shared" si="278"/>
        <v>39111.599999999999</v>
      </c>
      <c r="P1211" s="77">
        <f>P1212+P1213+P1214+P1215+P1216+P1217+P1218</f>
        <v>39111.599999999999</v>
      </c>
      <c r="Q1211" s="77">
        <f t="shared" si="278"/>
        <v>0</v>
      </c>
      <c r="R1211" s="77">
        <f t="shared" si="278"/>
        <v>7575.7</v>
      </c>
      <c r="S1211" s="77">
        <f t="shared" si="278"/>
        <v>7575.7</v>
      </c>
      <c r="T1211" s="77">
        <f t="shared" si="278"/>
        <v>0</v>
      </c>
      <c r="U1211" s="77">
        <f t="shared" si="278"/>
        <v>49525.7</v>
      </c>
      <c r="V1211" s="77">
        <f t="shared" si="278"/>
        <v>49525.7</v>
      </c>
      <c r="W1211" s="77">
        <f t="shared" si="278"/>
        <v>0</v>
      </c>
    </row>
    <row r="1212" spans="1:23" s="84" customFormat="1" ht="25.5">
      <c r="A1212" s="1305"/>
      <c r="B1212" s="713" t="s">
        <v>544</v>
      </c>
      <c r="C1212" s="1286"/>
      <c r="D1212" s="1332"/>
      <c r="E1212" s="143" t="s">
        <v>102</v>
      </c>
      <c r="F1212" s="143" t="s">
        <v>91</v>
      </c>
      <c r="G1212" s="143" t="s">
        <v>656</v>
      </c>
      <c r="H1212" s="144"/>
      <c r="I1212" s="1264"/>
      <c r="J1212" s="1292"/>
      <c r="K1212" s="1332"/>
      <c r="L1212" s="588">
        <v>145</v>
      </c>
      <c r="M1212" s="588">
        <v>402.7</v>
      </c>
      <c r="N1212" s="588">
        <v>319.89999999999998</v>
      </c>
      <c r="O1212" s="588">
        <f>Q1212</f>
        <v>0</v>
      </c>
      <c r="P1212" s="588"/>
      <c r="Q1212" s="588"/>
      <c r="R1212" s="588">
        <f>T1212</f>
        <v>0</v>
      </c>
      <c r="S1212" s="588"/>
      <c r="T1212" s="588"/>
      <c r="U1212" s="77"/>
      <c r="V1212" s="77"/>
      <c r="W1212" s="94"/>
    </row>
    <row r="1213" spans="1:23" s="84" customFormat="1" ht="25.5">
      <c r="A1213" s="1305"/>
      <c r="B1213" s="713" t="s">
        <v>1348</v>
      </c>
      <c r="C1213" s="1286"/>
      <c r="D1213" s="1332"/>
      <c r="E1213" s="143" t="s">
        <v>102</v>
      </c>
      <c r="F1213" s="143" t="s">
        <v>91</v>
      </c>
      <c r="G1213" s="143" t="s">
        <v>621</v>
      </c>
      <c r="H1213" s="144"/>
      <c r="I1213" s="1264"/>
      <c r="J1213" s="1292"/>
      <c r="K1213" s="1332"/>
      <c r="L1213" s="588">
        <v>49913.3</v>
      </c>
      <c r="M1213" s="588">
        <v>0</v>
      </c>
      <c r="N1213" s="588">
        <v>0</v>
      </c>
      <c r="O1213" s="588">
        <f>P1213</f>
        <v>11232.8</v>
      </c>
      <c r="P1213" s="588">
        <f>7781.3+3451.5</f>
        <v>11232.8</v>
      </c>
      <c r="Q1213" s="588"/>
      <c r="R1213" s="588">
        <f>S1213</f>
        <v>7575.7</v>
      </c>
      <c r="S1213" s="588">
        <f>4175+3400.7</f>
        <v>7575.7</v>
      </c>
      <c r="T1213" s="588"/>
      <c r="U1213" s="588">
        <f>V1213</f>
        <v>21696.100000000002</v>
      </c>
      <c r="V1213" s="588">
        <f>4339.2+17356.9</f>
        <v>21696.100000000002</v>
      </c>
      <c r="W1213" s="615"/>
    </row>
    <row r="1214" spans="1:23" s="84" customFormat="1" ht="25.5">
      <c r="A1214" s="1305"/>
      <c r="B1214" s="713" t="s">
        <v>545</v>
      </c>
      <c r="C1214" s="1286"/>
      <c r="D1214" s="1332"/>
      <c r="E1214" s="143" t="s">
        <v>110</v>
      </c>
      <c r="F1214" s="143" t="s">
        <v>212</v>
      </c>
      <c r="G1214" s="143" t="s">
        <v>548</v>
      </c>
      <c r="H1214" s="144"/>
      <c r="I1214" s="1264"/>
      <c r="J1214" s="1292"/>
      <c r="K1214" s="1332"/>
      <c r="L1214" s="588">
        <v>8006.4</v>
      </c>
      <c r="M1214" s="588">
        <v>2124.8000000000002</v>
      </c>
      <c r="N1214" s="588">
        <v>1875</v>
      </c>
      <c r="O1214" s="588">
        <f>Q1214+P1214</f>
        <v>13800</v>
      </c>
      <c r="P1214" s="588">
        <v>13800</v>
      </c>
      <c r="Q1214" s="588"/>
      <c r="R1214" s="588">
        <f>T1214+S1214</f>
        <v>0</v>
      </c>
      <c r="S1214" s="588"/>
      <c r="T1214" s="588"/>
      <c r="U1214" s="588">
        <f>W1214</f>
        <v>0</v>
      </c>
      <c r="V1214" s="588"/>
      <c r="W1214" s="615"/>
    </row>
    <row r="1215" spans="1:23" s="84" customFormat="1" ht="15.75">
      <c r="A1215" s="1305"/>
      <c r="B1215" s="713" t="s">
        <v>1349</v>
      </c>
      <c r="C1215" s="1286"/>
      <c r="D1215" s="1332"/>
      <c r="E1215" s="143" t="s">
        <v>110</v>
      </c>
      <c r="F1215" s="143" t="s">
        <v>212</v>
      </c>
      <c r="G1215" s="143" t="s">
        <v>1350</v>
      </c>
      <c r="H1215" s="144"/>
      <c r="I1215" s="1264"/>
      <c r="J1215" s="1292"/>
      <c r="K1215" s="1332"/>
      <c r="L1215" s="588">
        <v>0</v>
      </c>
      <c r="M1215" s="588">
        <v>14173.7</v>
      </c>
      <c r="N1215" s="588">
        <v>0</v>
      </c>
      <c r="O1215" s="588">
        <f>P1215</f>
        <v>9144.4</v>
      </c>
      <c r="P1215" s="588">
        <f>1828.9+7315.5</f>
        <v>9144.4</v>
      </c>
      <c r="Q1215" s="588"/>
      <c r="R1215" s="588">
        <f>S1215</f>
        <v>0</v>
      </c>
      <c r="S1215" s="588">
        <v>0</v>
      </c>
      <c r="T1215" s="588"/>
      <c r="U1215" s="588">
        <f>V1215</f>
        <v>27829.599999999999</v>
      </c>
      <c r="V1215" s="588">
        <f>5566+22263.6</f>
        <v>27829.599999999999</v>
      </c>
      <c r="W1215" s="615"/>
    </row>
    <row r="1216" spans="1:23" s="84" customFormat="1" ht="25.5">
      <c r="A1216" s="1305"/>
      <c r="B1216" s="713" t="s">
        <v>1348</v>
      </c>
      <c r="C1216" s="1286"/>
      <c r="D1216" s="1332"/>
      <c r="E1216" s="143" t="s">
        <v>110</v>
      </c>
      <c r="F1216" s="143" t="s">
        <v>212</v>
      </c>
      <c r="G1216" s="143" t="s">
        <v>1012</v>
      </c>
      <c r="H1216" s="144"/>
      <c r="I1216" s="1264"/>
      <c r="J1216" s="1292"/>
      <c r="K1216" s="1332"/>
      <c r="L1216" s="588">
        <v>4215.3999999999996</v>
      </c>
      <c r="M1216" s="588">
        <v>0</v>
      </c>
      <c r="N1216" s="588">
        <v>0</v>
      </c>
      <c r="O1216" s="588">
        <f>P1216+Q1216</f>
        <v>0</v>
      </c>
      <c r="P1216" s="588"/>
      <c r="Q1216" s="588"/>
      <c r="R1216" s="588">
        <f>T1216</f>
        <v>0</v>
      </c>
      <c r="S1216" s="588"/>
      <c r="T1216" s="588"/>
      <c r="U1216" s="588"/>
      <c r="V1216" s="588"/>
      <c r="W1216" s="615"/>
    </row>
    <row r="1217" spans="1:23" s="84" customFormat="1" ht="25.5">
      <c r="A1217" s="1305"/>
      <c r="B1217" s="713" t="s">
        <v>1348</v>
      </c>
      <c r="C1217" s="1286"/>
      <c r="D1217" s="1332"/>
      <c r="E1217" s="143" t="s">
        <v>110</v>
      </c>
      <c r="F1217" s="143" t="s">
        <v>212</v>
      </c>
      <c r="G1217" s="143" t="s">
        <v>1351</v>
      </c>
      <c r="H1217" s="144"/>
      <c r="I1217" s="1264"/>
      <c r="J1217" s="1292"/>
      <c r="K1217" s="1332"/>
      <c r="L1217" s="588">
        <v>0</v>
      </c>
      <c r="M1217" s="588">
        <v>0</v>
      </c>
      <c r="N1217" s="588">
        <v>0</v>
      </c>
      <c r="O1217" s="588">
        <f>P1217+Q1217</f>
        <v>4934.4000000000005</v>
      </c>
      <c r="P1217" s="588">
        <f>389.8+4544.6</f>
        <v>4934.4000000000005</v>
      </c>
      <c r="Q1217" s="588"/>
      <c r="R1217" s="588">
        <f>T1217</f>
        <v>0</v>
      </c>
      <c r="S1217" s="588"/>
      <c r="T1217" s="588"/>
      <c r="U1217" s="588"/>
      <c r="V1217" s="588"/>
      <c r="W1217" s="615"/>
    </row>
    <row r="1218" spans="1:23" s="84" customFormat="1" ht="25.5">
      <c r="A1218" s="1306"/>
      <c r="B1218" s="713" t="s">
        <v>1348</v>
      </c>
      <c r="C1218" s="1287"/>
      <c r="D1218" s="1333"/>
      <c r="E1218" s="143" t="s">
        <v>110</v>
      </c>
      <c r="F1218" s="143" t="s">
        <v>212</v>
      </c>
      <c r="G1218" s="143" t="s">
        <v>1013</v>
      </c>
      <c r="H1218" s="144"/>
      <c r="I1218" s="1317"/>
      <c r="J1218" s="1319"/>
      <c r="K1218" s="1333"/>
      <c r="L1218" s="588">
        <v>6624.5</v>
      </c>
      <c r="M1218" s="588">
        <v>272788.2</v>
      </c>
      <c r="N1218" s="588">
        <v>105232.9</v>
      </c>
      <c r="O1218" s="588">
        <f>P1218</f>
        <v>0</v>
      </c>
      <c r="P1218" s="588"/>
      <c r="Q1218" s="77"/>
      <c r="R1218" s="77"/>
      <c r="S1218" s="77"/>
      <c r="T1218" s="77"/>
      <c r="U1218" s="588">
        <f>V1218</f>
        <v>0</v>
      </c>
      <c r="V1218" s="588"/>
      <c r="W1218" s="94"/>
    </row>
    <row r="1219" spans="1:23" s="84" customFormat="1" ht="114.75">
      <c r="A1219" s="99" t="s">
        <v>271</v>
      </c>
      <c r="B1219" s="713" t="s">
        <v>1352</v>
      </c>
      <c r="C1219" s="977"/>
      <c r="D1219" s="101"/>
      <c r="E1219" s="106" t="s">
        <v>110</v>
      </c>
      <c r="F1219" s="106" t="s">
        <v>101</v>
      </c>
      <c r="G1219" s="106" t="s">
        <v>1353</v>
      </c>
      <c r="H1219" s="96">
        <v>410</v>
      </c>
      <c r="I1219" s="98" t="s">
        <v>546</v>
      </c>
      <c r="J1219" s="124" t="s">
        <v>547</v>
      </c>
      <c r="K1219" s="101"/>
      <c r="L1219" s="77">
        <v>4592.8</v>
      </c>
      <c r="M1219" s="77">
        <f>1810+330</f>
        <v>2140</v>
      </c>
      <c r="N1219" s="77">
        <f>1725.8+74.4</f>
        <v>1800.2</v>
      </c>
      <c r="O1219" s="77">
        <f>Q1219+P1219</f>
        <v>18176</v>
      </c>
      <c r="P1219" s="77">
        <v>18176</v>
      </c>
      <c r="Q1219" s="77"/>
      <c r="R1219" s="77">
        <f>T1219</f>
        <v>0</v>
      </c>
      <c r="S1219" s="77"/>
      <c r="T1219" s="77"/>
      <c r="U1219" s="77">
        <f>W1219</f>
        <v>0</v>
      </c>
      <c r="V1219" s="77"/>
      <c r="W1219" s="94"/>
    </row>
    <row r="1220" spans="1:23" s="84" customFormat="1" ht="144">
      <c r="A1220" s="99" t="s">
        <v>272</v>
      </c>
      <c r="B1220" s="721" t="s">
        <v>1354</v>
      </c>
      <c r="C1220" s="977"/>
      <c r="D1220" s="101"/>
      <c r="E1220" s="106" t="s">
        <v>110</v>
      </c>
      <c r="F1220" s="106" t="s">
        <v>104</v>
      </c>
      <c r="G1220" s="106" t="s">
        <v>548</v>
      </c>
      <c r="H1220" s="96">
        <v>410</v>
      </c>
      <c r="I1220" s="98" t="s">
        <v>549</v>
      </c>
      <c r="J1220" s="124" t="s">
        <v>550</v>
      </c>
      <c r="K1220" s="101"/>
      <c r="L1220" s="77">
        <v>5057.6000000000004</v>
      </c>
      <c r="M1220" s="77">
        <v>20153.2</v>
      </c>
      <c r="N1220" s="77">
        <v>18889.099999999999</v>
      </c>
      <c r="O1220" s="77">
        <f>Q1220</f>
        <v>0</v>
      </c>
      <c r="P1220" s="77"/>
      <c r="Q1220" s="77"/>
      <c r="R1220" s="77"/>
      <c r="S1220" s="77"/>
      <c r="T1220" s="77"/>
      <c r="U1220" s="77"/>
      <c r="V1220" s="77"/>
      <c r="W1220" s="94"/>
    </row>
    <row r="1221" spans="1:23" s="84" customFormat="1" ht="51">
      <c r="A1221" s="1304" t="s">
        <v>273</v>
      </c>
      <c r="B1221" s="713" t="s">
        <v>1014</v>
      </c>
      <c r="C1221" s="1285"/>
      <c r="D1221" s="1331"/>
      <c r="E1221" s="106"/>
      <c r="F1221" s="106"/>
      <c r="G1221" s="106"/>
      <c r="H1221" s="96">
        <v>410</v>
      </c>
      <c r="I1221" s="1311" t="s">
        <v>551</v>
      </c>
      <c r="J1221" s="1318" t="s">
        <v>552</v>
      </c>
      <c r="K1221" s="1331"/>
      <c r="L1221" s="77">
        <f t="shared" ref="L1221:W1221" si="279">L1222+L1223+L1225+L1226+L1227</f>
        <v>423790.19999999995</v>
      </c>
      <c r="M1221" s="77">
        <f>M1222+M1223+M1225+M1226+M1227+M1224</f>
        <v>67155.899999999994</v>
      </c>
      <c r="N1221" s="77">
        <f>N1222+N1223+N1225+N1226+N1227+N1224</f>
        <v>1786.3</v>
      </c>
      <c r="O1221" s="77">
        <f>O1222+O1223+O1225+O1226+O1227+O1224</f>
        <v>85141.799999999988</v>
      </c>
      <c r="P1221" s="77">
        <f>P1222+P1223+P1225+P1226+P1227+P1224</f>
        <v>85141.799999999988</v>
      </c>
      <c r="Q1221" s="77">
        <f t="shared" si="279"/>
        <v>0</v>
      </c>
      <c r="R1221" s="77">
        <f t="shared" si="279"/>
        <v>0</v>
      </c>
      <c r="S1221" s="77">
        <f t="shared" si="279"/>
        <v>0</v>
      </c>
      <c r="T1221" s="77">
        <f t="shared" si="279"/>
        <v>0</v>
      </c>
      <c r="U1221" s="77">
        <f t="shared" si="279"/>
        <v>0</v>
      </c>
      <c r="V1221" s="77">
        <f t="shared" si="279"/>
        <v>0</v>
      </c>
      <c r="W1221" s="77">
        <f t="shared" si="279"/>
        <v>0</v>
      </c>
    </row>
    <row r="1222" spans="1:23" s="84" customFormat="1" ht="25.5">
      <c r="A1222" s="1305"/>
      <c r="B1222" s="713" t="s">
        <v>553</v>
      </c>
      <c r="C1222" s="1286"/>
      <c r="D1222" s="1332"/>
      <c r="E1222" s="143" t="s">
        <v>234</v>
      </c>
      <c r="F1222" s="143" t="s">
        <v>101</v>
      </c>
      <c r="G1222" s="143" t="s">
        <v>1015</v>
      </c>
      <c r="H1222" s="96"/>
      <c r="I1222" s="1264"/>
      <c r="J1222" s="1292"/>
      <c r="K1222" s="1332"/>
      <c r="L1222" s="588">
        <v>0</v>
      </c>
      <c r="M1222" s="588">
        <v>2023.5</v>
      </c>
      <c r="N1222" s="588">
        <v>1786.3</v>
      </c>
      <c r="O1222" s="588">
        <f t="shared" ref="O1222:O1228" si="280">P1222</f>
        <v>6550</v>
      </c>
      <c r="P1222" s="588">
        <v>6550</v>
      </c>
      <c r="Q1222" s="588"/>
      <c r="R1222" s="588">
        <f>T1222</f>
        <v>0</v>
      </c>
      <c r="S1222" s="588"/>
      <c r="T1222" s="588"/>
      <c r="U1222" s="588">
        <f>W1222</f>
        <v>0</v>
      </c>
      <c r="V1222" s="588"/>
      <c r="W1222" s="615"/>
    </row>
    <row r="1223" spans="1:23" s="84" customFormat="1" ht="51">
      <c r="A1223" s="1305"/>
      <c r="B1223" s="713" t="s">
        <v>1355</v>
      </c>
      <c r="C1223" s="1286"/>
      <c r="D1223" s="1332"/>
      <c r="E1223" s="143" t="s">
        <v>234</v>
      </c>
      <c r="F1223" s="143" t="s">
        <v>101</v>
      </c>
      <c r="G1223" s="143" t="s">
        <v>1356</v>
      </c>
      <c r="H1223" s="96"/>
      <c r="I1223" s="1264"/>
      <c r="J1223" s="1292"/>
      <c r="K1223" s="1332"/>
      <c r="L1223" s="588">
        <v>0</v>
      </c>
      <c r="M1223" s="588">
        <v>62794.5</v>
      </c>
      <c r="N1223" s="588">
        <v>0</v>
      </c>
      <c r="O1223" s="588">
        <f t="shared" si="280"/>
        <v>38775.699999999997</v>
      </c>
      <c r="P1223" s="588">
        <v>38775.699999999997</v>
      </c>
      <c r="Q1223" s="77"/>
      <c r="R1223" s="77"/>
      <c r="S1223" s="77"/>
      <c r="T1223" s="77"/>
      <c r="U1223" s="77"/>
      <c r="V1223" s="77"/>
      <c r="W1223" s="94"/>
    </row>
    <row r="1224" spans="1:23" s="84" customFormat="1" ht="38.25">
      <c r="A1224" s="1305"/>
      <c r="B1224" s="713" t="s">
        <v>1357</v>
      </c>
      <c r="C1224" s="1286"/>
      <c r="D1224" s="1332"/>
      <c r="E1224" s="143" t="s">
        <v>234</v>
      </c>
      <c r="F1224" s="143" t="s">
        <v>101</v>
      </c>
      <c r="G1224" s="143" t="s">
        <v>1358</v>
      </c>
      <c r="H1224" s="96"/>
      <c r="I1224" s="1264"/>
      <c r="J1224" s="1292"/>
      <c r="K1224" s="1332"/>
      <c r="L1224" s="588">
        <v>0</v>
      </c>
      <c r="M1224" s="588">
        <v>2337.9</v>
      </c>
      <c r="N1224" s="588">
        <v>0</v>
      </c>
      <c r="O1224" s="588">
        <f t="shared" si="280"/>
        <v>36616.1</v>
      </c>
      <c r="P1224" s="588">
        <f>753.9+35862.2</f>
        <v>36616.1</v>
      </c>
      <c r="Q1224" s="588"/>
      <c r="R1224" s="588"/>
      <c r="S1224" s="588"/>
      <c r="T1224" s="588"/>
      <c r="U1224" s="588"/>
      <c r="V1224" s="588"/>
      <c r="W1224" s="615"/>
    </row>
    <row r="1225" spans="1:23" s="84" customFormat="1" ht="25.5">
      <c r="A1225" s="1305"/>
      <c r="B1225" s="713" t="s">
        <v>553</v>
      </c>
      <c r="C1225" s="1286"/>
      <c r="D1225" s="1332"/>
      <c r="E1225" s="143" t="s">
        <v>234</v>
      </c>
      <c r="F1225" s="143" t="s">
        <v>212</v>
      </c>
      <c r="G1225" s="143" t="s">
        <v>1015</v>
      </c>
      <c r="H1225" s="96"/>
      <c r="I1225" s="1264"/>
      <c r="J1225" s="1292"/>
      <c r="K1225" s="1332"/>
      <c r="L1225" s="588">
        <v>2334.3000000000002</v>
      </c>
      <c r="M1225" s="588">
        <v>0</v>
      </c>
      <c r="N1225" s="588">
        <v>0</v>
      </c>
      <c r="O1225" s="588">
        <f t="shared" si="280"/>
        <v>3200</v>
      </c>
      <c r="P1225" s="588">
        <v>3200</v>
      </c>
      <c r="Q1225" s="588"/>
      <c r="R1225" s="588">
        <f>T1225</f>
        <v>0</v>
      </c>
      <c r="S1225" s="588"/>
      <c r="T1225" s="588"/>
      <c r="U1225" s="588"/>
      <c r="V1225" s="588"/>
      <c r="W1225" s="615"/>
    </row>
    <row r="1226" spans="1:23" s="84" customFormat="1" ht="31.5">
      <c r="A1226" s="1305"/>
      <c r="B1226" s="89" t="s">
        <v>1359</v>
      </c>
      <c r="C1226" s="1286"/>
      <c r="D1226" s="1332"/>
      <c r="E1226" s="143" t="s">
        <v>234</v>
      </c>
      <c r="F1226" s="143" t="s">
        <v>212</v>
      </c>
      <c r="G1226" s="143" t="s">
        <v>1360</v>
      </c>
      <c r="H1226" s="96"/>
      <c r="I1226" s="1264"/>
      <c r="J1226" s="1292"/>
      <c r="K1226" s="1332"/>
      <c r="L1226" s="588">
        <v>165871.4</v>
      </c>
      <c r="M1226" s="588">
        <v>0</v>
      </c>
      <c r="N1226" s="588">
        <v>0</v>
      </c>
      <c r="O1226" s="588">
        <f t="shared" si="280"/>
        <v>0</v>
      </c>
      <c r="P1226" s="588"/>
      <c r="Q1226" s="588"/>
      <c r="R1226" s="588">
        <f>S1226</f>
        <v>0</v>
      </c>
      <c r="S1226" s="588"/>
      <c r="T1226" s="588"/>
      <c r="U1226" s="588"/>
      <c r="V1226" s="588"/>
      <c r="W1226" s="615"/>
    </row>
    <row r="1227" spans="1:23" s="84" customFormat="1">
      <c r="A1227" s="1306"/>
      <c r="B1227" s="89" t="s">
        <v>1016</v>
      </c>
      <c r="C1227" s="1287"/>
      <c r="D1227" s="1333"/>
      <c r="E1227" s="143" t="s">
        <v>234</v>
      </c>
      <c r="F1227" s="143" t="s">
        <v>212</v>
      </c>
      <c r="G1227" s="143" t="s">
        <v>554</v>
      </c>
      <c r="H1227" s="96"/>
      <c r="I1227" s="1317"/>
      <c r="J1227" s="1319"/>
      <c r="K1227" s="1333"/>
      <c r="L1227" s="588">
        <v>255584.5</v>
      </c>
      <c r="M1227" s="588">
        <v>0</v>
      </c>
      <c r="N1227" s="588">
        <v>0</v>
      </c>
      <c r="O1227" s="588">
        <f t="shared" si="280"/>
        <v>0</v>
      </c>
      <c r="P1227" s="588"/>
      <c r="Q1227" s="588"/>
      <c r="R1227" s="588">
        <f>S1227</f>
        <v>0</v>
      </c>
      <c r="S1227" s="588"/>
      <c r="T1227" s="588"/>
      <c r="U1227" s="588"/>
      <c r="V1227" s="588"/>
      <c r="W1227" s="615"/>
    </row>
    <row r="1228" spans="1:23" s="84" customFormat="1" ht="120">
      <c r="A1228" s="99" t="s">
        <v>274</v>
      </c>
      <c r="B1228" s="713" t="s">
        <v>1017</v>
      </c>
      <c r="C1228" s="977"/>
      <c r="D1228" s="101"/>
      <c r="E1228" s="106" t="s">
        <v>1361</v>
      </c>
      <c r="F1228" s="106" t="s">
        <v>1362</v>
      </c>
      <c r="G1228" s="106" t="s">
        <v>1018</v>
      </c>
      <c r="H1228" s="96">
        <v>410</v>
      </c>
      <c r="I1228" s="98" t="s">
        <v>1019</v>
      </c>
      <c r="J1228" s="98" t="s">
        <v>505</v>
      </c>
      <c r="K1228" s="101"/>
      <c r="L1228" s="77">
        <v>350</v>
      </c>
      <c r="M1228" s="77">
        <v>0</v>
      </c>
      <c r="N1228" s="77">
        <v>0</v>
      </c>
      <c r="O1228" s="77">
        <f t="shared" si="280"/>
        <v>791.1</v>
      </c>
      <c r="P1228" s="77">
        <v>791.1</v>
      </c>
      <c r="Q1228" s="77"/>
      <c r="R1228" s="77"/>
      <c r="S1228" s="77"/>
      <c r="T1228" s="77"/>
      <c r="U1228" s="77"/>
      <c r="V1228" s="77"/>
      <c r="W1228" s="94"/>
    </row>
    <row r="1229" spans="1:23" s="84" customFormat="1" ht="47.25">
      <c r="A1229" s="99" t="s">
        <v>343</v>
      </c>
      <c r="B1229" s="89" t="s">
        <v>1201</v>
      </c>
      <c r="C1229" s="977"/>
      <c r="D1229" s="101"/>
      <c r="E1229" s="93"/>
      <c r="F1229" s="93"/>
      <c r="G1229" s="93"/>
      <c r="H1229" s="96">
        <v>400</v>
      </c>
      <c r="I1229" s="97"/>
      <c r="J1229" s="100"/>
      <c r="K1229" s="101"/>
      <c r="L1229" s="77">
        <f>SUM(L1230:L1231)</f>
        <v>0</v>
      </c>
      <c r="M1229" s="77">
        <f t="shared" ref="M1229:W1229" si="281">SUM(M1230:M1231)</f>
        <v>0</v>
      </c>
      <c r="N1229" s="77">
        <f t="shared" si="281"/>
        <v>0</v>
      </c>
      <c r="O1229" s="77">
        <f t="shared" si="281"/>
        <v>0</v>
      </c>
      <c r="P1229" s="77">
        <f t="shared" si="281"/>
        <v>0</v>
      </c>
      <c r="Q1229" s="77">
        <f t="shared" si="281"/>
        <v>0</v>
      </c>
      <c r="R1229" s="77">
        <f t="shared" si="281"/>
        <v>0</v>
      </c>
      <c r="S1229" s="77">
        <f t="shared" si="281"/>
        <v>0</v>
      </c>
      <c r="T1229" s="77">
        <f t="shared" si="281"/>
        <v>0</v>
      </c>
      <c r="U1229" s="77">
        <f t="shared" si="281"/>
        <v>0</v>
      </c>
      <c r="V1229" s="77">
        <f t="shared" si="281"/>
        <v>0</v>
      </c>
      <c r="W1229" s="94">
        <f t="shared" si="281"/>
        <v>0</v>
      </c>
    </row>
    <row r="1230" spans="1:23" s="84" customFormat="1">
      <c r="A1230" s="99" t="s">
        <v>1202</v>
      </c>
      <c r="B1230" s="721"/>
      <c r="C1230" s="977"/>
      <c r="D1230" s="101"/>
      <c r="E1230" s="93"/>
      <c r="F1230" s="93"/>
      <c r="G1230" s="93"/>
      <c r="H1230" s="96">
        <v>460</v>
      </c>
      <c r="I1230" s="97"/>
      <c r="J1230" s="100"/>
      <c r="K1230" s="101"/>
      <c r="L1230" s="77"/>
      <c r="M1230" s="77"/>
      <c r="N1230" s="77"/>
      <c r="O1230" s="77">
        <f>SUM(P1230:Q1230)</f>
        <v>0</v>
      </c>
      <c r="P1230" s="77"/>
      <c r="Q1230" s="77"/>
      <c r="R1230" s="77">
        <f>SUM(S1230:T1230)</f>
        <v>0</v>
      </c>
      <c r="S1230" s="77"/>
      <c r="T1230" s="77"/>
      <c r="U1230" s="77">
        <f>SUM(V1230:W1230)</f>
        <v>0</v>
      </c>
      <c r="V1230" s="77"/>
      <c r="W1230" s="94"/>
    </row>
    <row r="1231" spans="1:23" s="84" customFormat="1">
      <c r="A1231" s="99" t="s">
        <v>1203</v>
      </c>
      <c r="B1231" s="721"/>
      <c r="C1231" s="977"/>
      <c r="D1231" s="101"/>
      <c r="E1231" s="93"/>
      <c r="F1231" s="93"/>
      <c r="G1231" s="93"/>
      <c r="H1231" s="96">
        <v>460</v>
      </c>
      <c r="I1231" s="97"/>
      <c r="J1231" s="100"/>
      <c r="K1231" s="101"/>
      <c r="L1231" s="77"/>
      <c r="M1231" s="77"/>
      <c r="N1231" s="77"/>
      <c r="O1231" s="77">
        <f>SUM(P1231:Q1231)</f>
        <v>0</v>
      </c>
      <c r="P1231" s="77"/>
      <c r="Q1231" s="77"/>
      <c r="R1231" s="77">
        <f>SUM(S1231:T1231)</f>
        <v>0</v>
      </c>
      <c r="S1231" s="77"/>
      <c r="T1231" s="77"/>
      <c r="U1231" s="77">
        <f>SUM(V1231:W1231)</f>
        <v>0</v>
      </c>
      <c r="V1231" s="77"/>
      <c r="W1231" s="94"/>
    </row>
    <row r="1232" spans="1:23" s="103" customFormat="1">
      <c r="A1232" s="569" t="s">
        <v>15</v>
      </c>
      <c r="B1232" s="900" t="s">
        <v>16</v>
      </c>
      <c r="C1232" s="644"/>
      <c r="D1232" s="643"/>
      <c r="E1232" s="641"/>
      <c r="F1232" s="641"/>
      <c r="G1232" s="641"/>
      <c r="H1232" s="644">
        <v>300</v>
      </c>
      <c r="I1232" s="645"/>
      <c r="J1232" s="642"/>
      <c r="K1232" s="643"/>
      <c r="L1232" s="698">
        <f t="shared" ref="L1232:W1232" si="282">SUM(L1233,L1238,L1255,L1258,L1261,L1264)</f>
        <v>31993.200000000001</v>
      </c>
      <c r="M1232" s="698">
        <f t="shared" si="282"/>
        <v>29158.9</v>
      </c>
      <c r="N1232" s="698">
        <f t="shared" si="282"/>
        <v>13491.5</v>
      </c>
      <c r="O1232" s="698">
        <f t="shared" si="282"/>
        <v>33345.5</v>
      </c>
      <c r="P1232" s="698">
        <f t="shared" si="282"/>
        <v>33345.5</v>
      </c>
      <c r="Q1232" s="698">
        <f t="shared" si="282"/>
        <v>0</v>
      </c>
      <c r="R1232" s="698">
        <f t="shared" si="282"/>
        <v>28741.3</v>
      </c>
      <c r="S1232" s="698">
        <f t="shared" si="282"/>
        <v>28741.3</v>
      </c>
      <c r="T1232" s="698">
        <f t="shared" si="282"/>
        <v>0</v>
      </c>
      <c r="U1232" s="698">
        <f t="shared" si="282"/>
        <v>28612.3</v>
      </c>
      <c r="V1232" s="698">
        <f t="shared" si="282"/>
        <v>28612.3</v>
      </c>
      <c r="W1232" s="864">
        <f t="shared" si="282"/>
        <v>0</v>
      </c>
    </row>
    <row r="1233" spans="1:23" s="116" customFormat="1" ht="63">
      <c r="A1233" s="115" t="s">
        <v>17</v>
      </c>
      <c r="B1233" s="212" t="s">
        <v>1363</v>
      </c>
      <c r="C1233" s="980"/>
      <c r="D1233" s="205"/>
      <c r="E1233" s="203"/>
      <c r="F1233" s="203"/>
      <c r="G1233" s="203"/>
      <c r="H1233" s="206">
        <v>310</v>
      </c>
      <c r="I1233" s="207"/>
      <c r="J1233" s="204"/>
      <c r="K1233" s="205"/>
      <c r="L1233" s="200">
        <f>SUM(L1234:L1237)</f>
        <v>1331</v>
      </c>
      <c r="M1233" s="200">
        <f t="shared" ref="M1233:W1233" si="283">SUM(M1234:M1237)</f>
        <v>1402.2</v>
      </c>
      <c r="N1233" s="200">
        <f>SUM(N1234:N1237)</f>
        <v>752.6</v>
      </c>
      <c r="O1233" s="200">
        <f>SUM(O1234:O1237)</f>
        <v>1396.2</v>
      </c>
      <c r="P1233" s="200">
        <f t="shared" si="283"/>
        <v>1396.2</v>
      </c>
      <c r="Q1233" s="200">
        <f t="shared" si="283"/>
        <v>0</v>
      </c>
      <c r="R1233" s="200">
        <f>SUM(R1234:R1237)</f>
        <v>1357.2</v>
      </c>
      <c r="S1233" s="200">
        <f t="shared" si="283"/>
        <v>1357.2</v>
      </c>
      <c r="T1233" s="200">
        <f t="shared" si="283"/>
        <v>0</v>
      </c>
      <c r="U1233" s="200">
        <f>SUM(U1234:U1237)</f>
        <v>1357.2</v>
      </c>
      <c r="V1233" s="200">
        <f t="shared" si="283"/>
        <v>1357.2</v>
      </c>
      <c r="W1233" s="208">
        <f t="shared" si="283"/>
        <v>0</v>
      </c>
    </row>
    <row r="1234" spans="1:23" s="84" customFormat="1" ht="30">
      <c r="A1234" s="112" t="s">
        <v>10</v>
      </c>
      <c r="B1234" s="926" t="s">
        <v>555</v>
      </c>
      <c r="C1234" s="977"/>
      <c r="D1234" s="101"/>
      <c r="E1234" s="143" t="s">
        <v>1364</v>
      </c>
      <c r="F1234" s="143" t="s">
        <v>104</v>
      </c>
      <c r="G1234" s="143" t="s">
        <v>657</v>
      </c>
      <c r="H1234" s="106" t="s">
        <v>556</v>
      </c>
      <c r="I1234" s="1311" t="s">
        <v>1021</v>
      </c>
      <c r="J1234" s="1318" t="s">
        <v>557</v>
      </c>
      <c r="K1234" s="1331"/>
      <c r="L1234" s="77">
        <v>634.5</v>
      </c>
      <c r="M1234" s="77">
        <v>735</v>
      </c>
      <c r="N1234" s="77">
        <v>276</v>
      </c>
      <c r="O1234" s="77">
        <f>SUM(P1234:Q1234)</f>
        <v>819</v>
      </c>
      <c r="P1234" s="77">
        <v>819</v>
      </c>
      <c r="Q1234" s="77"/>
      <c r="R1234" s="77">
        <f>SUM(S1234:T1234)</f>
        <v>756</v>
      </c>
      <c r="S1234" s="77">
        <v>756</v>
      </c>
      <c r="T1234" s="77"/>
      <c r="U1234" s="77">
        <f>SUM(V1234:W1234)</f>
        <v>756</v>
      </c>
      <c r="V1234" s="77">
        <v>756</v>
      </c>
      <c r="W1234" s="94"/>
    </row>
    <row r="1235" spans="1:23" s="84" customFormat="1" ht="31.5">
      <c r="A1235" s="112" t="s">
        <v>11</v>
      </c>
      <c r="B1235" s="89" t="s">
        <v>558</v>
      </c>
      <c r="C1235" s="977"/>
      <c r="D1235" s="101"/>
      <c r="E1235" s="143" t="s">
        <v>1364</v>
      </c>
      <c r="F1235" s="143" t="s">
        <v>104</v>
      </c>
      <c r="G1235" s="143" t="s">
        <v>658</v>
      </c>
      <c r="H1235" s="106" t="s">
        <v>556</v>
      </c>
      <c r="I1235" s="1264"/>
      <c r="J1235" s="1292"/>
      <c r="K1235" s="1332"/>
      <c r="L1235" s="77">
        <v>21</v>
      </c>
      <c r="M1235" s="77">
        <v>25.2</v>
      </c>
      <c r="N1235" s="77">
        <v>12.6</v>
      </c>
      <c r="O1235" s="77">
        <f>P1235</f>
        <v>25.2</v>
      </c>
      <c r="P1235" s="77">
        <v>25.2</v>
      </c>
      <c r="Q1235" s="77"/>
      <c r="R1235" s="77">
        <f>S1235</f>
        <v>25.2</v>
      </c>
      <c r="S1235" s="77">
        <v>25.2</v>
      </c>
      <c r="T1235" s="77"/>
      <c r="U1235" s="77">
        <f>V1235</f>
        <v>25.2</v>
      </c>
      <c r="V1235" s="77">
        <v>25.2</v>
      </c>
      <c r="W1235" s="94"/>
    </row>
    <row r="1236" spans="1:23" s="84" customFormat="1" ht="47.25">
      <c r="A1236" s="112" t="s">
        <v>21</v>
      </c>
      <c r="B1236" s="89" t="s">
        <v>1022</v>
      </c>
      <c r="C1236" s="977"/>
      <c r="D1236" s="101"/>
      <c r="E1236" s="143" t="s">
        <v>1364</v>
      </c>
      <c r="F1236" s="143" t="s">
        <v>104</v>
      </c>
      <c r="G1236" s="143" t="s">
        <v>1023</v>
      </c>
      <c r="H1236" s="106" t="s">
        <v>556</v>
      </c>
      <c r="I1236" s="1264"/>
      <c r="J1236" s="1292"/>
      <c r="K1236" s="1332"/>
      <c r="L1236" s="77">
        <v>500</v>
      </c>
      <c r="M1236" s="77">
        <v>480</v>
      </c>
      <c r="N1236" s="77">
        <v>386</v>
      </c>
      <c r="O1236" s="77">
        <f>P1236</f>
        <v>552</v>
      </c>
      <c r="P1236" s="77">
        <v>552</v>
      </c>
      <c r="Q1236" s="77"/>
      <c r="R1236" s="77">
        <f>S1236</f>
        <v>576</v>
      </c>
      <c r="S1236" s="77">
        <v>576</v>
      </c>
      <c r="T1236" s="77"/>
      <c r="U1236" s="77">
        <f>V1236</f>
        <v>576</v>
      </c>
      <c r="V1236" s="77">
        <v>576</v>
      </c>
      <c r="W1236" s="94"/>
    </row>
    <row r="1237" spans="1:23" s="84" customFormat="1" ht="47.25">
      <c r="A1237" s="112" t="s">
        <v>559</v>
      </c>
      <c r="B1237" s="89" t="s">
        <v>1024</v>
      </c>
      <c r="C1237" s="977"/>
      <c r="D1237" s="101"/>
      <c r="E1237" s="143" t="s">
        <v>1364</v>
      </c>
      <c r="F1237" s="143" t="s">
        <v>104</v>
      </c>
      <c r="G1237" s="143" t="s">
        <v>659</v>
      </c>
      <c r="H1237" s="106" t="s">
        <v>556</v>
      </c>
      <c r="I1237" s="1317"/>
      <c r="J1237" s="1319"/>
      <c r="K1237" s="1333"/>
      <c r="L1237" s="77">
        <v>175.5</v>
      </c>
      <c r="M1237" s="77">
        <v>162</v>
      </c>
      <c r="N1237" s="77">
        <v>78</v>
      </c>
      <c r="O1237" s="77">
        <f>SUM(P1237:Q1237)</f>
        <v>0</v>
      </c>
      <c r="P1237" s="77">
        <v>0</v>
      </c>
      <c r="Q1237" s="77"/>
      <c r="R1237" s="77">
        <f>SUM(S1237:T1237)</f>
        <v>0</v>
      </c>
      <c r="S1237" s="77">
        <v>0</v>
      </c>
      <c r="T1237" s="77"/>
      <c r="U1237" s="77">
        <f>SUM(V1237:W1237)</f>
        <v>0</v>
      </c>
      <c r="V1237" s="77">
        <v>0</v>
      </c>
      <c r="W1237" s="94"/>
    </row>
    <row r="1238" spans="1:23" s="116" customFormat="1" ht="56.25">
      <c r="A1238" s="115" t="s">
        <v>18</v>
      </c>
      <c r="B1238" s="212" t="s">
        <v>48</v>
      </c>
      <c r="C1238" s="980"/>
      <c r="D1238" s="205"/>
      <c r="E1238" s="203"/>
      <c r="F1238" s="203"/>
      <c r="G1238" s="203"/>
      <c r="H1238" s="206">
        <v>320</v>
      </c>
      <c r="I1238" s="207"/>
      <c r="J1238" s="204"/>
      <c r="K1238" s="205"/>
      <c r="L1238" s="200">
        <f t="shared" ref="L1238:W1238" si="284">L1239+L1240+L1244+L1248+L1249+L1250+L1251+L1252+L1253</f>
        <v>30662.2</v>
      </c>
      <c r="M1238" s="200">
        <f t="shared" si="284"/>
        <v>27653.200000000001</v>
      </c>
      <c r="N1238" s="200">
        <f t="shared" si="284"/>
        <v>12738.9</v>
      </c>
      <c r="O1238" s="200">
        <f>O1239+O1240+O1244+O1248+O1249+O1250+O1251+O1252+O1253+O1254</f>
        <v>31949.3</v>
      </c>
      <c r="P1238" s="200">
        <f>P1239+P1240+P1244+P1248+P1249+P1250+P1251+P1252+P1253+P1254</f>
        <v>31949.3</v>
      </c>
      <c r="Q1238" s="200">
        <f t="shared" si="284"/>
        <v>0</v>
      </c>
      <c r="R1238" s="200">
        <f>R1239+R1240+R1244+R1248+R1249+R1250+R1251+R1252+R1253+R1254</f>
        <v>27384.1</v>
      </c>
      <c r="S1238" s="200">
        <f>S1239+S1240+S1244+S1248+S1249+S1250+S1251+S1252+S1253+S1254</f>
        <v>27384.1</v>
      </c>
      <c r="T1238" s="200">
        <f t="shared" si="284"/>
        <v>0</v>
      </c>
      <c r="U1238" s="200">
        <f>U1239+U1240+U1244+U1248+U1249+U1250+U1251+U1252+U1253+U1254</f>
        <v>27255.1</v>
      </c>
      <c r="V1238" s="200">
        <f>V1239+V1240+V1244+V1248+V1249+V1250+V1251+V1252+V1253+V1254</f>
        <v>27255.1</v>
      </c>
      <c r="W1238" s="200">
        <f t="shared" si="284"/>
        <v>0</v>
      </c>
    </row>
    <row r="1239" spans="1:23" s="84" customFormat="1" ht="236.25">
      <c r="A1239" s="112" t="s">
        <v>12</v>
      </c>
      <c r="B1239" s="721" t="s">
        <v>1365</v>
      </c>
      <c r="C1239" s="977"/>
      <c r="D1239" s="101"/>
      <c r="E1239" s="96">
        <v>10</v>
      </c>
      <c r="F1239" s="106" t="s">
        <v>101</v>
      </c>
      <c r="G1239" s="96">
        <v>310101100</v>
      </c>
      <c r="H1239" s="96">
        <v>320</v>
      </c>
      <c r="I1239" s="647" t="s">
        <v>1025</v>
      </c>
      <c r="J1239" s="648" t="s">
        <v>560</v>
      </c>
      <c r="K1239" s="101"/>
      <c r="L1239" s="77">
        <v>12419.3</v>
      </c>
      <c r="M1239" s="77">
        <v>12757.1</v>
      </c>
      <c r="N1239" s="77">
        <v>9725.7000000000007</v>
      </c>
      <c r="O1239" s="77">
        <f>SUM(P1239:Q1239)</f>
        <v>14879.3</v>
      </c>
      <c r="P1239" s="77">
        <v>14879.3</v>
      </c>
      <c r="Q1239" s="77"/>
      <c r="R1239" s="77">
        <f>SUM(S1239:T1239)</f>
        <v>15257.1</v>
      </c>
      <c r="S1239" s="77">
        <v>15257.1</v>
      </c>
      <c r="T1239" s="77"/>
      <c r="U1239" s="77">
        <f>SUM(V1239:W1239)</f>
        <v>15257.1</v>
      </c>
      <c r="V1239" s="77">
        <v>15257.1</v>
      </c>
      <c r="W1239" s="94"/>
    </row>
    <row r="1240" spans="1:23" s="84" customFormat="1">
      <c r="A1240" s="1334" t="s">
        <v>13</v>
      </c>
      <c r="B1240" s="924" t="s">
        <v>561</v>
      </c>
      <c r="C1240" s="1285"/>
      <c r="D1240" s="1331"/>
      <c r="E1240" s="106"/>
      <c r="F1240" s="106"/>
      <c r="G1240" s="106"/>
      <c r="H1240" s="106" t="s">
        <v>562</v>
      </c>
      <c r="I1240" s="1311" t="s">
        <v>1026</v>
      </c>
      <c r="J1240" s="1337" t="s">
        <v>563</v>
      </c>
      <c r="K1240" s="1331"/>
      <c r="L1240" s="77">
        <f>L1241+L1242+L1243</f>
        <v>12569.900000000001</v>
      </c>
      <c r="M1240" s="77">
        <f>M1241+M1242+M1243</f>
        <v>10054.900000000001</v>
      </c>
      <c r="N1240" s="77">
        <f>N1241+N1242+N1243</f>
        <v>0</v>
      </c>
      <c r="O1240" s="77">
        <f t="shared" ref="O1240:W1240" si="285">O1241+O1242+O1243</f>
        <v>12806.3</v>
      </c>
      <c r="P1240" s="77">
        <f t="shared" si="285"/>
        <v>12806.3</v>
      </c>
      <c r="Q1240" s="77">
        <f t="shared" si="285"/>
        <v>0</v>
      </c>
      <c r="R1240" s="77">
        <f t="shared" si="285"/>
        <v>7900</v>
      </c>
      <c r="S1240" s="77">
        <f t="shared" si="285"/>
        <v>7900</v>
      </c>
      <c r="T1240" s="77">
        <f t="shared" si="285"/>
        <v>0</v>
      </c>
      <c r="U1240" s="77">
        <f t="shared" si="285"/>
        <v>7900</v>
      </c>
      <c r="V1240" s="77">
        <f t="shared" si="285"/>
        <v>7900</v>
      </c>
      <c r="W1240" s="77">
        <f t="shared" si="285"/>
        <v>0</v>
      </c>
    </row>
    <row r="1241" spans="1:23" s="84" customFormat="1" ht="31.5">
      <c r="A1241" s="1335"/>
      <c r="B1241" s="713" t="s">
        <v>1027</v>
      </c>
      <c r="C1241" s="1286"/>
      <c r="D1241" s="1332"/>
      <c r="E1241" s="143" t="s">
        <v>89</v>
      </c>
      <c r="F1241" s="143" t="s">
        <v>104</v>
      </c>
      <c r="G1241" s="143" t="s">
        <v>1366</v>
      </c>
      <c r="H1241" s="106"/>
      <c r="I1241" s="1264"/>
      <c r="J1241" s="1338"/>
      <c r="K1241" s="1332"/>
      <c r="L1241" s="588">
        <v>11995.7</v>
      </c>
      <c r="M1241" s="588">
        <v>8885.7000000000007</v>
      </c>
      <c r="N1241" s="588">
        <v>0</v>
      </c>
      <c r="O1241" s="588">
        <f>P1241</f>
        <v>12806.3</v>
      </c>
      <c r="P1241" s="588">
        <f>1933+10873.3</f>
        <v>12806.3</v>
      </c>
      <c r="Q1241" s="588"/>
      <c r="R1241" s="588">
        <f>S1241</f>
        <v>7900</v>
      </c>
      <c r="S1241" s="588">
        <v>7900</v>
      </c>
      <c r="T1241" s="588"/>
      <c r="U1241" s="588">
        <f>V1241</f>
        <v>7900</v>
      </c>
      <c r="V1241" s="588">
        <v>7900</v>
      </c>
      <c r="W1241" s="615"/>
    </row>
    <row r="1242" spans="1:23" s="84" customFormat="1" ht="25.5">
      <c r="A1242" s="1335"/>
      <c r="B1242" s="713" t="s">
        <v>1367</v>
      </c>
      <c r="C1242" s="1286"/>
      <c r="D1242" s="1332"/>
      <c r="E1242" s="143" t="s">
        <v>89</v>
      </c>
      <c r="F1242" s="143" t="s">
        <v>104</v>
      </c>
      <c r="G1242" s="143" t="s">
        <v>1368</v>
      </c>
      <c r="H1242" s="106"/>
      <c r="I1242" s="1264"/>
      <c r="J1242" s="1338"/>
      <c r="K1242" s="1332"/>
      <c r="L1242" s="588">
        <v>574.20000000000005</v>
      </c>
      <c r="M1242" s="588">
        <v>1169.2</v>
      </c>
      <c r="N1242" s="588">
        <v>0</v>
      </c>
      <c r="O1242" s="588"/>
      <c r="P1242" s="588"/>
      <c r="Q1242" s="588"/>
      <c r="R1242" s="588"/>
      <c r="S1242" s="588"/>
      <c r="T1242" s="588"/>
      <c r="U1242" s="588"/>
      <c r="V1242" s="588"/>
      <c r="W1242" s="615"/>
    </row>
    <row r="1243" spans="1:23" s="84" customFormat="1">
      <c r="A1243" s="1336"/>
      <c r="B1243" s="713"/>
      <c r="C1243" s="1287"/>
      <c r="D1243" s="1333"/>
      <c r="E1243" s="143"/>
      <c r="F1243" s="143"/>
      <c r="G1243" s="143"/>
      <c r="H1243" s="106"/>
      <c r="I1243" s="1264"/>
      <c r="J1243" s="1338"/>
      <c r="K1243" s="1332"/>
      <c r="L1243" s="588"/>
      <c r="M1243" s="588"/>
      <c r="N1243" s="588"/>
      <c r="O1243" s="588"/>
      <c r="P1243" s="588"/>
      <c r="Q1243" s="588"/>
      <c r="R1243" s="588"/>
      <c r="S1243" s="588"/>
      <c r="T1243" s="588"/>
      <c r="U1243" s="588"/>
      <c r="V1243" s="588"/>
      <c r="W1243" s="615"/>
    </row>
    <row r="1244" spans="1:23" s="84" customFormat="1" ht="38.25">
      <c r="A1244" s="1085" t="s">
        <v>340</v>
      </c>
      <c r="B1244" s="649" t="s">
        <v>564</v>
      </c>
      <c r="C1244" s="977"/>
      <c r="D1244" s="101"/>
      <c r="E1244" s="106"/>
      <c r="F1244" s="106"/>
      <c r="G1244" s="106"/>
      <c r="H1244" s="96">
        <v>320</v>
      </c>
      <c r="I1244" s="1264"/>
      <c r="J1244" s="1338"/>
      <c r="K1244" s="1332"/>
      <c r="L1244" s="77">
        <f>L1245+L1246</f>
        <v>1182.2</v>
      </c>
      <c r="M1244" s="77">
        <f>M1245+M1246</f>
        <v>1171.8</v>
      </c>
      <c r="N1244" s="77">
        <f>N1245+N1246</f>
        <v>771.4</v>
      </c>
      <c r="O1244" s="77">
        <f t="shared" ref="O1244:W1244" si="286">O1245+O1246</f>
        <v>1031.4000000000001</v>
      </c>
      <c r="P1244" s="77">
        <f t="shared" si="286"/>
        <v>1031.4000000000001</v>
      </c>
      <c r="Q1244" s="77">
        <f t="shared" si="286"/>
        <v>0</v>
      </c>
      <c r="R1244" s="77">
        <f t="shared" si="286"/>
        <v>927.4</v>
      </c>
      <c r="S1244" s="77">
        <f t="shared" si="286"/>
        <v>927.4</v>
      </c>
      <c r="T1244" s="77">
        <f t="shared" si="286"/>
        <v>0</v>
      </c>
      <c r="U1244" s="77">
        <f>U1245+U1246+U1247</f>
        <v>798.4</v>
      </c>
      <c r="V1244" s="77">
        <f>V1245+V1246+V1247</f>
        <v>798.4</v>
      </c>
      <c r="W1244" s="77">
        <f t="shared" si="286"/>
        <v>0</v>
      </c>
    </row>
    <row r="1245" spans="1:23" s="84" customFormat="1" ht="51">
      <c r="A1245" s="1086"/>
      <c r="B1245" s="713" t="s">
        <v>565</v>
      </c>
      <c r="C1245" s="977"/>
      <c r="D1245" s="101"/>
      <c r="E1245" s="143" t="s">
        <v>89</v>
      </c>
      <c r="F1245" s="143" t="s">
        <v>104</v>
      </c>
      <c r="G1245" s="143" t="s">
        <v>660</v>
      </c>
      <c r="H1245" s="96"/>
      <c r="I1245" s="1264"/>
      <c r="J1245" s="1338"/>
      <c r="K1245" s="1332"/>
      <c r="L1245" s="588">
        <v>1182.2</v>
      </c>
      <c r="M1245" s="588">
        <v>1171.8</v>
      </c>
      <c r="N1245" s="588">
        <v>771.4</v>
      </c>
      <c r="O1245" s="588">
        <f>P1245</f>
        <v>1031.4000000000001</v>
      </c>
      <c r="P1245" s="588">
        <v>1031.4000000000001</v>
      </c>
      <c r="Q1245" s="588"/>
      <c r="R1245" s="588">
        <f>S1245</f>
        <v>907.4</v>
      </c>
      <c r="S1245" s="588">
        <v>907.4</v>
      </c>
      <c r="T1245" s="588"/>
      <c r="U1245" s="588">
        <f>V1245</f>
        <v>798.4</v>
      </c>
      <c r="V1245" s="588">
        <v>798.4</v>
      </c>
      <c r="W1245" s="615"/>
    </row>
    <row r="1246" spans="1:23" s="84" customFormat="1" ht="38.25">
      <c r="A1246" s="1086"/>
      <c r="B1246" s="713" t="s">
        <v>1369</v>
      </c>
      <c r="C1246" s="977"/>
      <c r="D1246" s="101"/>
      <c r="E1246" s="143" t="s">
        <v>89</v>
      </c>
      <c r="F1246" s="143" t="s">
        <v>104</v>
      </c>
      <c r="G1246" s="143" t="s">
        <v>1370</v>
      </c>
      <c r="H1246" s="96"/>
      <c r="I1246" s="1264"/>
      <c r="J1246" s="1338"/>
      <c r="K1246" s="1333"/>
      <c r="L1246" s="588">
        <v>0</v>
      </c>
      <c r="M1246" s="588">
        <v>0</v>
      </c>
      <c r="N1246" s="588">
        <v>0</v>
      </c>
      <c r="O1246" s="588">
        <v>0</v>
      </c>
      <c r="P1246" s="588">
        <v>0</v>
      </c>
      <c r="Q1246" s="588">
        <v>0</v>
      </c>
      <c r="R1246" s="588">
        <f>S1246+T1246</f>
        <v>20</v>
      </c>
      <c r="S1246" s="588">
        <v>20</v>
      </c>
      <c r="T1246" s="588">
        <v>0</v>
      </c>
      <c r="U1246" s="588">
        <v>0</v>
      </c>
      <c r="V1246" s="588">
        <v>0</v>
      </c>
      <c r="W1246" s="615">
        <v>0</v>
      </c>
    </row>
    <row r="1247" spans="1:23" s="84" customFormat="1" ht="38.25">
      <c r="A1247" s="1087"/>
      <c r="B1247" s="713" t="s">
        <v>1028</v>
      </c>
      <c r="C1247" s="977"/>
      <c r="D1247" s="101"/>
      <c r="E1247" s="143" t="s">
        <v>89</v>
      </c>
      <c r="F1247" s="143" t="s">
        <v>104</v>
      </c>
      <c r="G1247" s="143" t="s">
        <v>1029</v>
      </c>
      <c r="H1247" s="96">
        <v>320</v>
      </c>
      <c r="I1247" s="1317"/>
      <c r="J1247" s="1339"/>
      <c r="K1247" s="166"/>
      <c r="L1247" s="588"/>
      <c r="M1247" s="588"/>
      <c r="N1247" s="588"/>
      <c r="O1247" s="77"/>
      <c r="P1247" s="77"/>
      <c r="Q1247" s="77"/>
      <c r="R1247" s="77"/>
      <c r="S1247" s="77"/>
      <c r="T1247" s="77"/>
      <c r="U1247" s="588">
        <f>V1247+W1247</f>
        <v>0</v>
      </c>
      <c r="V1247" s="588"/>
      <c r="W1247" s="615">
        <v>0</v>
      </c>
    </row>
    <row r="1248" spans="1:23" s="84" customFormat="1" ht="96">
      <c r="A1248" s="650" t="s">
        <v>566</v>
      </c>
      <c r="B1248" s="721" t="s">
        <v>1371</v>
      </c>
      <c r="C1248" s="977"/>
      <c r="D1248" s="101"/>
      <c r="E1248" s="106" t="s">
        <v>89</v>
      </c>
      <c r="F1248" s="106" t="s">
        <v>104</v>
      </c>
      <c r="G1248" s="106" t="s">
        <v>1372</v>
      </c>
      <c r="H1248" s="106" t="s">
        <v>562</v>
      </c>
      <c r="I1248" s="98" t="s">
        <v>1030</v>
      </c>
      <c r="J1248" s="124" t="s">
        <v>567</v>
      </c>
      <c r="K1248" s="101"/>
      <c r="L1248" s="77">
        <v>748.5</v>
      </c>
      <c r="M1248" s="77">
        <v>550</v>
      </c>
      <c r="N1248" s="77">
        <v>550</v>
      </c>
      <c r="O1248" s="77"/>
      <c r="P1248" s="77"/>
      <c r="Q1248" s="77"/>
      <c r="R1248" s="77"/>
      <c r="S1248" s="77"/>
      <c r="T1248" s="77"/>
      <c r="U1248" s="77"/>
      <c r="V1248" s="77"/>
      <c r="W1248" s="94"/>
    </row>
    <row r="1249" spans="1:23" s="84" customFormat="1" ht="60">
      <c r="A1249" s="112" t="s">
        <v>568</v>
      </c>
      <c r="B1249" s="926" t="s">
        <v>1031</v>
      </c>
      <c r="C1249" s="977"/>
      <c r="D1249" s="101"/>
      <c r="E1249" s="106" t="s">
        <v>89</v>
      </c>
      <c r="F1249" s="106" t="s">
        <v>218</v>
      </c>
      <c r="G1249" s="106" t="s">
        <v>569</v>
      </c>
      <c r="H1249" s="96">
        <v>320</v>
      </c>
      <c r="I1249" s="1311" t="s">
        <v>1032</v>
      </c>
      <c r="J1249" s="1340" t="s">
        <v>570</v>
      </c>
      <c r="K1249" s="1342"/>
      <c r="L1249" s="77">
        <v>27</v>
      </c>
      <c r="M1249" s="77">
        <v>30</v>
      </c>
      <c r="N1249" s="77">
        <v>26</v>
      </c>
      <c r="O1249" s="77">
        <f>P1249</f>
        <v>26</v>
      </c>
      <c r="P1249" s="77">
        <v>26</v>
      </c>
      <c r="Q1249" s="77"/>
      <c r="R1249" s="77">
        <f>S1249</f>
        <v>30.3</v>
      </c>
      <c r="S1249" s="77">
        <v>30.3</v>
      </c>
      <c r="T1249" s="77"/>
      <c r="U1249" s="77">
        <f>V1249</f>
        <v>30.3</v>
      </c>
      <c r="V1249" s="77">
        <v>30.3</v>
      </c>
      <c r="W1249" s="94"/>
    </row>
    <row r="1250" spans="1:23" s="84" customFormat="1" ht="31.5">
      <c r="A1250" s="112" t="s">
        <v>571</v>
      </c>
      <c r="B1250" s="89" t="s">
        <v>1033</v>
      </c>
      <c r="C1250" s="977"/>
      <c r="D1250" s="101"/>
      <c r="E1250" s="106" t="s">
        <v>89</v>
      </c>
      <c r="F1250" s="106" t="s">
        <v>218</v>
      </c>
      <c r="G1250" s="143" t="s">
        <v>661</v>
      </c>
      <c r="H1250" s="106" t="s">
        <v>562</v>
      </c>
      <c r="I1250" s="1264"/>
      <c r="J1250" s="1341"/>
      <c r="K1250" s="1343"/>
      <c r="L1250" s="77">
        <v>2879.8</v>
      </c>
      <c r="M1250" s="77">
        <v>2455.4</v>
      </c>
      <c r="N1250" s="77">
        <v>1272.8</v>
      </c>
      <c r="O1250" s="77">
        <f>P1250+Q1250</f>
        <v>2397.6</v>
      </c>
      <c r="P1250" s="77">
        <v>2397.6</v>
      </c>
      <c r="Q1250" s="77"/>
      <c r="R1250" s="77">
        <f>S1250+T1250</f>
        <v>2481.8000000000002</v>
      </c>
      <c r="S1250" s="77">
        <v>2481.8000000000002</v>
      </c>
      <c r="T1250" s="77"/>
      <c r="U1250" s="77">
        <f>V1250+W1250</f>
        <v>2481.8000000000002</v>
      </c>
      <c r="V1250" s="77">
        <v>2481.8000000000002</v>
      </c>
      <c r="W1250" s="94"/>
    </row>
    <row r="1251" spans="1:23" s="84" customFormat="1" ht="31.5">
      <c r="A1251" s="112" t="s">
        <v>572</v>
      </c>
      <c r="B1251" s="89" t="s">
        <v>1034</v>
      </c>
      <c r="C1251" s="977"/>
      <c r="D1251" s="101"/>
      <c r="E1251" s="106" t="s">
        <v>89</v>
      </c>
      <c r="F1251" s="106" t="s">
        <v>218</v>
      </c>
      <c r="G1251" s="143" t="s">
        <v>1035</v>
      </c>
      <c r="H1251" s="106" t="s">
        <v>562</v>
      </c>
      <c r="I1251" s="1264"/>
      <c r="J1251" s="1341"/>
      <c r="K1251" s="1343"/>
      <c r="L1251" s="77">
        <v>342.5</v>
      </c>
      <c r="M1251" s="77">
        <v>329</v>
      </c>
      <c r="N1251" s="77">
        <v>178</v>
      </c>
      <c r="O1251" s="77">
        <f>P1251+Q1251</f>
        <v>356</v>
      </c>
      <c r="P1251" s="77">
        <v>356</v>
      </c>
      <c r="Q1251" s="77"/>
      <c r="R1251" s="77">
        <f>S1251+T1251</f>
        <v>332.5</v>
      </c>
      <c r="S1251" s="77">
        <v>332.5</v>
      </c>
      <c r="T1251" s="77"/>
      <c r="U1251" s="77">
        <f>V1251+W1251</f>
        <v>332.5</v>
      </c>
      <c r="V1251" s="77">
        <v>332.5</v>
      </c>
      <c r="W1251" s="94"/>
    </row>
    <row r="1252" spans="1:23" s="84" customFormat="1" ht="54">
      <c r="A1252" s="112" t="s">
        <v>573</v>
      </c>
      <c r="B1252" s="89" t="s">
        <v>1373</v>
      </c>
      <c r="C1252" s="977"/>
      <c r="D1252" s="101"/>
      <c r="E1252" s="106" t="s">
        <v>89</v>
      </c>
      <c r="F1252" s="106" t="s">
        <v>218</v>
      </c>
      <c r="G1252" s="106" t="s">
        <v>237</v>
      </c>
      <c r="H1252" s="106" t="s">
        <v>562</v>
      </c>
      <c r="I1252" s="1317"/>
      <c r="J1252" s="651" t="s">
        <v>574</v>
      </c>
      <c r="K1252" s="652" t="s">
        <v>575</v>
      </c>
      <c r="L1252" s="77">
        <v>325</v>
      </c>
      <c r="M1252" s="77">
        <v>275</v>
      </c>
      <c r="N1252" s="77">
        <v>185</v>
      </c>
      <c r="O1252" s="77">
        <f>SUM(P1252:Q1252)</f>
        <v>340</v>
      </c>
      <c r="P1252" s="77">
        <v>340</v>
      </c>
      <c r="Q1252" s="77"/>
      <c r="R1252" s="77">
        <f>SUM(S1252:T1252)</f>
        <v>350</v>
      </c>
      <c r="S1252" s="77">
        <v>350</v>
      </c>
      <c r="T1252" s="77"/>
      <c r="U1252" s="77">
        <f>SUM(V1252:W1252)</f>
        <v>350</v>
      </c>
      <c r="V1252" s="77">
        <v>350</v>
      </c>
      <c r="W1252" s="94"/>
    </row>
    <row r="1253" spans="1:23" s="84" customFormat="1" ht="95.25">
      <c r="A1253" s="112" t="s">
        <v>576</v>
      </c>
      <c r="B1253" s="89" t="s">
        <v>1374</v>
      </c>
      <c r="C1253" s="977"/>
      <c r="D1253" s="101"/>
      <c r="E1253" s="106" t="s">
        <v>89</v>
      </c>
      <c r="F1253" s="106" t="s">
        <v>218</v>
      </c>
      <c r="G1253" s="106" t="s">
        <v>157</v>
      </c>
      <c r="H1253" s="106" t="s">
        <v>562</v>
      </c>
      <c r="I1253" s="164" t="s">
        <v>577</v>
      </c>
      <c r="J1253" s="653" t="s">
        <v>578</v>
      </c>
      <c r="K1253" s="654"/>
      <c r="L1253" s="77">
        <v>168</v>
      </c>
      <c r="M1253" s="77">
        <v>30</v>
      </c>
      <c r="N1253" s="77">
        <v>30</v>
      </c>
      <c r="O1253" s="77"/>
      <c r="P1253" s="77"/>
      <c r="Q1253" s="77"/>
      <c r="R1253" s="77"/>
      <c r="S1253" s="77"/>
      <c r="T1253" s="77"/>
      <c r="U1253" s="77"/>
      <c r="V1253" s="77"/>
      <c r="W1253" s="94"/>
    </row>
    <row r="1254" spans="1:23" s="84" customFormat="1" ht="82.5">
      <c r="A1254" s="112" t="s">
        <v>1375</v>
      </c>
      <c r="B1254" s="924" t="s">
        <v>1376</v>
      </c>
      <c r="C1254" s="977"/>
      <c r="D1254" s="101"/>
      <c r="E1254" s="106" t="s">
        <v>104</v>
      </c>
      <c r="F1254" s="106" t="s">
        <v>107</v>
      </c>
      <c r="G1254" s="106" t="s">
        <v>648</v>
      </c>
      <c r="H1254" s="106" t="s">
        <v>562</v>
      </c>
      <c r="I1254" s="164" t="s">
        <v>1377</v>
      </c>
      <c r="J1254" s="655" t="s">
        <v>1378</v>
      </c>
      <c r="K1254" s="654"/>
      <c r="L1254" s="77">
        <v>0</v>
      </c>
      <c r="M1254" s="77">
        <v>0</v>
      </c>
      <c r="N1254" s="77">
        <v>0</v>
      </c>
      <c r="O1254" s="77">
        <f>P1254</f>
        <v>112.7</v>
      </c>
      <c r="P1254" s="77">
        <v>112.7</v>
      </c>
      <c r="Q1254" s="77"/>
      <c r="R1254" s="77">
        <f>S1254</f>
        <v>105</v>
      </c>
      <c r="S1254" s="77">
        <v>105</v>
      </c>
      <c r="T1254" s="77"/>
      <c r="U1254" s="77">
        <f>V1254</f>
        <v>105</v>
      </c>
      <c r="V1254" s="77">
        <v>105</v>
      </c>
      <c r="W1254" s="94"/>
    </row>
    <row r="1255" spans="1:23" s="209" customFormat="1" ht="37.5">
      <c r="A1255" s="115" t="s">
        <v>609</v>
      </c>
      <c r="B1255" s="212" t="s">
        <v>1204</v>
      </c>
      <c r="C1255" s="980"/>
      <c r="D1255" s="205"/>
      <c r="E1255" s="203"/>
      <c r="F1255" s="203"/>
      <c r="G1255" s="203"/>
      <c r="H1255" s="206">
        <v>330</v>
      </c>
      <c r="I1255" s="207"/>
      <c r="J1255" s="204"/>
      <c r="K1255" s="205"/>
      <c r="L1255" s="200">
        <f>SUM(L1256:L1257)</f>
        <v>0</v>
      </c>
      <c r="M1255" s="200">
        <f t="shared" ref="M1255:W1255" si="287">SUM(M1256:M1257)</f>
        <v>0</v>
      </c>
      <c r="N1255" s="200">
        <f t="shared" si="287"/>
        <v>0</v>
      </c>
      <c r="O1255" s="200">
        <f t="shared" si="287"/>
        <v>0</v>
      </c>
      <c r="P1255" s="200">
        <f t="shared" si="287"/>
        <v>0</v>
      </c>
      <c r="Q1255" s="200">
        <f t="shared" si="287"/>
        <v>0</v>
      </c>
      <c r="R1255" s="200">
        <f t="shared" si="287"/>
        <v>0</v>
      </c>
      <c r="S1255" s="200">
        <f t="shared" si="287"/>
        <v>0</v>
      </c>
      <c r="T1255" s="200">
        <f t="shared" si="287"/>
        <v>0</v>
      </c>
      <c r="U1255" s="200">
        <f t="shared" si="287"/>
        <v>0</v>
      </c>
      <c r="V1255" s="200">
        <f t="shared" si="287"/>
        <v>0</v>
      </c>
      <c r="W1255" s="208">
        <f t="shared" si="287"/>
        <v>0</v>
      </c>
    </row>
    <row r="1256" spans="1:23" s="84" customFormat="1">
      <c r="A1256" s="112" t="s">
        <v>22</v>
      </c>
      <c r="B1256" s="721"/>
      <c r="C1256" s="977"/>
      <c r="D1256" s="101"/>
      <c r="E1256" s="93"/>
      <c r="F1256" s="93"/>
      <c r="G1256" s="93"/>
      <c r="H1256" s="96"/>
      <c r="I1256" s="97"/>
      <c r="J1256" s="100"/>
      <c r="K1256" s="101"/>
      <c r="L1256" s="77"/>
      <c r="M1256" s="77"/>
      <c r="N1256" s="77"/>
      <c r="O1256" s="77">
        <f>SUM(P1256:Q1256)</f>
        <v>0</v>
      </c>
      <c r="P1256" s="77"/>
      <c r="Q1256" s="77"/>
      <c r="R1256" s="77">
        <f>SUM(S1256:T1256)</f>
        <v>0</v>
      </c>
      <c r="S1256" s="77"/>
      <c r="T1256" s="77"/>
      <c r="U1256" s="77">
        <f>SUM(V1256:W1256)</f>
        <v>0</v>
      </c>
      <c r="V1256" s="77"/>
      <c r="W1256" s="94"/>
    </row>
    <row r="1257" spans="1:23" s="84" customFormat="1">
      <c r="A1257" s="112" t="s">
        <v>885</v>
      </c>
      <c r="B1257" s="721"/>
      <c r="C1257" s="977"/>
      <c r="D1257" s="101"/>
      <c r="E1257" s="93"/>
      <c r="F1257" s="93"/>
      <c r="G1257" s="93"/>
      <c r="H1257" s="96"/>
      <c r="I1257" s="97"/>
      <c r="J1257" s="100"/>
      <c r="K1257" s="101"/>
      <c r="L1257" s="77"/>
      <c r="M1257" s="77"/>
      <c r="N1257" s="77"/>
      <c r="O1257" s="77">
        <f>SUM(P1257:Q1257)</f>
        <v>0</v>
      </c>
      <c r="P1257" s="77"/>
      <c r="Q1257" s="77"/>
      <c r="R1257" s="77">
        <f>SUM(S1257:T1257)</f>
        <v>0</v>
      </c>
      <c r="S1257" s="77"/>
      <c r="T1257" s="77"/>
      <c r="U1257" s="77">
        <f>SUM(V1257:W1257)</f>
        <v>0</v>
      </c>
      <c r="V1257" s="77"/>
      <c r="W1257" s="94"/>
    </row>
    <row r="1258" spans="1:23" s="209" customFormat="1">
      <c r="A1258" s="115" t="s">
        <v>23</v>
      </c>
      <c r="B1258" s="212" t="s">
        <v>1205</v>
      </c>
      <c r="C1258" s="980"/>
      <c r="D1258" s="205"/>
      <c r="E1258" s="203"/>
      <c r="F1258" s="203"/>
      <c r="G1258" s="203"/>
      <c r="H1258" s="206">
        <v>340</v>
      </c>
      <c r="I1258" s="207"/>
      <c r="J1258" s="204"/>
      <c r="K1258" s="205"/>
      <c r="L1258" s="200">
        <f>SUM(L1259:L1260)</f>
        <v>0</v>
      </c>
      <c r="M1258" s="200">
        <f t="shared" ref="M1258:W1258" si="288">SUM(M1259:M1260)</f>
        <v>0</v>
      </c>
      <c r="N1258" s="200">
        <f t="shared" si="288"/>
        <v>0</v>
      </c>
      <c r="O1258" s="200">
        <f t="shared" si="288"/>
        <v>0</v>
      </c>
      <c r="P1258" s="200">
        <f t="shared" si="288"/>
        <v>0</v>
      </c>
      <c r="Q1258" s="200">
        <f t="shared" si="288"/>
        <v>0</v>
      </c>
      <c r="R1258" s="200">
        <f t="shared" si="288"/>
        <v>0</v>
      </c>
      <c r="S1258" s="200">
        <f t="shared" si="288"/>
        <v>0</v>
      </c>
      <c r="T1258" s="200">
        <f t="shared" si="288"/>
        <v>0</v>
      </c>
      <c r="U1258" s="200">
        <f t="shared" si="288"/>
        <v>0</v>
      </c>
      <c r="V1258" s="200">
        <f t="shared" si="288"/>
        <v>0</v>
      </c>
      <c r="W1258" s="208">
        <f t="shared" si="288"/>
        <v>0</v>
      </c>
    </row>
    <row r="1259" spans="1:23" s="84" customFormat="1">
      <c r="A1259" s="112" t="s">
        <v>1096</v>
      </c>
      <c r="B1259" s="721"/>
      <c r="C1259" s="977"/>
      <c r="D1259" s="101"/>
      <c r="E1259" s="93"/>
      <c r="F1259" s="93"/>
      <c r="G1259" s="93"/>
      <c r="H1259" s="96"/>
      <c r="I1259" s="97"/>
      <c r="J1259" s="100"/>
      <c r="K1259" s="101"/>
      <c r="L1259" s="77"/>
      <c r="M1259" s="77"/>
      <c r="N1259" s="77"/>
      <c r="O1259" s="77">
        <f>SUM(P1259:Q1259)</f>
        <v>0</v>
      </c>
      <c r="P1259" s="77"/>
      <c r="Q1259" s="77"/>
      <c r="R1259" s="77">
        <f>SUM(S1259:T1259)</f>
        <v>0</v>
      </c>
      <c r="S1259" s="77"/>
      <c r="T1259" s="77"/>
      <c r="U1259" s="77">
        <f>SUM(V1259:W1259)</f>
        <v>0</v>
      </c>
      <c r="V1259" s="77"/>
      <c r="W1259" s="94"/>
    </row>
    <row r="1260" spans="1:23" s="84" customFormat="1">
      <c r="A1260" s="112" t="s">
        <v>1097</v>
      </c>
      <c r="B1260" s="721"/>
      <c r="C1260" s="977"/>
      <c r="D1260" s="101"/>
      <c r="E1260" s="93"/>
      <c r="F1260" s="93"/>
      <c r="G1260" s="93"/>
      <c r="H1260" s="96"/>
      <c r="I1260" s="97"/>
      <c r="J1260" s="100"/>
      <c r="K1260" s="101"/>
      <c r="L1260" s="77"/>
      <c r="M1260" s="77"/>
      <c r="N1260" s="77"/>
      <c r="O1260" s="77">
        <f>SUM(P1260:Q1260)</f>
        <v>0</v>
      </c>
      <c r="P1260" s="77"/>
      <c r="Q1260" s="77"/>
      <c r="R1260" s="77">
        <f>SUM(S1260:T1260)</f>
        <v>0</v>
      </c>
      <c r="S1260" s="77"/>
      <c r="T1260" s="77"/>
      <c r="U1260" s="77">
        <f>SUM(V1260:W1260)</f>
        <v>0</v>
      </c>
      <c r="V1260" s="77"/>
      <c r="W1260" s="94"/>
    </row>
    <row r="1261" spans="1:23" s="209" customFormat="1">
      <c r="A1261" s="115" t="s">
        <v>856</v>
      </c>
      <c r="B1261" s="212" t="s">
        <v>1206</v>
      </c>
      <c r="C1261" s="980"/>
      <c r="D1261" s="205"/>
      <c r="E1261" s="203"/>
      <c r="F1261" s="203"/>
      <c r="G1261" s="203"/>
      <c r="H1261" s="206">
        <v>350</v>
      </c>
      <c r="I1261" s="207"/>
      <c r="J1261" s="204"/>
      <c r="K1261" s="205"/>
      <c r="L1261" s="200">
        <f>SUM(L1262:L1263)</f>
        <v>0</v>
      </c>
      <c r="M1261" s="200">
        <f t="shared" ref="M1261:W1261" si="289">SUM(M1262:M1263)</f>
        <v>0</v>
      </c>
      <c r="N1261" s="200">
        <f t="shared" si="289"/>
        <v>0</v>
      </c>
      <c r="O1261" s="200">
        <f t="shared" si="289"/>
        <v>0</v>
      </c>
      <c r="P1261" s="200">
        <f t="shared" si="289"/>
        <v>0</v>
      </c>
      <c r="Q1261" s="200">
        <f t="shared" si="289"/>
        <v>0</v>
      </c>
      <c r="R1261" s="200">
        <f t="shared" si="289"/>
        <v>0</v>
      </c>
      <c r="S1261" s="200">
        <f t="shared" si="289"/>
        <v>0</v>
      </c>
      <c r="T1261" s="200">
        <f t="shared" si="289"/>
        <v>0</v>
      </c>
      <c r="U1261" s="200">
        <f t="shared" si="289"/>
        <v>0</v>
      </c>
      <c r="V1261" s="200">
        <f t="shared" si="289"/>
        <v>0</v>
      </c>
      <c r="W1261" s="208">
        <f t="shared" si="289"/>
        <v>0</v>
      </c>
    </row>
    <row r="1262" spans="1:23" s="84" customFormat="1">
      <c r="A1262" s="112" t="s">
        <v>341</v>
      </c>
      <c r="B1262" s="721"/>
      <c r="C1262" s="977"/>
      <c r="D1262" s="101"/>
      <c r="E1262" s="93"/>
      <c r="F1262" s="93"/>
      <c r="G1262" s="93"/>
      <c r="H1262" s="96"/>
      <c r="I1262" s="97"/>
      <c r="J1262" s="100"/>
      <c r="K1262" s="101"/>
      <c r="L1262" s="77"/>
      <c r="M1262" s="77"/>
      <c r="N1262" s="77"/>
      <c r="O1262" s="77">
        <f>SUM(P1262:Q1262)</f>
        <v>0</v>
      </c>
      <c r="P1262" s="77"/>
      <c r="Q1262" s="77"/>
      <c r="R1262" s="77">
        <f>SUM(S1262:T1262)</f>
        <v>0</v>
      </c>
      <c r="S1262" s="77"/>
      <c r="T1262" s="77"/>
      <c r="U1262" s="77">
        <f>SUM(V1262:W1262)</f>
        <v>0</v>
      </c>
      <c r="V1262" s="77"/>
      <c r="W1262" s="94"/>
    </row>
    <row r="1263" spans="1:23" s="84" customFormat="1">
      <c r="A1263" s="112" t="s">
        <v>524</v>
      </c>
      <c r="B1263" s="721"/>
      <c r="C1263" s="977"/>
      <c r="D1263" s="101"/>
      <c r="E1263" s="93"/>
      <c r="F1263" s="93"/>
      <c r="G1263" s="93"/>
      <c r="H1263" s="93"/>
      <c r="I1263" s="97"/>
      <c r="J1263" s="100"/>
      <c r="K1263" s="101"/>
      <c r="L1263" s="77"/>
      <c r="M1263" s="77"/>
      <c r="N1263" s="77"/>
      <c r="O1263" s="77">
        <f>SUM(P1263:Q1263)</f>
        <v>0</v>
      </c>
      <c r="P1263" s="77"/>
      <c r="Q1263" s="77"/>
      <c r="R1263" s="77">
        <f>SUM(S1263:T1263)</f>
        <v>0</v>
      </c>
      <c r="S1263" s="77"/>
      <c r="T1263" s="77"/>
      <c r="U1263" s="77">
        <f>SUM(V1263:W1263)</f>
        <v>0</v>
      </c>
      <c r="V1263" s="77"/>
      <c r="W1263" s="94"/>
    </row>
    <row r="1264" spans="1:23" s="107" customFormat="1">
      <c r="A1264" s="115" t="s">
        <v>342</v>
      </c>
      <c r="B1264" s="212" t="s">
        <v>1182</v>
      </c>
      <c r="C1264" s="980"/>
      <c r="D1264" s="205"/>
      <c r="E1264" s="203"/>
      <c r="F1264" s="203"/>
      <c r="G1264" s="203"/>
      <c r="H1264" s="206">
        <v>360</v>
      </c>
      <c r="I1264" s="207"/>
      <c r="J1264" s="204"/>
      <c r="K1264" s="205"/>
      <c r="L1264" s="200">
        <f>SUM(L1265:L1266)</f>
        <v>0</v>
      </c>
      <c r="M1264" s="200">
        <f t="shared" ref="M1264:W1264" si="290">SUM(M1265:M1266)</f>
        <v>103.5</v>
      </c>
      <c r="N1264" s="200">
        <f t="shared" si="290"/>
        <v>0</v>
      </c>
      <c r="O1264" s="200">
        <f t="shared" si="290"/>
        <v>0</v>
      </c>
      <c r="P1264" s="200">
        <f t="shared" si="290"/>
        <v>0</v>
      </c>
      <c r="Q1264" s="200">
        <f t="shared" si="290"/>
        <v>0</v>
      </c>
      <c r="R1264" s="200">
        <f t="shared" si="290"/>
        <v>0</v>
      </c>
      <c r="S1264" s="200">
        <f t="shared" si="290"/>
        <v>0</v>
      </c>
      <c r="T1264" s="200">
        <f t="shared" si="290"/>
        <v>0</v>
      </c>
      <c r="U1264" s="200">
        <f t="shared" si="290"/>
        <v>0</v>
      </c>
      <c r="V1264" s="200">
        <f t="shared" si="290"/>
        <v>0</v>
      </c>
      <c r="W1264" s="208">
        <f t="shared" si="290"/>
        <v>0</v>
      </c>
    </row>
    <row r="1265" spans="1:23" s="84" customFormat="1" ht="63">
      <c r="A1265" s="112" t="s">
        <v>14</v>
      </c>
      <c r="B1265" s="89" t="s">
        <v>1379</v>
      </c>
      <c r="C1265" s="977"/>
      <c r="D1265" s="101"/>
      <c r="E1265" s="93"/>
      <c r="F1265" s="93"/>
      <c r="G1265" s="93"/>
      <c r="H1265" s="96"/>
      <c r="I1265" s="97"/>
      <c r="J1265" s="100"/>
      <c r="K1265" s="101"/>
      <c r="L1265" s="77">
        <v>0</v>
      </c>
      <c r="M1265" s="77">
        <v>103.5</v>
      </c>
      <c r="N1265" s="77">
        <v>0</v>
      </c>
      <c r="O1265" s="77">
        <f>SUM(P1265:Q1265)</f>
        <v>0</v>
      </c>
      <c r="P1265" s="77"/>
      <c r="Q1265" s="77"/>
      <c r="R1265" s="77">
        <f>SUM(S1265:T1265)</f>
        <v>0</v>
      </c>
      <c r="S1265" s="77"/>
      <c r="T1265" s="77"/>
      <c r="U1265" s="77">
        <f>SUM(V1265:W1265)</f>
        <v>0</v>
      </c>
      <c r="V1265" s="77"/>
      <c r="W1265" s="94"/>
    </row>
    <row r="1266" spans="1:23" s="84" customFormat="1">
      <c r="A1266" s="112" t="s">
        <v>343</v>
      </c>
      <c r="B1266" s="721"/>
      <c r="C1266" s="977"/>
      <c r="D1266" s="101"/>
      <c r="E1266" s="93"/>
      <c r="F1266" s="93"/>
      <c r="G1266" s="93"/>
      <c r="H1266" s="93"/>
      <c r="I1266" s="97"/>
      <c r="J1266" s="100"/>
      <c r="K1266" s="101"/>
      <c r="L1266" s="77"/>
      <c r="M1266" s="77"/>
      <c r="N1266" s="77"/>
      <c r="O1266" s="77">
        <f>SUM(P1266:Q1266)</f>
        <v>0</v>
      </c>
      <c r="P1266" s="77"/>
      <c r="Q1266" s="77"/>
      <c r="R1266" s="77">
        <f>SUM(S1266:T1266)</f>
        <v>0</v>
      </c>
      <c r="S1266" s="77"/>
      <c r="T1266" s="77"/>
      <c r="U1266" s="77">
        <f>SUM(V1266:W1266)</f>
        <v>0</v>
      </c>
      <c r="V1266" s="77"/>
      <c r="W1266" s="94"/>
    </row>
    <row r="1267" spans="1:23" s="83" customFormat="1">
      <c r="A1267" s="569" t="s">
        <v>19</v>
      </c>
      <c r="B1267" s="1270" t="s">
        <v>87</v>
      </c>
      <c r="C1267" s="1270"/>
      <c r="D1267" s="1270"/>
      <c r="E1267" s="1270"/>
      <c r="F1267" s="1270"/>
      <c r="G1267" s="1270"/>
      <c r="H1267" s="1270"/>
      <c r="I1267" s="1270"/>
      <c r="J1267" s="1270"/>
      <c r="K1267" s="1270"/>
      <c r="L1267" s="698">
        <f>SUM(L1268:L1269)</f>
        <v>0</v>
      </c>
      <c r="M1267" s="698">
        <f t="shared" ref="M1267:W1267" si="291">SUM(M1268:M1269)</f>
        <v>0</v>
      </c>
      <c r="N1267" s="698">
        <f t="shared" si="291"/>
        <v>0</v>
      </c>
      <c r="O1267" s="698">
        <f t="shared" si="291"/>
        <v>0</v>
      </c>
      <c r="P1267" s="698">
        <f t="shared" si="291"/>
        <v>0</v>
      </c>
      <c r="Q1267" s="698">
        <f t="shared" si="291"/>
        <v>0</v>
      </c>
      <c r="R1267" s="698">
        <f t="shared" si="291"/>
        <v>0</v>
      </c>
      <c r="S1267" s="698">
        <f t="shared" si="291"/>
        <v>0</v>
      </c>
      <c r="T1267" s="698">
        <f t="shared" si="291"/>
        <v>0</v>
      </c>
      <c r="U1267" s="698">
        <f t="shared" si="291"/>
        <v>0</v>
      </c>
      <c r="V1267" s="698">
        <f t="shared" si="291"/>
        <v>0</v>
      </c>
      <c r="W1267" s="864">
        <f t="shared" si="291"/>
        <v>0</v>
      </c>
    </row>
    <row r="1268" spans="1:23" s="103" customFormat="1">
      <c r="A1268" s="295" t="s">
        <v>17</v>
      </c>
      <c r="B1268" s="901"/>
      <c r="C1268" s="981"/>
      <c r="D1268" s="228"/>
      <c r="E1268" s="226"/>
      <c r="F1268" s="226"/>
      <c r="G1268" s="226"/>
      <c r="H1268" s="226">
        <v>450</v>
      </c>
      <c r="I1268" s="229"/>
      <c r="J1268" s="227"/>
      <c r="K1268" s="228"/>
      <c r="L1268" s="77"/>
      <c r="M1268" s="77"/>
      <c r="N1268" s="77"/>
      <c r="O1268" s="77">
        <f>SUM(P1268:Q1268)</f>
        <v>0</v>
      </c>
      <c r="P1268" s="77"/>
      <c r="Q1268" s="77"/>
      <c r="R1268" s="77">
        <f>SUM(S1268:T1268)</f>
        <v>0</v>
      </c>
      <c r="S1268" s="77"/>
      <c r="T1268" s="77"/>
      <c r="U1268" s="77">
        <f>SUM(V1268:W1268)</f>
        <v>0</v>
      </c>
      <c r="V1268" s="77"/>
      <c r="W1268" s="94"/>
    </row>
    <row r="1269" spans="1:23" s="103" customFormat="1">
      <c r="A1269" s="295" t="s">
        <v>18</v>
      </c>
      <c r="B1269" s="901"/>
      <c r="C1269" s="981"/>
      <c r="D1269" s="228"/>
      <c r="E1269" s="226"/>
      <c r="F1269" s="226"/>
      <c r="G1269" s="226"/>
      <c r="H1269" s="226"/>
      <c r="I1269" s="229"/>
      <c r="J1269" s="227"/>
      <c r="K1269" s="228"/>
      <c r="L1269" s="77"/>
      <c r="M1269" s="77"/>
      <c r="N1269" s="77"/>
      <c r="O1269" s="77">
        <f>SUM(P1269:Q1269)</f>
        <v>0</v>
      </c>
      <c r="P1269" s="77"/>
      <c r="Q1269" s="77"/>
      <c r="R1269" s="77">
        <f>SUM(S1269:T1269)</f>
        <v>0</v>
      </c>
      <c r="S1269" s="77"/>
      <c r="T1269" s="77"/>
      <c r="U1269" s="77">
        <f>SUM(V1269:W1269)</f>
        <v>0</v>
      </c>
      <c r="V1269" s="77"/>
      <c r="W1269" s="94"/>
    </row>
    <row r="1270" spans="1:23" s="83" customFormat="1">
      <c r="A1270" s="569" t="s">
        <v>20</v>
      </c>
      <c r="B1270" s="1270" t="s">
        <v>748</v>
      </c>
      <c r="C1270" s="1270"/>
      <c r="D1270" s="1270"/>
      <c r="E1270" s="1270"/>
      <c r="F1270" s="1270"/>
      <c r="G1270" s="1270"/>
      <c r="H1270" s="1270"/>
      <c r="I1270" s="1270"/>
      <c r="J1270" s="1270"/>
      <c r="K1270" s="1270"/>
      <c r="L1270" s="861">
        <f t="shared" ref="L1270:W1270" si="292">L1271</f>
        <v>0</v>
      </c>
      <c r="M1270" s="861">
        <f t="shared" si="292"/>
        <v>0</v>
      </c>
      <c r="N1270" s="861">
        <f t="shared" si="292"/>
        <v>0</v>
      </c>
      <c r="O1270" s="861">
        <f t="shared" si="292"/>
        <v>0</v>
      </c>
      <c r="P1270" s="861">
        <f t="shared" si="292"/>
        <v>0</v>
      </c>
      <c r="Q1270" s="861">
        <f t="shared" si="292"/>
        <v>0</v>
      </c>
      <c r="R1270" s="861">
        <f t="shared" si="292"/>
        <v>0</v>
      </c>
      <c r="S1270" s="861">
        <f t="shared" si="292"/>
        <v>0</v>
      </c>
      <c r="T1270" s="861">
        <f t="shared" si="292"/>
        <v>0</v>
      </c>
      <c r="U1270" s="861">
        <f t="shared" si="292"/>
        <v>0</v>
      </c>
      <c r="V1270" s="861">
        <f t="shared" si="292"/>
        <v>0</v>
      </c>
      <c r="W1270" s="861">
        <f t="shared" si="292"/>
        <v>0</v>
      </c>
    </row>
    <row r="1271" spans="1:23" s="85" customFormat="1" ht="56.25">
      <c r="A1271" s="1314" t="s">
        <v>17</v>
      </c>
      <c r="B1271" s="928" t="s">
        <v>1380</v>
      </c>
      <c r="C1271" s="1322"/>
      <c r="D1271" s="1325"/>
      <c r="E1271" s="571" t="s">
        <v>102</v>
      </c>
      <c r="F1271" s="571" t="s">
        <v>91</v>
      </c>
      <c r="G1271" s="571"/>
      <c r="H1271" s="298">
        <v>810</v>
      </c>
      <c r="I1271" s="1311" t="s">
        <v>579</v>
      </c>
      <c r="J1271" s="1328" t="s">
        <v>580</v>
      </c>
      <c r="K1271" s="1325"/>
      <c r="L1271" s="77">
        <f>L1272+L1273+L1274</f>
        <v>0</v>
      </c>
      <c r="M1271" s="77">
        <f>M1272+M1273+M1274</f>
        <v>0</v>
      </c>
      <c r="N1271" s="77">
        <f t="shared" ref="N1271:W1271" si="293">N1272+N1273+N1274</f>
        <v>0</v>
      </c>
      <c r="O1271" s="77">
        <f t="shared" si="293"/>
        <v>0</v>
      </c>
      <c r="P1271" s="77">
        <f t="shared" si="293"/>
        <v>0</v>
      </c>
      <c r="Q1271" s="77">
        <f t="shared" si="293"/>
        <v>0</v>
      </c>
      <c r="R1271" s="77">
        <f t="shared" si="293"/>
        <v>0</v>
      </c>
      <c r="S1271" s="77">
        <f t="shared" si="293"/>
        <v>0</v>
      </c>
      <c r="T1271" s="77">
        <f t="shared" si="293"/>
        <v>0</v>
      </c>
      <c r="U1271" s="77">
        <f t="shared" si="293"/>
        <v>0</v>
      </c>
      <c r="V1271" s="77">
        <f t="shared" si="293"/>
        <v>0</v>
      </c>
      <c r="W1271" s="77">
        <f t="shared" si="293"/>
        <v>0</v>
      </c>
    </row>
    <row r="1272" spans="1:23" s="85" customFormat="1" ht="31.5">
      <c r="A1272" s="1315"/>
      <c r="B1272" s="929" t="s">
        <v>581</v>
      </c>
      <c r="C1272" s="1323"/>
      <c r="D1272" s="1326"/>
      <c r="E1272" s="6" t="s">
        <v>102</v>
      </c>
      <c r="F1272" s="6" t="s">
        <v>91</v>
      </c>
      <c r="G1272" s="6" t="s">
        <v>1036</v>
      </c>
      <c r="H1272" s="298"/>
      <c r="I1272" s="1264"/>
      <c r="J1272" s="1329"/>
      <c r="K1272" s="1326"/>
      <c r="L1272" s="588"/>
      <c r="M1272" s="588"/>
      <c r="N1272" s="588"/>
      <c r="O1272" s="588">
        <f>P1272</f>
        <v>0</v>
      </c>
      <c r="P1272" s="588"/>
      <c r="Q1272" s="588"/>
      <c r="R1272" s="588">
        <f>S1272</f>
        <v>0</v>
      </c>
      <c r="S1272" s="588"/>
      <c r="T1272" s="588"/>
      <c r="U1272" s="588">
        <f>V1272</f>
        <v>0</v>
      </c>
      <c r="V1272" s="588"/>
      <c r="W1272" s="615"/>
    </row>
    <row r="1273" spans="1:23" s="85" customFormat="1" ht="38.25">
      <c r="A1273" s="1315"/>
      <c r="B1273" s="929" t="s">
        <v>1037</v>
      </c>
      <c r="C1273" s="1323"/>
      <c r="D1273" s="1326"/>
      <c r="E1273" s="6" t="s">
        <v>102</v>
      </c>
      <c r="F1273" s="6" t="s">
        <v>91</v>
      </c>
      <c r="G1273" s="6" t="s">
        <v>1038</v>
      </c>
      <c r="H1273" s="298"/>
      <c r="I1273" s="1264"/>
      <c r="J1273" s="1329"/>
      <c r="K1273" s="1326"/>
      <c r="L1273" s="588"/>
      <c r="M1273" s="588"/>
      <c r="N1273" s="588"/>
      <c r="O1273" s="77"/>
      <c r="P1273" s="77"/>
      <c r="Q1273" s="77"/>
      <c r="R1273" s="77"/>
      <c r="S1273" s="77"/>
      <c r="T1273" s="77"/>
      <c r="U1273" s="77"/>
      <c r="V1273" s="77"/>
      <c r="W1273" s="94"/>
    </row>
    <row r="1274" spans="1:23" s="85" customFormat="1" ht="38.25">
      <c r="A1274" s="1316"/>
      <c r="B1274" s="929" t="s">
        <v>1039</v>
      </c>
      <c r="C1274" s="1324"/>
      <c r="D1274" s="1327"/>
      <c r="E1274" s="6" t="s">
        <v>102</v>
      </c>
      <c r="F1274" s="6" t="s">
        <v>91</v>
      </c>
      <c r="G1274" s="7" t="s">
        <v>1040</v>
      </c>
      <c r="H1274" s="298"/>
      <c r="I1274" s="1317"/>
      <c r="J1274" s="1330"/>
      <c r="K1274" s="1327"/>
      <c r="L1274" s="588"/>
      <c r="M1274" s="588"/>
      <c r="N1274" s="588"/>
      <c r="O1274" s="77">
        <f>SUM(P1274:Q1274)</f>
        <v>0</v>
      </c>
      <c r="P1274" s="77"/>
      <c r="Q1274" s="77"/>
      <c r="R1274" s="77">
        <f>SUM(S1274:T1274)</f>
        <v>0</v>
      </c>
      <c r="S1274" s="77"/>
      <c r="T1274" s="77"/>
      <c r="U1274" s="77">
        <f>SUM(V1274:W1274)</f>
        <v>0</v>
      </c>
      <c r="V1274" s="77"/>
      <c r="W1274" s="94"/>
    </row>
    <row r="1275" spans="1:23" s="85" customFormat="1">
      <c r="A1275" s="569" t="s">
        <v>24</v>
      </c>
      <c r="B1275" s="1271" t="s">
        <v>88</v>
      </c>
      <c r="C1275" s="1272"/>
      <c r="D1275" s="1272"/>
      <c r="E1275" s="1272"/>
      <c r="F1275" s="1272"/>
      <c r="G1275" s="1272"/>
      <c r="H1275" s="1272"/>
      <c r="I1275" s="1272"/>
      <c r="J1275" s="1272"/>
      <c r="K1275" s="1273"/>
      <c r="L1275" s="861">
        <f>L1276+L1277</f>
        <v>406.4</v>
      </c>
      <c r="M1275" s="861">
        <f t="shared" ref="M1275:W1275" si="294">M1276</f>
        <v>0</v>
      </c>
      <c r="N1275" s="861">
        <f t="shared" si="294"/>
        <v>0</v>
      </c>
      <c r="O1275" s="861">
        <f t="shared" si="294"/>
        <v>0</v>
      </c>
      <c r="P1275" s="861">
        <f t="shared" si="294"/>
        <v>0</v>
      </c>
      <c r="Q1275" s="861">
        <f t="shared" si="294"/>
        <v>0</v>
      </c>
      <c r="R1275" s="861">
        <f t="shared" si="294"/>
        <v>0</v>
      </c>
      <c r="S1275" s="861">
        <f t="shared" si="294"/>
        <v>0</v>
      </c>
      <c r="T1275" s="861">
        <f t="shared" si="294"/>
        <v>0</v>
      </c>
      <c r="U1275" s="861">
        <f t="shared" si="294"/>
        <v>0</v>
      </c>
      <c r="V1275" s="861">
        <f t="shared" si="294"/>
        <v>0</v>
      </c>
      <c r="W1275" s="862">
        <f t="shared" si="294"/>
        <v>0</v>
      </c>
    </row>
    <row r="1276" spans="1:23" s="103" customFormat="1" ht="56.25">
      <c r="A1276" s="295" t="s">
        <v>17</v>
      </c>
      <c r="B1276" s="721" t="s">
        <v>1381</v>
      </c>
      <c r="C1276" s="301"/>
      <c r="D1276" s="301"/>
      <c r="E1276" s="627" t="s">
        <v>101</v>
      </c>
      <c r="F1276" s="627" t="s">
        <v>92</v>
      </c>
      <c r="G1276" s="627" t="s">
        <v>103</v>
      </c>
      <c r="H1276" s="1357">
        <v>830</v>
      </c>
      <c r="I1276" s="1359" t="s">
        <v>582</v>
      </c>
      <c r="J1276" s="1359" t="s">
        <v>583</v>
      </c>
      <c r="K1276" s="301"/>
      <c r="L1276" s="723">
        <v>406.4</v>
      </c>
      <c r="M1276" s="723">
        <v>0</v>
      </c>
      <c r="N1276" s="723">
        <v>0</v>
      </c>
      <c r="O1276" s="77">
        <f>SUM(P1276:Q1276)</f>
        <v>0</v>
      </c>
      <c r="P1276" s="77"/>
      <c r="Q1276" s="77"/>
      <c r="R1276" s="77">
        <f>SUM(S1276:T1276)</f>
        <v>0</v>
      </c>
      <c r="S1276" s="77"/>
      <c r="T1276" s="77"/>
      <c r="U1276" s="77">
        <f>SUM(V1276:W1276)</f>
        <v>0</v>
      </c>
      <c r="V1276" s="77"/>
      <c r="W1276" s="94"/>
    </row>
    <row r="1277" spans="1:23" s="103" customFormat="1">
      <c r="A1277" s="295" t="s">
        <v>18</v>
      </c>
      <c r="B1277" s="926"/>
      <c r="C1277" s="301"/>
      <c r="D1277" s="301"/>
      <c r="E1277" s="627"/>
      <c r="F1277" s="627"/>
      <c r="G1277" s="627"/>
      <c r="H1277" s="1358"/>
      <c r="I1277" s="1360"/>
      <c r="J1277" s="1360"/>
      <c r="K1277" s="657"/>
      <c r="L1277" s="723"/>
      <c r="M1277" s="723"/>
      <c r="N1277" s="723"/>
      <c r="O1277" s="77"/>
      <c r="P1277" s="77"/>
      <c r="Q1277" s="77"/>
      <c r="R1277" s="77"/>
      <c r="S1277" s="77"/>
      <c r="T1277" s="77"/>
      <c r="U1277" s="77"/>
      <c r="V1277" s="77"/>
      <c r="W1277" s="223"/>
    </row>
    <row r="1278" spans="1:23" s="85" customFormat="1">
      <c r="A1278" s="569" t="s">
        <v>57</v>
      </c>
      <c r="B1278" s="1270" t="s">
        <v>32</v>
      </c>
      <c r="C1278" s="1270"/>
      <c r="D1278" s="1270"/>
      <c r="E1278" s="1270"/>
      <c r="F1278" s="1270"/>
      <c r="G1278" s="1270"/>
      <c r="H1278" s="1270"/>
      <c r="I1278" s="1270"/>
      <c r="J1278" s="1270"/>
      <c r="K1278" s="1361"/>
      <c r="L1278" s="861">
        <f>L1279+L1280</f>
        <v>620.1</v>
      </c>
      <c r="M1278" s="861">
        <f>M1279+M1280</f>
        <v>974.3</v>
      </c>
      <c r="N1278" s="861">
        <f>N1279+N1280</f>
        <v>330.8</v>
      </c>
      <c r="O1278" s="861">
        <f t="shared" ref="O1278:W1278" si="295">O1279+O1280</f>
        <v>960.4</v>
      </c>
      <c r="P1278" s="861">
        <f t="shared" si="295"/>
        <v>960.4</v>
      </c>
      <c r="Q1278" s="861">
        <f t="shared" si="295"/>
        <v>0</v>
      </c>
      <c r="R1278" s="861">
        <f t="shared" si="295"/>
        <v>984.8</v>
      </c>
      <c r="S1278" s="861">
        <f t="shared" si="295"/>
        <v>984.8</v>
      </c>
      <c r="T1278" s="861">
        <f t="shared" si="295"/>
        <v>0</v>
      </c>
      <c r="U1278" s="861">
        <f t="shared" si="295"/>
        <v>100</v>
      </c>
      <c r="V1278" s="861">
        <f t="shared" si="295"/>
        <v>100</v>
      </c>
      <c r="W1278" s="861">
        <f t="shared" si="295"/>
        <v>0</v>
      </c>
    </row>
    <row r="1279" spans="1:23" s="103" customFormat="1" ht="75">
      <c r="A1279" s="118" t="s">
        <v>22</v>
      </c>
      <c r="B1279" s="721" t="s">
        <v>1382</v>
      </c>
      <c r="C1279" s="657"/>
      <c r="D1279" s="657"/>
      <c r="E1279" s="167" t="s">
        <v>101</v>
      </c>
      <c r="F1279" s="167" t="s">
        <v>92</v>
      </c>
      <c r="G1279" s="167" t="s">
        <v>103</v>
      </c>
      <c r="H1279" s="167" t="s">
        <v>584</v>
      </c>
      <c r="I1279" s="658" t="s">
        <v>582</v>
      </c>
      <c r="J1279" s="659" t="s">
        <v>583</v>
      </c>
      <c r="K1279" s="657"/>
      <c r="L1279" s="875">
        <v>481</v>
      </c>
      <c r="M1279" s="876">
        <v>974.3</v>
      </c>
      <c r="N1279" s="876">
        <v>330.8</v>
      </c>
      <c r="O1279" s="876">
        <f>P1279+Q1279</f>
        <v>960.4</v>
      </c>
      <c r="P1279" s="876">
        <v>960.4</v>
      </c>
      <c r="Q1279" s="876"/>
      <c r="R1279" s="876">
        <f>S1279</f>
        <v>984.8</v>
      </c>
      <c r="S1279" s="876">
        <v>984.8</v>
      </c>
      <c r="T1279" s="876"/>
      <c r="U1279" s="876">
        <f>V1279</f>
        <v>100</v>
      </c>
      <c r="V1279" s="876">
        <v>100</v>
      </c>
      <c r="W1279" s="877"/>
    </row>
    <row r="1280" spans="1:23" s="105" customFormat="1" ht="63.75" thickBot="1">
      <c r="A1280" s="303" t="s">
        <v>885</v>
      </c>
      <c r="B1280" s="930" t="s">
        <v>1383</v>
      </c>
      <c r="C1280" s="982"/>
      <c r="D1280" s="305"/>
      <c r="E1280" s="660" t="s">
        <v>102</v>
      </c>
      <c r="F1280" s="660" t="s">
        <v>101</v>
      </c>
      <c r="G1280" s="660" t="s">
        <v>585</v>
      </c>
      <c r="H1280" s="660" t="s">
        <v>584</v>
      </c>
      <c r="I1280" s="661" t="s">
        <v>586</v>
      </c>
      <c r="J1280" s="662" t="s">
        <v>587</v>
      </c>
      <c r="K1280" s="663"/>
      <c r="L1280" s="664">
        <v>139.1</v>
      </c>
      <c r="M1280" s="309">
        <v>0</v>
      </c>
      <c r="N1280" s="309">
        <v>0</v>
      </c>
      <c r="O1280" s="309">
        <f>SUM(P1280:Q1280)</f>
        <v>0</v>
      </c>
      <c r="P1280" s="309"/>
      <c r="Q1280" s="309"/>
      <c r="R1280" s="309">
        <f>SUM(S1280:T1280)</f>
        <v>0</v>
      </c>
      <c r="S1280" s="309"/>
      <c r="T1280" s="309"/>
      <c r="U1280" s="309">
        <f>SUM(V1280:W1280)</f>
        <v>0</v>
      </c>
      <c r="V1280" s="309"/>
      <c r="W1280" s="310"/>
    </row>
    <row r="1281" spans="1:167">
      <c r="A1281" s="806"/>
      <c r="B1281" s="931"/>
      <c r="C1281" s="1010"/>
      <c r="D1281" s="37"/>
      <c r="E1281" s="36"/>
      <c r="F1281" s="36"/>
      <c r="G1281" s="58"/>
      <c r="H1281" s="38"/>
      <c r="I1281" s="58"/>
      <c r="J1281" s="35"/>
      <c r="K1281" s="37"/>
      <c r="L1281" s="39"/>
      <c r="M1281" s="39"/>
      <c r="N1281" s="39"/>
      <c r="O1281" s="39"/>
      <c r="P1281" s="39"/>
      <c r="Q1281" s="39"/>
      <c r="R1281" s="39"/>
      <c r="S1281" s="39"/>
      <c r="T1281" s="39"/>
      <c r="U1281" s="39"/>
      <c r="V1281" s="39"/>
      <c r="W1281" s="39"/>
      <c r="X1281" s="22"/>
      <c r="Y1281" s="22"/>
      <c r="Z1281" s="22"/>
      <c r="AA1281" s="22"/>
      <c r="AB1281" s="22"/>
      <c r="AC1281" s="22"/>
      <c r="AD1281" s="22"/>
      <c r="AE1281" s="22"/>
      <c r="AF1281" s="22"/>
      <c r="AG1281" s="22"/>
      <c r="AH1281" s="22"/>
      <c r="AI1281" s="22"/>
      <c r="AJ1281" s="22"/>
      <c r="AK1281" s="22"/>
      <c r="AL1281" s="22"/>
      <c r="AM1281" s="22"/>
      <c r="AN1281" s="22"/>
      <c r="AO1281" s="22"/>
      <c r="AP1281" s="22"/>
      <c r="AQ1281" s="22"/>
      <c r="AR1281" s="22"/>
      <c r="AS1281" s="22"/>
      <c r="AT1281" s="22"/>
      <c r="AU1281" s="22"/>
      <c r="AV1281" s="22"/>
      <c r="AW1281" s="22"/>
      <c r="AX1281" s="22"/>
      <c r="AY1281" s="22"/>
      <c r="AZ1281" s="22"/>
      <c r="BA1281" s="22"/>
      <c r="BB1281" s="22"/>
      <c r="BC1281" s="22"/>
      <c r="BD1281" s="22"/>
      <c r="BE1281" s="22"/>
      <c r="BF1281" s="22"/>
      <c r="BG1281" s="22"/>
      <c r="BH1281" s="22"/>
      <c r="BI1281" s="22"/>
      <c r="BJ1281" s="22"/>
      <c r="BK1281" s="22"/>
      <c r="BL1281" s="22"/>
      <c r="BM1281" s="22"/>
      <c r="BN1281" s="22"/>
      <c r="BO1281" s="22"/>
      <c r="BP1281" s="22"/>
      <c r="BQ1281" s="22"/>
      <c r="BR1281" s="22"/>
      <c r="BS1281" s="22"/>
      <c r="BT1281" s="22"/>
      <c r="BU1281" s="22"/>
      <c r="BV1281" s="22"/>
      <c r="BW1281" s="22"/>
      <c r="BX1281" s="22"/>
      <c r="BY1281" s="22"/>
      <c r="BZ1281" s="22"/>
      <c r="CA1281" s="22"/>
      <c r="CB1281" s="22"/>
      <c r="CC1281" s="22"/>
      <c r="CD1281" s="22"/>
      <c r="CE1281" s="22"/>
      <c r="CF1281" s="22"/>
      <c r="CG1281" s="22"/>
      <c r="CH1281" s="22"/>
      <c r="CI1281" s="22"/>
      <c r="CJ1281" s="22"/>
      <c r="CK1281" s="22"/>
      <c r="CL1281" s="22"/>
      <c r="CM1281" s="22"/>
      <c r="CN1281" s="22"/>
      <c r="CO1281" s="22"/>
      <c r="CP1281" s="22"/>
      <c r="CQ1281" s="22"/>
      <c r="CR1281" s="22"/>
      <c r="CS1281" s="22"/>
      <c r="CT1281" s="22"/>
      <c r="CU1281" s="22"/>
      <c r="CV1281" s="22"/>
      <c r="CW1281" s="22"/>
      <c r="CX1281" s="22"/>
      <c r="CY1281" s="22"/>
      <c r="CZ1281" s="22"/>
      <c r="DA1281" s="22"/>
      <c r="DB1281" s="22"/>
      <c r="DC1281" s="22"/>
      <c r="DD1281" s="22"/>
      <c r="DE1281" s="22"/>
      <c r="DF1281" s="22"/>
      <c r="DG1281" s="22"/>
      <c r="DH1281" s="22"/>
      <c r="DI1281" s="22"/>
      <c r="DJ1281" s="22"/>
      <c r="DK1281" s="22"/>
      <c r="DL1281" s="22"/>
      <c r="DM1281" s="22"/>
      <c r="DN1281" s="22"/>
      <c r="DO1281" s="22"/>
      <c r="DP1281" s="22"/>
      <c r="DQ1281" s="22"/>
      <c r="DR1281" s="22"/>
      <c r="DS1281" s="22"/>
      <c r="DT1281" s="22"/>
      <c r="DU1281" s="22"/>
      <c r="DV1281" s="22"/>
      <c r="DW1281" s="22"/>
      <c r="DX1281" s="22"/>
      <c r="DY1281" s="22"/>
      <c r="DZ1281" s="22"/>
      <c r="EA1281" s="22"/>
      <c r="EB1281" s="22"/>
      <c r="EC1281" s="22"/>
      <c r="ED1281" s="22"/>
      <c r="EE1281" s="22"/>
      <c r="EF1281" s="22"/>
      <c r="EG1281" s="22"/>
      <c r="EH1281" s="22"/>
      <c r="EI1281" s="22"/>
      <c r="EJ1281" s="22"/>
      <c r="EK1281" s="22"/>
      <c r="EL1281" s="22"/>
      <c r="EM1281" s="22"/>
      <c r="EN1281" s="22"/>
      <c r="EO1281" s="22"/>
      <c r="EP1281" s="22"/>
      <c r="EQ1281" s="22"/>
      <c r="ER1281" s="22"/>
      <c r="ES1281" s="22"/>
      <c r="ET1281" s="22"/>
      <c r="EU1281" s="22"/>
      <c r="EV1281" s="22"/>
      <c r="EW1281" s="22"/>
      <c r="EX1281" s="22"/>
      <c r="EY1281" s="22"/>
      <c r="EZ1281" s="22"/>
      <c r="FA1281" s="22"/>
      <c r="FB1281" s="22"/>
      <c r="FC1281" s="22"/>
      <c r="FD1281" s="22"/>
      <c r="FE1281" s="22"/>
      <c r="FF1281" s="22"/>
      <c r="FG1281" s="22"/>
      <c r="FH1281" s="22"/>
      <c r="FI1281" s="22"/>
      <c r="FJ1281" s="22"/>
      <c r="FK1281" s="22"/>
    </row>
    <row r="1282" spans="1:167">
      <c r="A1282" s="806"/>
      <c r="B1282" s="931"/>
      <c r="C1282" s="1010"/>
      <c r="D1282" s="37"/>
      <c r="E1282" s="36"/>
      <c r="F1282" s="36"/>
      <c r="G1282" s="58"/>
      <c r="H1282" s="38"/>
      <c r="I1282" s="58"/>
      <c r="J1282" s="35"/>
      <c r="K1282" s="37"/>
      <c r="L1282" s="39"/>
      <c r="M1282" s="39"/>
      <c r="N1282" s="39"/>
      <c r="O1282" s="39"/>
      <c r="P1282" s="39"/>
      <c r="Q1282" s="39"/>
      <c r="R1282" s="39"/>
      <c r="S1282" s="39"/>
      <c r="T1282" s="39"/>
      <c r="U1282" s="39"/>
      <c r="V1282" s="39"/>
      <c r="W1282" s="39"/>
      <c r="X1282" s="22"/>
      <c r="Y1282" s="22"/>
      <c r="Z1282" s="22"/>
      <c r="AA1282" s="22"/>
      <c r="AB1282" s="22"/>
      <c r="AC1282" s="22"/>
      <c r="AD1282" s="22"/>
      <c r="AE1282" s="22"/>
      <c r="AF1282" s="22"/>
      <c r="AG1282" s="22"/>
      <c r="AH1282" s="22"/>
      <c r="AI1282" s="22"/>
      <c r="AJ1282" s="22"/>
      <c r="AK1282" s="22"/>
      <c r="AL1282" s="22"/>
      <c r="AM1282" s="22"/>
      <c r="AN1282" s="22"/>
      <c r="AO1282" s="22"/>
      <c r="AP1282" s="22"/>
      <c r="AQ1282" s="22"/>
      <c r="AR1282" s="22"/>
      <c r="AS1282" s="22"/>
      <c r="AT1282" s="22"/>
      <c r="AU1282" s="22"/>
      <c r="AV1282" s="22"/>
      <c r="AW1282" s="22"/>
      <c r="AX1282" s="22"/>
      <c r="AY1282" s="22"/>
      <c r="AZ1282" s="22"/>
      <c r="BA1282" s="22"/>
      <c r="BB1282" s="22"/>
      <c r="BC1282" s="22"/>
      <c r="BD1282" s="22"/>
      <c r="BE1282" s="22"/>
      <c r="BF1282" s="22"/>
      <c r="BG1282" s="22"/>
      <c r="BH1282" s="22"/>
      <c r="BI1282" s="22"/>
      <c r="BJ1282" s="22"/>
      <c r="BK1282" s="22"/>
      <c r="BL1282" s="22"/>
      <c r="BM1282" s="22"/>
      <c r="BN1282" s="22"/>
      <c r="BO1282" s="22"/>
      <c r="BP1282" s="22"/>
      <c r="BQ1282" s="22"/>
      <c r="BR1282" s="22"/>
      <c r="BS1282" s="22"/>
      <c r="BT1282" s="22"/>
      <c r="BU1282" s="22"/>
      <c r="BV1282" s="22"/>
      <c r="BW1282" s="22"/>
      <c r="BX1282" s="22"/>
      <c r="BY1282" s="22"/>
      <c r="BZ1282" s="22"/>
      <c r="CA1282" s="22"/>
      <c r="CB1282" s="22"/>
      <c r="CC1282" s="22"/>
      <c r="CD1282" s="22"/>
      <c r="CE1282" s="22"/>
      <c r="CF1282" s="22"/>
      <c r="CG1282" s="22"/>
      <c r="CH1282" s="22"/>
      <c r="CI1282" s="22"/>
      <c r="CJ1282" s="22"/>
      <c r="CK1282" s="22"/>
      <c r="CL1282" s="22"/>
      <c r="CM1282" s="22"/>
      <c r="CN1282" s="22"/>
      <c r="CO1282" s="22"/>
      <c r="CP1282" s="22"/>
      <c r="CQ1282" s="22"/>
      <c r="CR1282" s="22"/>
      <c r="CS1282" s="22"/>
      <c r="CT1282" s="22"/>
      <c r="CU1282" s="22"/>
      <c r="CV1282" s="22"/>
      <c r="CW1282" s="22"/>
      <c r="CX1282" s="22"/>
      <c r="CY1282" s="22"/>
      <c r="CZ1282" s="22"/>
      <c r="DA1282" s="22"/>
      <c r="DB1282" s="22"/>
      <c r="DC1282" s="22"/>
      <c r="DD1282" s="22"/>
      <c r="DE1282" s="22"/>
      <c r="DF1282" s="22"/>
      <c r="DG1282" s="22"/>
      <c r="DH1282" s="22"/>
      <c r="DI1282" s="22"/>
      <c r="DJ1282" s="22"/>
      <c r="DK1282" s="22"/>
      <c r="DL1282" s="22"/>
      <c r="DM1282" s="22"/>
      <c r="DN1282" s="22"/>
      <c r="DO1282" s="22"/>
      <c r="DP1282" s="22"/>
      <c r="DQ1282" s="22"/>
      <c r="DR1282" s="22"/>
      <c r="DS1282" s="22"/>
      <c r="DT1282" s="22"/>
      <c r="DU1282" s="22"/>
      <c r="DV1282" s="22"/>
      <c r="DW1282" s="22"/>
      <c r="DX1282" s="22"/>
      <c r="DY1282" s="22"/>
      <c r="DZ1282" s="22"/>
      <c r="EA1282" s="22"/>
      <c r="EB1282" s="22"/>
      <c r="EC1282" s="22"/>
      <c r="ED1282" s="22"/>
      <c r="EE1282" s="22"/>
      <c r="EF1282" s="22"/>
      <c r="EG1282" s="22"/>
      <c r="EH1282" s="22"/>
      <c r="EI1282" s="22"/>
      <c r="EJ1282" s="22"/>
      <c r="EK1282" s="22"/>
      <c r="EL1282" s="22"/>
      <c r="EM1282" s="22"/>
      <c r="EN1282" s="22"/>
      <c r="EO1282" s="22"/>
      <c r="EP1282" s="22"/>
      <c r="EQ1282" s="22"/>
      <c r="ER1282" s="22"/>
      <c r="ES1282" s="22"/>
      <c r="ET1282" s="22"/>
      <c r="EU1282" s="22"/>
      <c r="EV1282" s="22"/>
      <c r="EW1282" s="22"/>
      <c r="EX1282" s="22"/>
      <c r="EY1282" s="22"/>
      <c r="EZ1282" s="22"/>
      <c r="FA1282" s="22"/>
      <c r="FB1282" s="22"/>
      <c r="FC1282" s="22"/>
      <c r="FD1282" s="22"/>
      <c r="FE1282" s="22"/>
      <c r="FF1282" s="22"/>
      <c r="FG1282" s="22"/>
      <c r="FH1282" s="22"/>
      <c r="FI1282" s="22"/>
      <c r="FJ1282" s="22"/>
      <c r="FK1282" s="22"/>
    </row>
    <row r="1283" spans="1:167">
      <c r="A1283" s="806"/>
      <c r="B1283" s="931"/>
      <c r="C1283" s="1010"/>
      <c r="D1283" s="37"/>
      <c r="E1283" s="36"/>
      <c r="F1283" s="36"/>
      <c r="G1283" s="58"/>
      <c r="H1283" s="38"/>
      <c r="I1283" s="58"/>
      <c r="J1283" s="35"/>
      <c r="K1283" s="37"/>
      <c r="L1283" s="39"/>
      <c r="M1283" s="39"/>
      <c r="N1283" s="39"/>
      <c r="O1283" s="39"/>
      <c r="P1283" s="39"/>
      <c r="Q1283" s="39"/>
      <c r="R1283" s="39"/>
      <c r="S1283" s="39"/>
      <c r="T1283" s="39"/>
      <c r="U1283" s="39"/>
      <c r="V1283" s="39"/>
      <c r="W1283" s="39"/>
      <c r="X1283" s="22"/>
      <c r="Y1283" s="22"/>
      <c r="Z1283" s="22"/>
      <c r="AA1283" s="22"/>
      <c r="AB1283" s="22"/>
      <c r="AC1283" s="22"/>
      <c r="AD1283" s="22"/>
      <c r="AE1283" s="22"/>
      <c r="AF1283" s="22"/>
      <c r="AG1283" s="22"/>
      <c r="AH1283" s="22"/>
      <c r="AI1283" s="22"/>
      <c r="AJ1283" s="22"/>
      <c r="AK1283" s="22"/>
      <c r="AL1283" s="22"/>
      <c r="AM1283" s="22"/>
      <c r="AN1283" s="22"/>
      <c r="AO1283" s="22"/>
      <c r="AP1283" s="22"/>
      <c r="AQ1283" s="22"/>
      <c r="AR1283" s="22"/>
      <c r="AS1283" s="22"/>
      <c r="AT1283" s="22"/>
      <c r="AU1283" s="22"/>
      <c r="AV1283" s="22"/>
      <c r="AW1283" s="22"/>
      <c r="AX1283" s="22"/>
      <c r="AY1283" s="22"/>
      <c r="AZ1283" s="22"/>
      <c r="BA1283" s="22"/>
      <c r="BB1283" s="22"/>
      <c r="BC1283" s="22"/>
      <c r="BD1283" s="22"/>
      <c r="BE1283" s="22"/>
      <c r="BF1283" s="22"/>
      <c r="BG1283" s="22"/>
      <c r="BH1283" s="22"/>
      <c r="BI1283" s="22"/>
      <c r="BJ1283" s="22"/>
      <c r="BK1283" s="22"/>
      <c r="BL1283" s="22"/>
      <c r="BM1283" s="22"/>
      <c r="BN1283" s="22"/>
      <c r="BO1283" s="22"/>
      <c r="BP1283" s="22"/>
      <c r="BQ1283" s="22"/>
      <c r="BR1283" s="22"/>
      <c r="BS1283" s="22"/>
      <c r="BT1283" s="22"/>
      <c r="BU1283" s="22"/>
      <c r="BV1283" s="22"/>
      <c r="BW1283" s="22"/>
      <c r="BX1283" s="22"/>
      <c r="BY1283" s="22"/>
      <c r="BZ1283" s="22"/>
      <c r="CA1283" s="22"/>
      <c r="CB1283" s="22"/>
      <c r="CC1283" s="22"/>
      <c r="CD1283" s="22"/>
      <c r="CE1283" s="22"/>
      <c r="CF1283" s="22"/>
      <c r="CG1283" s="22"/>
      <c r="CH1283" s="22"/>
      <c r="CI1283" s="22"/>
      <c r="CJ1283" s="22"/>
      <c r="CK1283" s="22"/>
      <c r="CL1283" s="22"/>
      <c r="CM1283" s="22"/>
      <c r="CN1283" s="22"/>
      <c r="CO1283" s="22"/>
      <c r="CP1283" s="22"/>
      <c r="CQ1283" s="22"/>
      <c r="CR1283" s="22"/>
      <c r="CS1283" s="22"/>
      <c r="CT1283" s="22"/>
      <c r="CU1283" s="22"/>
      <c r="CV1283" s="22"/>
      <c r="CW1283" s="22"/>
      <c r="CX1283" s="22"/>
      <c r="CY1283" s="22"/>
      <c r="CZ1283" s="22"/>
      <c r="DA1283" s="22"/>
      <c r="DB1283" s="22"/>
      <c r="DC1283" s="22"/>
      <c r="DD1283" s="22"/>
      <c r="DE1283" s="22"/>
      <c r="DF1283" s="22"/>
      <c r="DG1283" s="22"/>
      <c r="DH1283" s="22"/>
      <c r="DI1283" s="22"/>
      <c r="DJ1283" s="22"/>
      <c r="DK1283" s="22"/>
      <c r="DL1283" s="22"/>
      <c r="DM1283" s="22"/>
      <c r="DN1283" s="22"/>
      <c r="DO1283" s="22"/>
      <c r="DP1283" s="22"/>
      <c r="DQ1283" s="22"/>
      <c r="DR1283" s="22"/>
      <c r="DS1283" s="22"/>
      <c r="DT1283" s="22"/>
      <c r="DU1283" s="22"/>
      <c r="DV1283" s="22"/>
      <c r="DW1283" s="22"/>
      <c r="DX1283" s="22"/>
      <c r="DY1283" s="22"/>
      <c r="DZ1283" s="22"/>
      <c r="EA1283" s="22"/>
      <c r="EB1283" s="22"/>
      <c r="EC1283" s="22"/>
      <c r="ED1283" s="22"/>
      <c r="EE1283" s="22"/>
      <c r="EF1283" s="22"/>
      <c r="EG1283" s="22"/>
      <c r="EH1283" s="22"/>
      <c r="EI1283" s="22"/>
      <c r="EJ1283" s="22"/>
      <c r="EK1283" s="22"/>
      <c r="EL1283" s="22"/>
      <c r="EM1283" s="22"/>
      <c r="EN1283" s="22"/>
      <c r="EO1283" s="22"/>
      <c r="EP1283" s="22"/>
      <c r="EQ1283" s="22"/>
      <c r="ER1283" s="22"/>
      <c r="ES1283" s="22"/>
      <c r="ET1283" s="22"/>
      <c r="EU1283" s="22"/>
      <c r="EV1283" s="22"/>
      <c r="EW1283" s="22"/>
      <c r="EX1283" s="22"/>
      <c r="EY1283" s="22"/>
      <c r="EZ1283" s="22"/>
      <c r="FA1283" s="22"/>
      <c r="FB1283" s="22"/>
      <c r="FC1283" s="22"/>
      <c r="FD1283" s="22"/>
      <c r="FE1283" s="22"/>
      <c r="FF1283" s="22"/>
      <c r="FG1283" s="22"/>
      <c r="FH1283" s="22"/>
      <c r="FI1283" s="22"/>
      <c r="FJ1283" s="22"/>
      <c r="FK1283" s="22"/>
    </row>
    <row r="1284" spans="1:167">
      <c r="B1284" s="932" t="s">
        <v>1055</v>
      </c>
      <c r="C1284" s="1011"/>
      <c r="D1284" s="41"/>
      <c r="E1284" s="40"/>
      <c r="G1284" s="42" t="s">
        <v>1057</v>
      </c>
      <c r="H1284" s="40"/>
      <c r="I1284" s="40"/>
    </row>
    <row r="1285" spans="1:167">
      <c r="B1285" s="932" t="s">
        <v>1056</v>
      </c>
      <c r="C1285" s="1012"/>
      <c r="D1285" s="40"/>
      <c r="E1285" s="40"/>
      <c r="F1285" s="40"/>
      <c r="G1285" s="40"/>
      <c r="H1285" s="40"/>
      <c r="I1285" s="40"/>
    </row>
    <row r="1286" spans="1:167">
      <c r="B1286" s="932"/>
      <c r="C1286" s="1012"/>
      <c r="D1286" s="40"/>
      <c r="E1286" s="40"/>
      <c r="F1286" s="40"/>
      <c r="G1286" s="40"/>
      <c r="H1286" s="40"/>
      <c r="I1286" s="40"/>
    </row>
    <row r="1287" spans="1:167" ht="15.75">
      <c r="A1287" s="9"/>
      <c r="B1287" s="40" t="s">
        <v>1747</v>
      </c>
      <c r="C1287" s="1012"/>
      <c r="D1287" s="43" t="s">
        <v>100</v>
      </c>
      <c r="E1287" s="40"/>
      <c r="F1287" s="40"/>
      <c r="G1287" s="138" t="s">
        <v>1749</v>
      </c>
      <c r="H1287" s="40"/>
      <c r="I1287" s="40"/>
    </row>
    <row r="1288" spans="1:167" ht="15.75">
      <c r="A1288" s="9"/>
      <c r="B1288" s="52" t="s">
        <v>1748</v>
      </c>
      <c r="G1288" s="10"/>
    </row>
    <row r="1289" spans="1:167">
      <c r="A1289" s="806"/>
      <c r="B1289" s="931"/>
      <c r="C1289" s="1010"/>
      <c r="D1289" s="37"/>
      <c r="E1289" s="36"/>
      <c r="F1289" s="36"/>
      <c r="G1289" s="58"/>
      <c r="H1289" s="38"/>
      <c r="I1289" s="58"/>
      <c r="J1289" s="35"/>
      <c r="K1289" s="37"/>
      <c r="L1289" s="39"/>
      <c r="M1289" s="39"/>
      <c r="N1289" s="39"/>
      <c r="O1289" s="39"/>
      <c r="P1289" s="39"/>
      <c r="Q1289" s="39"/>
      <c r="R1289" s="39"/>
      <c r="S1289" s="39"/>
      <c r="T1289" s="39"/>
      <c r="U1289" s="39"/>
      <c r="V1289" s="39"/>
      <c r="W1289" s="39"/>
      <c r="X1289" s="22"/>
      <c r="Y1289" s="22"/>
      <c r="Z1289" s="22"/>
      <c r="AA1289" s="22"/>
      <c r="AB1289" s="22"/>
      <c r="AC1289" s="22"/>
      <c r="AD1289" s="22"/>
      <c r="AE1289" s="22"/>
      <c r="AF1289" s="22"/>
      <c r="AG1289" s="22"/>
      <c r="AH1289" s="22"/>
      <c r="AI1289" s="22"/>
      <c r="AJ1289" s="22"/>
      <c r="AK1289" s="22"/>
      <c r="AL1289" s="22"/>
      <c r="AM1289" s="22"/>
      <c r="AN1289" s="22"/>
      <c r="AO1289" s="22"/>
      <c r="AP1289" s="22"/>
      <c r="AQ1289" s="22"/>
      <c r="AR1289" s="22"/>
      <c r="AS1289" s="22"/>
      <c r="AT1289" s="22"/>
      <c r="AU1289" s="22"/>
      <c r="AV1289" s="22"/>
      <c r="AW1289" s="22"/>
      <c r="AX1289" s="22"/>
      <c r="AY1289" s="22"/>
      <c r="AZ1289" s="22"/>
      <c r="BA1289" s="22"/>
      <c r="BB1289" s="22"/>
      <c r="BC1289" s="22"/>
      <c r="BD1289" s="22"/>
      <c r="BE1289" s="22"/>
      <c r="BF1289" s="22"/>
      <c r="BG1289" s="22"/>
      <c r="BH1289" s="22"/>
      <c r="BI1289" s="22"/>
      <c r="BJ1289" s="22"/>
      <c r="BK1289" s="22"/>
      <c r="BL1289" s="22"/>
      <c r="BM1289" s="22"/>
      <c r="BN1289" s="22"/>
      <c r="BO1289" s="22"/>
      <c r="BP1289" s="22"/>
      <c r="BQ1289" s="22"/>
      <c r="BR1289" s="22"/>
      <c r="BS1289" s="22"/>
      <c r="BT1289" s="22"/>
      <c r="BU1289" s="22"/>
      <c r="BV1289" s="22"/>
      <c r="BW1289" s="22"/>
      <c r="BX1289" s="22"/>
      <c r="BY1289" s="22"/>
      <c r="BZ1289" s="22"/>
      <c r="CA1289" s="22"/>
      <c r="CB1289" s="22"/>
      <c r="CC1289" s="22"/>
      <c r="CD1289" s="22"/>
      <c r="CE1289" s="22"/>
      <c r="CF1289" s="22"/>
      <c r="CG1289" s="22"/>
      <c r="CH1289" s="22"/>
      <c r="CI1289" s="22"/>
      <c r="CJ1289" s="22"/>
      <c r="CK1289" s="22"/>
      <c r="CL1289" s="22"/>
      <c r="CM1289" s="22"/>
      <c r="CN1289" s="22"/>
      <c r="CO1289" s="22"/>
      <c r="CP1289" s="22"/>
      <c r="CQ1289" s="22"/>
      <c r="CR1289" s="22"/>
      <c r="CS1289" s="22"/>
      <c r="CT1289" s="22"/>
      <c r="CU1289" s="22"/>
      <c r="CV1289" s="22"/>
      <c r="CW1289" s="22"/>
      <c r="CX1289" s="22"/>
      <c r="CY1289" s="22"/>
      <c r="CZ1289" s="22"/>
      <c r="DA1289" s="22"/>
      <c r="DB1289" s="22"/>
      <c r="DC1289" s="22"/>
      <c r="DD1289" s="22"/>
      <c r="DE1289" s="22"/>
      <c r="DF1289" s="22"/>
      <c r="DG1289" s="22"/>
      <c r="DH1289" s="22"/>
      <c r="DI1289" s="22"/>
      <c r="DJ1289" s="22"/>
      <c r="DK1289" s="22"/>
      <c r="DL1289" s="22"/>
      <c r="DM1289" s="22"/>
      <c r="DN1289" s="22"/>
      <c r="DO1289" s="22"/>
      <c r="DP1289" s="22"/>
      <c r="DQ1289" s="22"/>
      <c r="DR1289" s="22"/>
      <c r="DS1289" s="22"/>
      <c r="DT1289" s="22"/>
      <c r="DU1289" s="22"/>
      <c r="DV1289" s="22"/>
      <c r="DW1289" s="22"/>
      <c r="DX1289" s="22"/>
      <c r="DY1289" s="22"/>
      <c r="DZ1289" s="22"/>
      <c r="EA1289" s="22"/>
      <c r="EB1289" s="22"/>
      <c r="EC1289" s="22"/>
      <c r="ED1289" s="22"/>
      <c r="EE1289" s="22"/>
      <c r="EF1289" s="22"/>
      <c r="EG1289" s="22"/>
      <c r="EH1289" s="22"/>
      <c r="EI1289" s="22"/>
      <c r="EJ1289" s="22"/>
      <c r="EK1289" s="22"/>
      <c r="EL1289" s="22"/>
      <c r="EM1289" s="22"/>
      <c r="EN1289" s="22"/>
      <c r="EO1289" s="22"/>
      <c r="EP1289" s="22"/>
      <c r="EQ1289" s="22"/>
      <c r="ER1289" s="22"/>
      <c r="ES1289" s="22"/>
      <c r="ET1289" s="22"/>
      <c r="EU1289" s="22"/>
      <c r="EV1289" s="22"/>
      <c r="EW1289" s="22"/>
      <c r="EX1289" s="22"/>
      <c r="EY1289" s="22"/>
      <c r="EZ1289" s="22"/>
      <c r="FA1289" s="22"/>
      <c r="FB1289" s="22"/>
      <c r="FC1289" s="22"/>
      <c r="FD1289" s="22"/>
      <c r="FE1289" s="22"/>
      <c r="FF1289" s="22"/>
      <c r="FG1289" s="22"/>
      <c r="FH1289" s="22"/>
      <c r="FI1289" s="22"/>
      <c r="FJ1289" s="22"/>
      <c r="FK1289" s="22"/>
    </row>
    <row r="1290" spans="1:167">
      <c r="A1290" s="806"/>
      <c r="B1290" s="931"/>
      <c r="C1290" s="1010"/>
      <c r="D1290" s="37"/>
      <c r="E1290" s="36"/>
      <c r="F1290" s="36"/>
      <c r="G1290" s="58"/>
      <c r="H1290" s="38"/>
      <c r="I1290" s="58"/>
      <c r="J1290" s="35"/>
      <c r="K1290" s="37"/>
      <c r="L1290" s="39"/>
      <c r="M1290" s="39"/>
      <c r="N1290" s="39"/>
      <c r="O1290" s="39"/>
      <c r="P1290" s="39"/>
      <c r="Q1290" s="39"/>
      <c r="R1290" s="39"/>
      <c r="S1290" s="39"/>
      <c r="T1290" s="39"/>
      <c r="U1290" s="39"/>
      <c r="V1290" s="39"/>
      <c r="W1290" s="39"/>
      <c r="X1290" s="22"/>
      <c r="Y1290" s="22"/>
      <c r="Z1290" s="22"/>
      <c r="AA1290" s="22"/>
      <c r="AB1290" s="22"/>
      <c r="AC1290" s="22"/>
      <c r="AD1290" s="22"/>
      <c r="AE1290" s="22"/>
      <c r="AF1290" s="22"/>
      <c r="AG1290" s="22"/>
      <c r="AH1290" s="22"/>
      <c r="AI1290" s="22"/>
      <c r="AJ1290" s="22"/>
      <c r="AK1290" s="22"/>
      <c r="AL1290" s="22"/>
      <c r="AM1290" s="22"/>
      <c r="AN1290" s="22"/>
      <c r="AO1290" s="22"/>
      <c r="AP1290" s="22"/>
      <c r="AQ1290" s="22"/>
      <c r="AR1290" s="22"/>
      <c r="AS1290" s="22"/>
      <c r="AT1290" s="22"/>
      <c r="AU1290" s="22"/>
      <c r="AV1290" s="22"/>
      <c r="AW1290" s="22"/>
      <c r="AX1290" s="22"/>
      <c r="AY1290" s="22"/>
      <c r="AZ1290" s="22"/>
      <c r="BA1290" s="22"/>
      <c r="BB1290" s="22"/>
      <c r="BC1290" s="22"/>
      <c r="BD1290" s="22"/>
      <c r="BE1290" s="22"/>
      <c r="BF1290" s="22"/>
      <c r="BG1290" s="22"/>
      <c r="BH1290" s="22"/>
      <c r="BI1290" s="22"/>
      <c r="BJ1290" s="22"/>
      <c r="BK1290" s="22"/>
      <c r="BL1290" s="22"/>
      <c r="BM1290" s="22"/>
      <c r="BN1290" s="22"/>
      <c r="BO1290" s="22"/>
      <c r="BP1290" s="22"/>
      <c r="BQ1290" s="22"/>
      <c r="BR1290" s="22"/>
      <c r="BS1290" s="22"/>
      <c r="BT1290" s="22"/>
      <c r="BU1290" s="22"/>
      <c r="BV1290" s="22"/>
      <c r="BW1290" s="22"/>
      <c r="BX1290" s="22"/>
      <c r="BY1290" s="22"/>
      <c r="BZ1290" s="22"/>
      <c r="CA1290" s="22"/>
      <c r="CB1290" s="22"/>
      <c r="CC1290" s="22"/>
      <c r="CD1290" s="22"/>
      <c r="CE1290" s="22"/>
      <c r="CF1290" s="22"/>
      <c r="CG1290" s="22"/>
      <c r="CH1290" s="22"/>
      <c r="CI1290" s="22"/>
      <c r="CJ1290" s="22"/>
      <c r="CK1290" s="22"/>
      <c r="CL1290" s="22"/>
      <c r="CM1290" s="22"/>
      <c r="CN1290" s="22"/>
      <c r="CO1290" s="22"/>
      <c r="CP1290" s="22"/>
      <c r="CQ1290" s="22"/>
      <c r="CR1290" s="22"/>
      <c r="CS1290" s="22"/>
      <c r="CT1290" s="22"/>
      <c r="CU1290" s="22"/>
      <c r="CV1290" s="22"/>
      <c r="CW1290" s="22"/>
      <c r="CX1290" s="22"/>
      <c r="CY1290" s="22"/>
      <c r="CZ1290" s="22"/>
      <c r="DA1290" s="22"/>
      <c r="DB1290" s="22"/>
      <c r="DC1290" s="22"/>
      <c r="DD1290" s="22"/>
      <c r="DE1290" s="22"/>
      <c r="DF1290" s="22"/>
      <c r="DG1290" s="22"/>
      <c r="DH1290" s="22"/>
      <c r="DI1290" s="22"/>
      <c r="DJ1290" s="22"/>
      <c r="DK1290" s="22"/>
      <c r="DL1290" s="22"/>
      <c r="DM1290" s="22"/>
      <c r="DN1290" s="22"/>
      <c r="DO1290" s="22"/>
      <c r="DP1290" s="22"/>
      <c r="DQ1290" s="22"/>
      <c r="DR1290" s="22"/>
      <c r="DS1290" s="22"/>
      <c r="DT1290" s="22"/>
      <c r="DU1290" s="22"/>
      <c r="DV1290" s="22"/>
      <c r="DW1290" s="22"/>
      <c r="DX1290" s="22"/>
      <c r="DY1290" s="22"/>
      <c r="DZ1290" s="22"/>
      <c r="EA1290" s="22"/>
      <c r="EB1290" s="22"/>
      <c r="EC1290" s="22"/>
      <c r="ED1290" s="22"/>
      <c r="EE1290" s="22"/>
      <c r="EF1290" s="22"/>
      <c r="EG1290" s="22"/>
      <c r="EH1290" s="22"/>
      <c r="EI1290" s="22"/>
      <c r="EJ1290" s="22"/>
      <c r="EK1290" s="22"/>
      <c r="EL1290" s="22"/>
      <c r="EM1290" s="22"/>
      <c r="EN1290" s="22"/>
      <c r="EO1290" s="22"/>
      <c r="EP1290" s="22"/>
      <c r="EQ1290" s="22"/>
      <c r="ER1290" s="22"/>
      <c r="ES1290" s="22"/>
      <c r="ET1290" s="22"/>
      <c r="EU1290" s="22"/>
      <c r="EV1290" s="22"/>
      <c r="EW1290" s="22"/>
      <c r="EX1290" s="22"/>
      <c r="EY1290" s="22"/>
      <c r="EZ1290" s="22"/>
      <c r="FA1290" s="22"/>
      <c r="FB1290" s="22"/>
      <c r="FC1290" s="22"/>
      <c r="FD1290" s="22"/>
      <c r="FE1290" s="22"/>
      <c r="FF1290" s="22"/>
      <c r="FG1290" s="22"/>
      <c r="FH1290" s="22"/>
      <c r="FI1290" s="22"/>
      <c r="FJ1290" s="22"/>
      <c r="FK1290" s="22"/>
    </row>
    <row r="1291" spans="1:167">
      <c r="A1291" s="806"/>
      <c r="B1291" s="931"/>
      <c r="C1291" s="1010"/>
      <c r="D1291" s="37"/>
      <c r="E1291" s="36"/>
      <c r="F1291" s="36"/>
      <c r="G1291" s="58"/>
      <c r="H1291" s="38"/>
      <c r="I1291" s="58"/>
      <c r="J1291" s="35"/>
      <c r="K1291" s="37"/>
      <c r="L1291" s="39"/>
      <c r="M1291" s="39"/>
      <c r="N1291" s="39"/>
      <c r="O1291" s="39"/>
      <c r="P1291" s="39"/>
      <c r="Q1291" s="39"/>
      <c r="R1291" s="39"/>
      <c r="S1291" s="39"/>
      <c r="T1291" s="39"/>
      <c r="U1291" s="39"/>
      <c r="V1291" s="39"/>
      <c r="W1291" s="39"/>
      <c r="X1291" s="22"/>
      <c r="Y1291" s="22"/>
      <c r="Z1291" s="22"/>
      <c r="AA1291" s="22"/>
      <c r="AB1291" s="22"/>
      <c r="AC1291" s="22"/>
      <c r="AD1291" s="22"/>
      <c r="AE1291" s="22"/>
      <c r="AF1291" s="22"/>
      <c r="AG1291" s="22"/>
      <c r="AH1291" s="22"/>
      <c r="AI1291" s="22"/>
      <c r="AJ1291" s="22"/>
      <c r="AK1291" s="22"/>
      <c r="AL1291" s="22"/>
      <c r="AM1291" s="22"/>
      <c r="AN1291" s="22"/>
      <c r="AO1291" s="22"/>
      <c r="AP1291" s="22"/>
      <c r="AQ1291" s="22"/>
      <c r="AR1291" s="22"/>
      <c r="AS1291" s="22"/>
      <c r="AT1291" s="22"/>
      <c r="AU1291" s="22"/>
      <c r="AV1291" s="22"/>
      <c r="AW1291" s="22"/>
      <c r="AX1291" s="22"/>
      <c r="AY1291" s="22"/>
      <c r="AZ1291" s="22"/>
      <c r="BA1291" s="22"/>
      <c r="BB1291" s="22"/>
      <c r="BC1291" s="22"/>
      <c r="BD1291" s="22"/>
      <c r="BE1291" s="22"/>
      <c r="BF1291" s="22"/>
      <c r="BG1291" s="22"/>
      <c r="BH1291" s="22"/>
      <c r="BI1291" s="22"/>
      <c r="BJ1291" s="22"/>
      <c r="BK1291" s="22"/>
      <c r="BL1291" s="22"/>
      <c r="BM1291" s="22"/>
      <c r="BN1291" s="22"/>
      <c r="BO1291" s="22"/>
      <c r="BP1291" s="22"/>
      <c r="BQ1291" s="22"/>
      <c r="BR1291" s="22"/>
      <c r="BS1291" s="22"/>
      <c r="BT1291" s="22"/>
      <c r="BU1291" s="22"/>
      <c r="BV1291" s="22"/>
      <c r="BW1291" s="22"/>
      <c r="BX1291" s="22"/>
      <c r="BY1291" s="22"/>
      <c r="BZ1291" s="22"/>
      <c r="CA1291" s="22"/>
      <c r="CB1291" s="22"/>
      <c r="CC1291" s="22"/>
      <c r="CD1291" s="22"/>
      <c r="CE1291" s="22"/>
      <c r="CF1291" s="22"/>
      <c r="CG1291" s="22"/>
      <c r="CH1291" s="22"/>
      <c r="CI1291" s="22"/>
      <c r="CJ1291" s="22"/>
      <c r="CK1291" s="22"/>
      <c r="CL1291" s="22"/>
      <c r="CM1291" s="22"/>
      <c r="CN1291" s="22"/>
      <c r="CO1291" s="22"/>
      <c r="CP1291" s="22"/>
      <c r="CQ1291" s="22"/>
      <c r="CR1291" s="22"/>
      <c r="CS1291" s="22"/>
      <c r="CT1291" s="22"/>
      <c r="CU1291" s="22"/>
      <c r="CV1291" s="22"/>
      <c r="CW1291" s="22"/>
      <c r="CX1291" s="22"/>
      <c r="CY1291" s="22"/>
      <c r="CZ1291" s="22"/>
      <c r="DA1291" s="22"/>
      <c r="DB1291" s="22"/>
      <c r="DC1291" s="22"/>
      <c r="DD1291" s="22"/>
      <c r="DE1291" s="22"/>
      <c r="DF1291" s="22"/>
      <c r="DG1291" s="22"/>
      <c r="DH1291" s="22"/>
      <c r="DI1291" s="22"/>
      <c r="DJ1291" s="22"/>
      <c r="DK1291" s="22"/>
      <c r="DL1291" s="22"/>
      <c r="DM1291" s="22"/>
      <c r="DN1291" s="22"/>
      <c r="DO1291" s="22"/>
      <c r="DP1291" s="22"/>
      <c r="DQ1291" s="22"/>
      <c r="DR1291" s="22"/>
      <c r="DS1291" s="22"/>
      <c r="DT1291" s="22"/>
      <c r="DU1291" s="22"/>
      <c r="DV1291" s="22"/>
      <c r="DW1291" s="22"/>
      <c r="DX1291" s="22"/>
      <c r="DY1291" s="22"/>
      <c r="DZ1291" s="22"/>
      <c r="EA1291" s="22"/>
      <c r="EB1291" s="22"/>
      <c r="EC1291" s="22"/>
      <c r="ED1291" s="22"/>
      <c r="EE1291" s="22"/>
      <c r="EF1291" s="22"/>
      <c r="EG1291" s="22"/>
      <c r="EH1291" s="22"/>
      <c r="EI1291" s="22"/>
      <c r="EJ1291" s="22"/>
      <c r="EK1291" s="22"/>
      <c r="EL1291" s="22"/>
      <c r="EM1291" s="22"/>
      <c r="EN1291" s="22"/>
      <c r="EO1291" s="22"/>
      <c r="EP1291" s="22"/>
      <c r="EQ1291" s="22"/>
      <c r="ER1291" s="22"/>
      <c r="ES1291" s="22"/>
      <c r="ET1291" s="22"/>
      <c r="EU1291" s="22"/>
      <c r="EV1291" s="22"/>
      <c r="EW1291" s="22"/>
      <c r="EX1291" s="22"/>
      <c r="EY1291" s="22"/>
      <c r="EZ1291" s="22"/>
      <c r="FA1291" s="22"/>
      <c r="FB1291" s="22"/>
      <c r="FC1291" s="22"/>
      <c r="FD1291" s="22"/>
      <c r="FE1291" s="22"/>
      <c r="FF1291" s="22"/>
      <c r="FG1291" s="22"/>
      <c r="FH1291" s="22"/>
      <c r="FI1291" s="22"/>
      <c r="FJ1291" s="22"/>
      <c r="FK1291" s="22"/>
    </row>
    <row r="1292" spans="1:167">
      <c r="A1292" s="806"/>
      <c r="B1292" s="931"/>
      <c r="C1292" s="1010"/>
      <c r="D1292" s="37"/>
      <c r="E1292" s="36"/>
      <c r="F1292" s="36"/>
      <c r="G1292" s="58"/>
      <c r="H1292" s="38"/>
      <c r="I1292" s="58"/>
      <c r="J1292" s="35"/>
      <c r="K1292" s="37"/>
      <c r="L1292" s="39"/>
      <c r="M1292" s="39"/>
      <c r="N1292" s="39"/>
      <c r="O1292" s="39"/>
      <c r="P1292" s="39"/>
      <c r="Q1292" s="39"/>
      <c r="R1292" s="39"/>
      <c r="S1292" s="39"/>
      <c r="T1292" s="39"/>
      <c r="U1292" s="39"/>
      <c r="V1292" s="39"/>
      <c r="W1292" s="39"/>
      <c r="X1292" s="22"/>
      <c r="Y1292" s="22"/>
      <c r="Z1292" s="22"/>
      <c r="AA1292" s="22"/>
      <c r="AB1292" s="22"/>
      <c r="AC1292" s="22"/>
      <c r="AD1292" s="22"/>
      <c r="AE1292" s="22"/>
      <c r="AF1292" s="22"/>
      <c r="AG1292" s="22"/>
      <c r="AH1292" s="22"/>
      <c r="AI1292" s="22"/>
      <c r="AJ1292" s="22"/>
      <c r="AK1292" s="22"/>
      <c r="AL1292" s="22"/>
      <c r="AM1292" s="22"/>
      <c r="AN1292" s="22"/>
      <c r="AO1292" s="22"/>
      <c r="AP1292" s="22"/>
      <c r="AQ1292" s="22"/>
      <c r="AR1292" s="22"/>
      <c r="AS1292" s="22"/>
      <c r="AT1292" s="22"/>
      <c r="AU1292" s="22"/>
      <c r="AV1292" s="22"/>
      <c r="AW1292" s="22"/>
      <c r="AX1292" s="22"/>
      <c r="AY1292" s="22"/>
      <c r="AZ1292" s="22"/>
      <c r="BA1292" s="22"/>
      <c r="BB1292" s="22"/>
      <c r="BC1292" s="22"/>
      <c r="BD1292" s="22"/>
      <c r="BE1292" s="22"/>
      <c r="BF1292" s="22"/>
      <c r="BG1292" s="22"/>
      <c r="BH1292" s="22"/>
      <c r="BI1292" s="22"/>
      <c r="BJ1292" s="22"/>
      <c r="BK1292" s="22"/>
      <c r="BL1292" s="22"/>
      <c r="BM1292" s="22"/>
      <c r="BN1292" s="22"/>
      <c r="BO1292" s="22"/>
      <c r="BP1292" s="22"/>
      <c r="BQ1292" s="22"/>
      <c r="BR1292" s="22"/>
      <c r="BS1292" s="22"/>
      <c r="BT1292" s="22"/>
      <c r="BU1292" s="22"/>
      <c r="BV1292" s="22"/>
      <c r="BW1292" s="22"/>
      <c r="BX1292" s="22"/>
      <c r="BY1292" s="22"/>
      <c r="BZ1292" s="22"/>
      <c r="CA1292" s="22"/>
      <c r="CB1292" s="22"/>
      <c r="CC1292" s="22"/>
      <c r="CD1292" s="22"/>
      <c r="CE1292" s="22"/>
      <c r="CF1292" s="22"/>
      <c r="CG1292" s="22"/>
      <c r="CH1292" s="22"/>
      <c r="CI1292" s="22"/>
      <c r="CJ1292" s="22"/>
      <c r="CK1292" s="22"/>
      <c r="CL1292" s="22"/>
      <c r="CM1292" s="22"/>
      <c r="CN1292" s="22"/>
      <c r="CO1292" s="22"/>
      <c r="CP1292" s="22"/>
      <c r="CQ1292" s="22"/>
      <c r="CR1292" s="22"/>
      <c r="CS1292" s="22"/>
      <c r="CT1292" s="22"/>
      <c r="CU1292" s="22"/>
      <c r="CV1292" s="22"/>
      <c r="CW1292" s="22"/>
      <c r="CX1292" s="22"/>
      <c r="CY1292" s="22"/>
      <c r="CZ1292" s="22"/>
      <c r="DA1292" s="22"/>
      <c r="DB1292" s="22"/>
      <c r="DC1292" s="22"/>
      <c r="DD1292" s="22"/>
      <c r="DE1292" s="22"/>
      <c r="DF1292" s="22"/>
      <c r="DG1292" s="22"/>
      <c r="DH1292" s="22"/>
      <c r="DI1292" s="22"/>
      <c r="DJ1292" s="22"/>
      <c r="DK1292" s="22"/>
      <c r="DL1292" s="22"/>
      <c r="DM1292" s="22"/>
      <c r="DN1292" s="22"/>
      <c r="DO1292" s="22"/>
      <c r="DP1292" s="22"/>
      <c r="DQ1292" s="22"/>
      <c r="DR1292" s="22"/>
      <c r="DS1292" s="22"/>
      <c r="DT1292" s="22"/>
      <c r="DU1292" s="22"/>
      <c r="DV1292" s="22"/>
      <c r="DW1292" s="22"/>
      <c r="DX1292" s="22"/>
      <c r="DY1292" s="22"/>
      <c r="DZ1292" s="22"/>
      <c r="EA1292" s="22"/>
      <c r="EB1292" s="22"/>
      <c r="EC1292" s="22"/>
      <c r="ED1292" s="22"/>
      <c r="EE1292" s="22"/>
      <c r="EF1292" s="22"/>
      <c r="EG1292" s="22"/>
      <c r="EH1292" s="22"/>
      <c r="EI1292" s="22"/>
      <c r="EJ1292" s="22"/>
      <c r="EK1292" s="22"/>
      <c r="EL1292" s="22"/>
      <c r="EM1292" s="22"/>
      <c r="EN1292" s="22"/>
      <c r="EO1292" s="22"/>
      <c r="EP1292" s="22"/>
      <c r="EQ1292" s="22"/>
      <c r="ER1292" s="22"/>
      <c r="ES1292" s="22"/>
      <c r="ET1292" s="22"/>
      <c r="EU1292" s="22"/>
      <c r="EV1292" s="22"/>
      <c r="EW1292" s="22"/>
      <c r="EX1292" s="22"/>
      <c r="EY1292" s="22"/>
      <c r="EZ1292" s="22"/>
      <c r="FA1292" s="22"/>
      <c r="FB1292" s="22"/>
      <c r="FC1292" s="22"/>
      <c r="FD1292" s="22"/>
      <c r="FE1292" s="22"/>
      <c r="FF1292" s="22"/>
      <c r="FG1292" s="22"/>
      <c r="FH1292" s="22"/>
      <c r="FI1292" s="22"/>
      <c r="FJ1292" s="22"/>
      <c r="FK1292" s="22"/>
    </row>
    <row r="1293" spans="1:167">
      <c r="A1293" s="806"/>
      <c r="B1293" s="931"/>
      <c r="C1293" s="1010"/>
      <c r="D1293" s="37"/>
      <c r="E1293" s="36"/>
      <c r="F1293" s="36"/>
      <c r="G1293" s="58"/>
      <c r="H1293" s="38"/>
      <c r="I1293" s="58"/>
      <c r="J1293" s="35"/>
      <c r="K1293" s="37"/>
      <c r="L1293" s="39"/>
      <c r="M1293" s="39"/>
      <c r="N1293" s="39"/>
      <c r="O1293" s="39"/>
      <c r="P1293" s="39"/>
      <c r="Q1293" s="39"/>
      <c r="R1293" s="39"/>
      <c r="S1293" s="39"/>
      <c r="T1293" s="39"/>
      <c r="U1293" s="39"/>
      <c r="V1293" s="39"/>
      <c r="W1293" s="39"/>
      <c r="X1293" s="22"/>
      <c r="Y1293" s="22"/>
      <c r="Z1293" s="22"/>
      <c r="AA1293" s="22"/>
      <c r="AB1293" s="22"/>
      <c r="AC1293" s="22"/>
      <c r="AD1293" s="22"/>
      <c r="AE1293" s="22"/>
      <c r="AF1293" s="22"/>
      <c r="AG1293" s="22"/>
      <c r="AH1293" s="22"/>
      <c r="AI1293" s="22"/>
      <c r="AJ1293" s="22"/>
      <c r="AK1293" s="22"/>
      <c r="AL1293" s="22"/>
      <c r="AM1293" s="22"/>
      <c r="AN1293" s="22"/>
      <c r="AO1293" s="22"/>
      <c r="AP1293" s="22"/>
      <c r="AQ1293" s="22"/>
      <c r="AR1293" s="22"/>
      <c r="AS1293" s="22"/>
      <c r="AT1293" s="22"/>
      <c r="AU1293" s="22"/>
      <c r="AV1293" s="22"/>
      <c r="AW1293" s="22"/>
      <c r="AX1293" s="22"/>
      <c r="AY1293" s="22"/>
      <c r="AZ1293" s="22"/>
      <c r="BA1293" s="22"/>
      <c r="BB1293" s="22"/>
      <c r="BC1293" s="22"/>
      <c r="BD1293" s="22"/>
      <c r="BE1293" s="22"/>
      <c r="BF1293" s="22"/>
      <c r="BG1293" s="22"/>
      <c r="BH1293" s="22"/>
      <c r="BI1293" s="22"/>
      <c r="BJ1293" s="22"/>
      <c r="BK1293" s="22"/>
      <c r="BL1293" s="22"/>
      <c r="BM1293" s="22"/>
      <c r="BN1293" s="22"/>
      <c r="BO1293" s="22"/>
      <c r="BP1293" s="22"/>
      <c r="BQ1293" s="22"/>
      <c r="BR1293" s="22"/>
      <c r="BS1293" s="22"/>
      <c r="BT1293" s="22"/>
      <c r="BU1293" s="22"/>
      <c r="BV1293" s="22"/>
      <c r="BW1293" s="22"/>
      <c r="BX1293" s="22"/>
      <c r="BY1293" s="22"/>
      <c r="BZ1293" s="22"/>
      <c r="CA1293" s="22"/>
      <c r="CB1293" s="22"/>
      <c r="CC1293" s="22"/>
      <c r="CD1293" s="22"/>
      <c r="CE1293" s="22"/>
      <c r="CF1293" s="22"/>
      <c r="CG1293" s="22"/>
      <c r="CH1293" s="22"/>
      <c r="CI1293" s="22"/>
      <c r="CJ1293" s="22"/>
      <c r="CK1293" s="22"/>
      <c r="CL1293" s="22"/>
      <c r="CM1293" s="22"/>
      <c r="CN1293" s="22"/>
      <c r="CO1293" s="22"/>
      <c r="CP1293" s="22"/>
      <c r="CQ1293" s="22"/>
      <c r="CR1293" s="22"/>
      <c r="CS1293" s="22"/>
      <c r="CT1293" s="22"/>
      <c r="CU1293" s="22"/>
      <c r="CV1293" s="22"/>
      <c r="CW1293" s="22"/>
      <c r="CX1293" s="22"/>
      <c r="CY1293" s="22"/>
      <c r="CZ1293" s="22"/>
      <c r="DA1293" s="22"/>
      <c r="DB1293" s="22"/>
      <c r="DC1293" s="22"/>
      <c r="DD1293" s="22"/>
      <c r="DE1293" s="22"/>
      <c r="DF1293" s="22"/>
      <c r="DG1293" s="22"/>
      <c r="DH1293" s="22"/>
      <c r="DI1293" s="22"/>
      <c r="DJ1293" s="22"/>
      <c r="DK1293" s="22"/>
      <c r="DL1293" s="22"/>
      <c r="DM1293" s="22"/>
      <c r="DN1293" s="22"/>
      <c r="DO1293" s="22"/>
      <c r="DP1293" s="22"/>
      <c r="DQ1293" s="22"/>
      <c r="DR1293" s="22"/>
      <c r="DS1293" s="22"/>
      <c r="DT1293" s="22"/>
      <c r="DU1293" s="22"/>
      <c r="DV1293" s="22"/>
      <c r="DW1293" s="22"/>
      <c r="DX1293" s="22"/>
      <c r="DY1293" s="22"/>
      <c r="DZ1293" s="22"/>
      <c r="EA1293" s="22"/>
      <c r="EB1293" s="22"/>
      <c r="EC1293" s="22"/>
      <c r="ED1293" s="22"/>
      <c r="EE1293" s="22"/>
      <c r="EF1293" s="22"/>
      <c r="EG1293" s="22"/>
      <c r="EH1293" s="22"/>
      <c r="EI1293" s="22"/>
      <c r="EJ1293" s="22"/>
      <c r="EK1293" s="22"/>
      <c r="EL1293" s="22"/>
      <c r="EM1293" s="22"/>
      <c r="EN1293" s="22"/>
      <c r="EO1293" s="22"/>
      <c r="EP1293" s="22"/>
      <c r="EQ1293" s="22"/>
      <c r="ER1293" s="22"/>
      <c r="ES1293" s="22"/>
      <c r="ET1293" s="22"/>
      <c r="EU1293" s="22"/>
      <c r="EV1293" s="22"/>
      <c r="EW1293" s="22"/>
      <c r="EX1293" s="22"/>
      <c r="EY1293" s="22"/>
      <c r="EZ1293" s="22"/>
      <c r="FA1293" s="22"/>
      <c r="FB1293" s="22"/>
      <c r="FC1293" s="22"/>
      <c r="FD1293" s="22"/>
      <c r="FE1293" s="22"/>
      <c r="FF1293" s="22"/>
      <c r="FG1293" s="22"/>
      <c r="FH1293" s="22"/>
      <c r="FI1293" s="22"/>
      <c r="FJ1293" s="22"/>
      <c r="FK1293" s="22"/>
    </row>
  </sheetData>
  <autoFilter ref="A15:W1280">
    <filterColumn colId="4"/>
    <filterColumn colId="5"/>
    <filterColumn colId="6"/>
  </autoFilter>
  <mergeCells count="974">
    <mergeCell ref="A71:K71"/>
    <mergeCell ref="B36:K36"/>
    <mergeCell ref="I38:I41"/>
    <mergeCell ref="J38:J41"/>
    <mergeCell ref="K38:K41"/>
    <mergeCell ref="A42:K42"/>
    <mergeCell ref="I44:I45"/>
    <mergeCell ref="J44:J45"/>
    <mergeCell ref="K44:K45"/>
    <mergeCell ref="I48:I49"/>
    <mergeCell ref="J48:J49"/>
    <mergeCell ref="K48:K49"/>
    <mergeCell ref="I50:I55"/>
    <mergeCell ref="J50:J55"/>
    <mergeCell ref="K50:K55"/>
    <mergeCell ref="C63:D63"/>
    <mergeCell ref="J68:J69"/>
    <mergeCell ref="K68:K69"/>
    <mergeCell ref="B17:K17"/>
    <mergeCell ref="I19:I21"/>
    <mergeCell ref="J19:J21"/>
    <mergeCell ref="A22:K22"/>
    <mergeCell ref="I23:I24"/>
    <mergeCell ref="J23:J24"/>
    <mergeCell ref="B25:K25"/>
    <mergeCell ref="A26:K26"/>
    <mergeCell ref="B29:K29"/>
    <mergeCell ref="E18:J18"/>
    <mergeCell ref="B31:K31"/>
    <mergeCell ref="B33:K33"/>
    <mergeCell ref="J95:J99"/>
    <mergeCell ref="I107:I108"/>
    <mergeCell ref="J107:J108"/>
    <mergeCell ref="I166:I169"/>
    <mergeCell ref="J166:J169"/>
    <mergeCell ref="B111:K111"/>
    <mergeCell ref="I113:I117"/>
    <mergeCell ref="A118:K118"/>
    <mergeCell ref="I120:I121"/>
    <mergeCell ref="I122:I123"/>
    <mergeCell ref="I126:I127"/>
    <mergeCell ref="J126:J127"/>
    <mergeCell ref="I136:I137"/>
    <mergeCell ref="J136:J137"/>
    <mergeCell ref="I140:I142"/>
    <mergeCell ref="J141:J142"/>
    <mergeCell ref="B74:K74"/>
    <mergeCell ref="I76:I78"/>
    <mergeCell ref="J76:J78"/>
    <mergeCell ref="A80:K80"/>
    <mergeCell ref="A83:A84"/>
    <mergeCell ref="B83:B84"/>
    <mergeCell ref="C83:C84"/>
    <mergeCell ref="I83:I84"/>
    <mergeCell ref="J83:J84"/>
    <mergeCell ref="A85:A86"/>
    <mergeCell ref="B85:B86"/>
    <mergeCell ref="C85:C86"/>
    <mergeCell ref="I85:I86"/>
    <mergeCell ref="J85:J86"/>
    <mergeCell ref="I89:I90"/>
    <mergeCell ref="J89:J90"/>
    <mergeCell ref="I92:I94"/>
    <mergeCell ref="J92:J94"/>
    <mergeCell ref="I95:I99"/>
    <mergeCell ref="B145:K145"/>
    <mergeCell ref="I147:I148"/>
    <mergeCell ref="J147:J148"/>
    <mergeCell ref="A150:K150"/>
    <mergeCell ref="A153:A154"/>
    <mergeCell ref="B153:B154"/>
    <mergeCell ref="C153:C154"/>
    <mergeCell ref="I153:I154"/>
    <mergeCell ref="J153:J154"/>
    <mergeCell ref="A155:A156"/>
    <mergeCell ref="B155:B156"/>
    <mergeCell ref="C155:C156"/>
    <mergeCell ref="I155:I156"/>
    <mergeCell ref="J155:J156"/>
    <mergeCell ref="I160:I161"/>
    <mergeCell ref="J160:J161"/>
    <mergeCell ref="J163:J165"/>
    <mergeCell ref="B179:K179"/>
    <mergeCell ref="I181:I183"/>
    <mergeCell ref="J181:J183"/>
    <mergeCell ref="A184:K184"/>
    <mergeCell ref="I195:I196"/>
    <mergeCell ref="J195:J196"/>
    <mergeCell ref="I199:I203"/>
    <mergeCell ref="J199:J203"/>
    <mergeCell ref="K200:K203"/>
    <mergeCell ref="B247:K247"/>
    <mergeCell ref="B211:K211"/>
    <mergeCell ref="I213:I214"/>
    <mergeCell ref="A217:K217"/>
    <mergeCell ref="I219:I220"/>
    <mergeCell ref="J219:J220"/>
    <mergeCell ref="K219:K220"/>
    <mergeCell ref="I225:I226"/>
    <mergeCell ref="J225:J226"/>
    <mergeCell ref="K225:K226"/>
    <mergeCell ref="I230:I238"/>
    <mergeCell ref="J230:J240"/>
    <mergeCell ref="K230:K240"/>
    <mergeCell ref="J241:J242"/>
    <mergeCell ref="K241:K242"/>
    <mergeCell ref="B244:K244"/>
    <mergeCell ref="I249:I251"/>
    <mergeCell ref="J249:J251"/>
    <mergeCell ref="K249:K251"/>
    <mergeCell ref="B252:K252"/>
    <mergeCell ref="I255:I256"/>
    <mergeCell ref="J255:J256"/>
    <mergeCell ref="K255:K256"/>
    <mergeCell ref="I274:I276"/>
    <mergeCell ref="J274:J276"/>
    <mergeCell ref="K274:K276"/>
    <mergeCell ref="I298:I303"/>
    <mergeCell ref="J298:J303"/>
    <mergeCell ref="K298:K303"/>
    <mergeCell ref="J309:J310"/>
    <mergeCell ref="K309:K310"/>
    <mergeCell ref="B313:K313"/>
    <mergeCell ref="I315:I316"/>
    <mergeCell ref="J315:J316"/>
    <mergeCell ref="A318:K318"/>
    <mergeCell ref="B282:K282"/>
    <mergeCell ref="I284:I286"/>
    <mergeCell ref="J284:J286"/>
    <mergeCell ref="K284:K286"/>
    <mergeCell ref="A287:K287"/>
    <mergeCell ref="I290:I293"/>
    <mergeCell ref="J290:J291"/>
    <mergeCell ref="K290:K291"/>
    <mergeCell ref="I296:I297"/>
    <mergeCell ref="J296:J297"/>
    <mergeCell ref="K296:K297"/>
    <mergeCell ref="C321:C322"/>
    <mergeCell ref="I321:I322"/>
    <mergeCell ref="J321:J322"/>
    <mergeCell ref="A323:A324"/>
    <mergeCell ref="B323:B324"/>
    <mergeCell ref="C323:C324"/>
    <mergeCell ref="I323:I324"/>
    <mergeCell ref="J323:J324"/>
    <mergeCell ref="I327:I328"/>
    <mergeCell ref="J327:J328"/>
    <mergeCell ref="A321:A322"/>
    <mergeCell ref="B321:B322"/>
    <mergeCell ref="I392:I393"/>
    <mergeCell ref="J392:J393"/>
    <mergeCell ref="A626:A630"/>
    <mergeCell ref="I330:I332"/>
    <mergeCell ref="J330:J332"/>
    <mergeCell ref="I380:I381"/>
    <mergeCell ref="J380:J381"/>
    <mergeCell ref="A383:K383"/>
    <mergeCell ref="A386:A387"/>
    <mergeCell ref="B386:B387"/>
    <mergeCell ref="C386:C387"/>
    <mergeCell ref="I386:I387"/>
    <mergeCell ref="J386:J387"/>
    <mergeCell ref="I333:I336"/>
    <mergeCell ref="J333:J336"/>
    <mergeCell ref="A368:K368"/>
    <mergeCell ref="B373:K373"/>
    <mergeCell ref="B375:K375"/>
    <mergeCell ref="B378:K378"/>
    <mergeCell ref="A388:A389"/>
    <mergeCell ref="B388:B389"/>
    <mergeCell ref="C388:C389"/>
    <mergeCell ref="I388:I389"/>
    <mergeCell ref="J388:J389"/>
    <mergeCell ref="B345:K345"/>
    <mergeCell ref="I347:I349"/>
    <mergeCell ref="J347:J349"/>
    <mergeCell ref="K347:K349"/>
    <mergeCell ref="A350:K350"/>
    <mergeCell ref="B352:B353"/>
    <mergeCell ref="B356:B363"/>
    <mergeCell ref="I356:I357"/>
    <mergeCell ref="J356:J357"/>
    <mergeCell ref="K356:K357"/>
    <mergeCell ref="J416:J417"/>
    <mergeCell ref="B419:K419"/>
    <mergeCell ref="A621:A625"/>
    <mergeCell ref="B621:B625"/>
    <mergeCell ref="C621:C625"/>
    <mergeCell ref="A479:A486"/>
    <mergeCell ref="B479:B486"/>
    <mergeCell ref="G433:G434"/>
    <mergeCell ref="H433:H434"/>
    <mergeCell ref="I433:I443"/>
    <mergeCell ref="K433:K434"/>
    <mergeCell ref="B596:B599"/>
    <mergeCell ref="A600:A602"/>
    <mergeCell ref="B600:B602"/>
    <mergeCell ref="A603:A606"/>
    <mergeCell ref="B603:B606"/>
    <mergeCell ref="C603:C606"/>
    <mergeCell ref="A607:A611"/>
    <mergeCell ref="B607:B611"/>
    <mergeCell ref="C607:C611"/>
    <mergeCell ref="C447:C450"/>
    <mergeCell ref="I396:I400"/>
    <mergeCell ref="J396:J400"/>
    <mergeCell ref="A404:K404"/>
    <mergeCell ref="A405:K405"/>
    <mergeCell ref="A408:K408"/>
    <mergeCell ref="C612:C615"/>
    <mergeCell ref="A616:A620"/>
    <mergeCell ref="B616:B620"/>
    <mergeCell ref="C616:C620"/>
    <mergeCell ref="C565:C571"/>
    <mergeCell ref="A580:K580"/>
    <mergeCell ref="A582:A587"/>
    <mergeCell ref="B582:B587"/>
    <mergeCell ref="C583:C587"/>
    <mergeCell ref="A588:A591"/>
    <mergeCell ref="B588:B591"/>
    <mergeCell ref="C588:C602"/>
    <mergeCell ref="B445:G445"/>
    <mergeCell ref="A447:A450"/>
    <mergeCell ref="B447:B450"/>
    <mergeCell ref="I447:I458"/>
    <mergeCell ref="J447:J458"/>
    <mergeCell ref="B414:K414"/>
    <mergeCell ref="I416:I417"/>
    <mergeCell ref="I855:I859"/>
    <mergeCell ref="J855:J859"/>
    <mergeCell ref="K855:K859"/>
    <mergeCell ref="B862:K862"/>
    <mergeCell ref="B526:K526"/>
    <mergeCell ref="I528:I530"/>
    <mergeCell ref="A531:K531"/>
    <mergeCell ref="I533:I540"/>
    <mergeCell ref="A541:K541"/>
    <mergeCell ref="A546:K546"/>
    <mergeCell ref="A547:K547"/>
    <mergeCell ref="A549:A555"/>
    <mergeCell ref="B549:B555"/>
    <mergeCell ref="C549:C555"/>
    <mergeCell ref="D549:D555"/>
    <mergeCell ref="I549:I579"/>
    <mergeCell ref="A556:A557"/>
    <mergeCell ref="B556:B557"/>
    <mergeCell ref="C556:C557"/>
    <mergeCell ref="D556:D557"/>
    <mergeCell ref="A558:A562"/>
    <mergeCell ref="B558:B562"/>
    <mergeCell ref="C558:C562"/>
    <mergeCell ref="D558:D562"/>
    <mergeCell ref="J811:J813"/>
    <mergeCell ref="K811:K813"/>
    <mergeCell ref="C812:C814"/>
    <mergeCell ref="A816:A818"/>
    <mergeCell ref="B816:B818"/>
    <mergeCell ref="I816:I818"/>
    <mergeCell ref="J816:J818"/>
    <mergeCell ref="K816:K818"/>
    <mergeCell ref="C817:C819"/>
    <mergeCell ref="J822:J828"/>
    <mergeCell ref="K822:K828"/>
    <mergeCell ref="I829:I830"/>
    <mergeCell ref="I832:I842"/>
    <mergeCell ref="J832:J842"/>
    <mergeCell ref="K832:K842"/>
    <mergeCell ref="I844:I850"/>
    <mergeCell ref="J844:J850"/>
    <mergeCell ref="K844:K850"/>
    <mergeCell ref="B1275:K1275"/>
    <mergeCell ref="H1276:H1277"/>
    <mergeCell ref="I1276:I1277"/>
    <mergeCell ref="J1276:J1277"/>
    <mergeCell ref="B1278:K1278"/>
    <mergeCell ref="B760:K760"/>
    <mergeCell ref="A765:K765"/>
    <mergeCell ref="A766:K766"/>
    <mergeCell ref="C768:C770"/>
    <mergeCell ref="I768:I771"/>
    <mergeCell ref="J768:J769"/>
    <mergeCell ref="K768:K769"/>
    <mergeCell ref="C772:C776"/>
    <mergeCell ref="C780:C781"/>
    <mergeCell ref="C782:C783"/>
    <mergeCell ref="I786:I790"/>
    <mergeCell ref="J786:J790"/>
    <mergeCell ref="K786:K790"/>
    <mergeCell ref="A799:K799"/>
    <mergeCell ref="I802:I804"/>
    <mergeCell ref="J802:J804"/>
    <mergeCell ref="K802:K804"/>
    <mergeCell ref="A806:A809"/>
    <mergeCell ref="I822:I828"/>
    <mergeCell ref="B806:B809"/>
    <mergeCell ref="I806:I809"/>
    <mergeCell ref="J806:J809"/>
    <mergeCell ref="K806:K809"/>
    <mergeCell ref="C808:C809"/>
    <mergeCell ref="A811:A813"/>
    <mergeCell ref="B811:B813"/>
    <mergeCell ref="I811:I813"/>
    <mergeCell ref="I1234:I1237"/>
    <mergeCell ref="J1234:J1237"/>
    <mergeCell ref="K1234:K1237"/>
    <mergeCell ref="I1221:I1227"/>
    <mergeCell ref="J1221:J1227"/>
    <mergeCell ref="K1221:K1227"/>
    <mergeCell ref="A1169:K1169"/>
    <mergeCell ref="A1175:A1179"/>
    <mergeCell ref="C1175:C1179"/>
    <mergeCell ref="D1175:D1179"/>
    <mergeCell ref="I1175:I1179"/>
    <mergeCell ref="J1175:J1179"/>
    <mergeCell ref="K1175:K1179"/>
    <mergeCell ref="A1182:K1182"/>
    <mergeCell ref="C1183:C1186"/>
    <mergeCell ref="I1183:I1200"/>
    <mergeCell ref="A1240:A1243"/>
    <mergeCell ref="C1240:C1243"/>
    <mergeCell ref="D1240:D1243"/>
    <mergeCell ref="I1240:I1247"/>
    <mergeCell ref="J1240:J1247"/>
    <mergeCell ref="K1240:K1246"/>
    <mergeCell ref="A1244:A1247"/>
    <mergeCell ref="I1249:I1252"/>
    <mergeCell ref="J1249:J1251"/>
    <mergeCell ref="K1249:K1251"/>
    <mergeCell ref="B1267:K1267"/>
    <mergeCell ref="B1270:K1270"/>
    <mergeCell ref="A1271:A1274"/>
    <mergeCell ref="C1271:C1274"/>
    <mergeCell ref="D1271:D1274"/>
    <mergeCell ref="I1271:I1274"/>
    <mergeCell ref="J1271:J1274"/>
    <mergeCell ref="K1271:K1274"/>
    <mergeCell ref="A1203:K1203"/>
    <mergeCell ref="A1206:A1210"/>
    <mergeCell ref="C1206:C1210"/>
    <mergeCell ref="D1206:D1210"/>
    <mergeCell ref="I1206:I1210"/>
    <mergeCell ref="J1206:J1210"/>
    <mergeCell ref="K1206:K1210"/>
    <mergeCell ref="A1211:A1218"/>
    <mergeCell ref="C1211:C1218"/>
    <mergeCell ref="D1211:D1218"/>
    <mergeCell ref="I1211:I1218"/>
    <mergeCell ref="J1211:J1218"/>
    <mergeCell ref="K1211:K1218"/>
    <mergeCell ref="A1221:A1227"/>
    <mergeCell ref="C1221:C1227"/>
    <mergeCell ref="D1221:D1227"/>
    <mergeCell ref="J1183:J1200"/>
    <mergeCell ref="K1183:K1196"/>
    <mergeCell ref="A1184:A1186"/>
    <mergeCell ref="A1187:A1190"/>
    <mergeCell ref="C1187:C1194"/>
    <mergeCell ref="A1194:A1196"/>
    <mergeCell ref="A1200:A1202"/>
    <mergeCell ref="I1131:I1132"/>
    <mergeCell ref="I1133:I1134"/>
    <mergeCell ref="A1138:K1138"/>
    <mergeCell ref="I1140:I1141"/>
    <mergeCell ref="J1140:J1141"/>
    <mergeCell ref="K1140:K1141"/>
    <mergeCell ref="A1141:A1145"/>
    <mergeCell ref="I1142:I1145"/>
    <mergeCell ref="J1142:J1145"/>
    <mergeCell ref="K1142:K1145"/>
    <mergeCell ref="I1152:I1157"/>
    <mergeCell ref="J1152:J1157"/>
    <mergeCell ref="K1152:K1157"/>
    <mergeCell ref="A1158:K1158"/>
    <mergeCell ref="A1165:A1166"/>
    <mergeCell ref="C1165:C1166"/>
    <mergeCell ref="I1165:I1166"/>
    <mergeCell ref="J1165:J1166"/>
    <mergeCell ref="K1165:K1166"/>
    <mergeCell ref="B1081:K1081"/>
    <mergeCell ref="A1086:K1086"/>
    <mergeCell ref="B1093:K1093"/>
    <mergeCell ref="B1097:K1097"/>
    <mergeCell ref="B1100:K1100"/>
    <mergeCell ref="A1102:A1104"/>
    <mergeCell ref="C1102:C1107"/>
    <mergeCell ref="D1102:D1104"/>
    <mergeCell ref="I1103:I1104"/>
    <mergeCell ref="A1108:K1108"/>
    <mergeCell ref="C1114:C1116"/>
    <mergeCell ref="D1114:D1116"/>
    <mergeCell ref="I1115:I1116"/>
    <mergeCell ref="J1115:J1116"/>
    <mergeCell ref="C1117:C1124"/>
    <mergeCell ref="D1117:D1124"/>
    <mergeCell ref="I1117:I1118"/>
    <mergeCell ref="J1117:J1118"/>
    <mergeCell ref="I1119:I1122"/>
    <mergeCell ref="J1119:J1122"/>
    <mergeCell ref="I1124:I1130"/>
    <mergeCell ref="J1124:J1130"/>
    <mergeCell ref="Q930:Q931"/>
    <mergeCell ref="R930:R931"/>
    <mergeCell ref="S930:S931"/>
    <mergeCell ref="T930:T931"/>
    <mergeCell ref="U930:U931"/>
    <mergeCell ref="V930:V931"/>
    <mergeCell ref="L886:L888"/>
    <mergeCell ref="M886:M888"/>
    <mergeCell ref="N886:N888"/>
    <mergeCell ref="O886:O888"/>
    <mergeCell ref="P886:P888"/>
    <mergeCell ref="Q886:Q888"/>
    <mergeCell ref="R886:R888"/>
    <mergeCell ref="S886:S888"/>
    <mergeCell ref="T886:T888"/>
    <mergeCell ref="U950:U951"/>
    <mergeCell ref="V950:V951"/>
    <mergeCell ref="I901:I903"/>
    <mergeCell ref="J901:J903"/>
    <mergeCell ref="K901:K903"/>
    <mergeCell ref="L901:L903"/>
    <mergeCell ref="M901:M903"/>
    <mergeCell ref="A901:A903"/>
    <mergeCell ref="B901:B903"/>
    <mergeCell ref="C901:C903"/>
    <mergeCell ref="D901:D903"/>
    <mergeCell ref="E901:E903"/>
    <mergeCell ref="F901:F903"/>
    <mergeCell ref="G901:G903"/>
    <mergeCell ref="B870:K870"/>
    <mergeCell ref="A871:K871"/>
    <mergeCell ref="H873:H874"/>
    <mergeCell ref="K873:K874"/>
    <mergeCell ref="B878:G878"/>
    <mergeCell ref="I878:I880"/>
    <mergeCell ref="J878:J880"/>
    <mergeCell ref="K878:K880"/>
    <mergeCell ref="B881:G881"/>
    <mergeCell ref="B885:G885"/>
    <mergeCell ref="A886:A888"/>
    <mergeCell ref="B886:B888"/>
    <mergeCell ref="C886:C888"/>
    <mergeCell ref="D886:D888"/>
    <mergeCell ref="E886:E888"/>
    <mergeCell ref="F886:F888"/>
    <mergeCell ref="G886:G888"/>
    <mergeCell ref="A872:A874"/>
    <mergeCell ref="B872:K872"/>
    <mergeCell ref="B873:B874"/>
    <mergeCell ref="C873:C874"/>
    <mergeCell ref="D873:D874"/>
    <mergeCell ref="E873:E874"/>
    <mergeCell ref="F873:F874"/>
    <mergeCell ref="G873:G874"/>
    <mergeCell ref="I881:I883"/>
    <mergeCell ref="J881:J883"/>
    <mergeCell ref="K881:K883"/>
    <mergeCell ref="G930:G931"/>
    <mergeCell ref="H930:H931"/>
    <mergeCell ref="K930:K931"/>
    <mergeCell ref="L930:L931"/>
    <mergeCell ref="M930:M931"/>
    <mergeCell ref="N930:N931"/>
    <mergeCell ref="O930:O931"/>
    <mergeCell ref="P930:P931"/>
    <mergeCell ref="M950:M951"/>
    <mergeCell ref="N950:N951"/>
    <mergeCell ref="P950:P951"/>
    <mergeCell ref="G950:G951"/>
    <mergeCell ref="H950:H951"/>
    <mergeCell ref="K950:K951"/>
    <mergeCell ref="L950:L951"/>
    <mergeCell ref="U873:U874"/>
    <mergeCell ref="V873:V874"/>
    <mergeCell ref="U886:U888"/>
    <mergeCell ref="V886:V888"/>
    <mergeCell ref="W886:W888"/>
    <mergeCell ref="A894:K894"/>
    <mergeCell ref="A895:K895"/>
    <mergeCell ref="W873:W874"/>
    <mergeCell ref="A875:A876"/>
    <mergeCell ref="B875:H875"/>
    <mergeCell ref="I875:I876"/>
    <mergeCell ref="J875:J876"/>
    <mergeCell ref="K875:K876"/>
    <mergeCell ref="A877:K877"/>
    <mergeCell ref="L873:L874"/>
    <mergeCell ref="M873:M874"/>
    <mergeCell ref="N873:N874"/>
    <mergeCell ref="O873:O874"/>
    <mergeCell ref="P873:P874"/>
    <mergeCell ref="Q873:Q874"/>
    <mergeCell ref="R873:R874"/>
    <mergeCell ref="S873:S874"/>
    <mergeCell ref="T873:T874"/>
    <mergeCell ref="A884:K884"/>
    <mergeCell ref="H901:H903"/>
    <mergeCell ref="H886:H888"/>
    <mergeCell ref="O901:O903"/>
    <mergeCell ref="P901:P903"/>
    <mergeCell ref="Q901:Q903"/>
    <mergeCell ref="R901:R903"/>
    <mergeCell ref="S901:S903"/>
    <mergeCell ref="T901:T903"/>
    <mergeCell ref="U901:U903"/>
    <mergeCell ref="K886:K888"/>
    <mergeCell ref="V901:V903"/>
    <mergeCell ref="B896:C896"/>
    <mergeCell ref="W901:W903"/>
    <mergeCell ref="I904:I906"/>
    <mergeCell ref="A907:A908"/>
    <mergeCell ref="B907:B908"/>
    <mergeCell ref="C907:C908"/>
    <mergeCell ref="D907:D908"/>
    <mergeCell ref="E907:E908"/>
    <mergeCell ref="F907:F908"/>
    <mergeCell ref="G907:G908"/>
    <mergeCell ref="H907:H908"/>
    <mergeCell ref="K907:K908"/>
    <mergeCell ref="L907:L908"/>
    <mergeCell ref="M907:M908"/>
    <mergeCell ref="N907:N908"/>
    <mergeCell ref="O907:O908"/>
    <mergeCell ref="P907:P908"/>
    <mergeCell ref="Q907:Q908"/>
    <mergeCell ref="R907:R908"/>
    <mergeCell ref="S907:S908"/>
    <mergeCell ref="T907:T908"/>
    <mergeCell ref="U907:U908"/>
    <mergeCell ref="V907:V908"/>
    <mergeCell ref="W907:W908"/>
    <mergeCell ref="N901:N903"/>
    <mergeCell ref="B910:C910"/>
    <mergeCell ref="A911:A912"/>
    <mergeCell ref="B911:B912"/>
    <mergeCell ref="C911:C912"/>
    <mergeCell ref="D911:D912"/>
    <mergeCell ref="E911:E912"/>
    <mergeCell ref="F911:F912"/>
    <mergeCell ref="G911:G912"/>
    <mergeCell ref="H911:H912"/>
    <mergeCell ref="K911:K912"/>
    <mergeCell ref="L911:L912"/>
    <mergeCell ref="M911:M912"/>
    <mergeCell ref="N911:N912"/>
    <mergeCell ref="O911:O912"/>
    <mergeCell ref="P911:P912"/>
    <mergeCell ref="Q911:Q912"/>
    <mergeCell ref="R911:R912"/>
    <mergeCell ref="S911:S912"/>
    <mergeCell ref="T911:T912"/>
    <mergeCell ref="U911:U912"/>
    <mergeCell ref="V911:V912"/>
    <mergeCell ref="W911:W912"/>
    <mergeCell ref="I914:I916"/>
    <mergeCell ref="A917:A918"/>
    <mergeCell ref="B917:B918"/>
    <mergeCell ref="C917:C918"/>
    <mergeCell ref="D917:D918"/>
    <mergeCell ref="E917:E918"/>
    <mergeCell ref="F917:F918"/>
    <mergeCell ref="G917:G918"/>
    <mergeCell ref="H917:H918"/>
    <mergeCell ref="U917:U918"/>
    <mergeCell ref="V917:V918"/>
    <mergeCell ref="W917:W918"/>
    <mergeCell ref="K928:K929"/>
    <mergeCell ref="A942:K942"/>
    <mergeCell ref="B943:C943"/>
    <mergeCell ref="I944:I948"/>
    <mergeCell ref="J945:J948"/>
    <mergeCell ref="K945:K948"/>
    <mergeCell ref="J928:J929"/>
    <mergeCell ref="K917:K918"/>
    <mergeCell ref="L917:L918"/>
    <mergeCell ref="M917:M918"/>
    <mergeCell ref="N917:N918"/>
    <mergeCell ref="O917:O918"/>
    <mergeCell ref="P917:P918"/>
    <mergeCell ref="Q917:Q918"/>
    <mergeCell ref="R917:R918"/>
    <mergeCell ref="S917:S918"/>
    <mergeCell ref="W930:W931"/>
    <mergeCell ref="A930:A931"/>
    <mergeCell ref="D930:D931"/>
    <mergeCell ref="E930:E931"/>
    <mergeCell ref="F930:F931"/>
    <mergeCell ref="A922:A923"/>
    <mergeCell ref="B922:B923"/>
    <mergeCell ref="I922:I924"/>
    <mergeCell ref="A928:A929"/>
    <mergeCell ref="B928:B929"/>
    <mergeCell ref="C928:C929"/>
    <mergeCell ref="D928:D929"/>
    <mergeCell ref="I928:I929"/>
    <mergeCell ref="T917:T918"/>
    <mergeCell ref="W950:W951"/>
    <mergeCell ref="C950:C951"/>
    <mergeCell ref="E950:E951"/>
    <mergeCell ref="F950:F951"/>
    <mergeCell ref="A952:A954"/>
    <mergeCell ref="B952:B954"/>
    <mergeCell ref="D952:D954"/>
    <mergeCell ref="C953:C954"/>
    <mergeCell ref="E953:E954"/>
    <mergeCell ref="F953:F954"/>
    <mergeCell ref="G953:G954"/>
    <mergeCell ref="H953:H954"/>
    <mergeCell ref="K953:K954"/>
    <mergeCell ref="W953:W954"/>
    <mergeCell ref="A949:A951"/>
    <mergeCell ref="B949:B951"/>
    <mergeCell ref="D949:D951"/>
    <mergeCell ref="Q950:Q951"/>
    <mergeCell ref="R950:R951"/>
    <mergeCell ref="S950:S951"/>
    <mergeCell ref="T950:T951"/>
    <mergeCell ref="A959:A961"/>
    <mergeCell ref="C960:C961"/>
    <mergeCell ref="D960:D961"/>
    <mergeCell ref="E960:E961"/>
    <mergeCell ref="F960:F961"/>
    <mergeCell ref="G960:G961"/>
    <mergeCell ref="H960:H961"/>
    <mergeCell ref="U953:U954"/>
    <mergeCell ref="V953:V954"/>
    <mergeCell ref="U960:U961"/>
    <mergeCell ref="V960:V961"/>
    <mergeCell ref="O960:O961"/>
    <mergeCell ref="P960:P961"/>
    <mergeCell ref="Q960:Q961"/>
    <mergeCell ref="R960:R961"/>
    <mergeCell ref="S960:S961"/>
    <mergeCell ref="T960:T961"/>
    <mergeCell ref="M953:M954"/>
    <mergeCell ref="N953:N954"/>
    <mergeCell ref="O953:O954"/>
    <mergeCell ref="P953:P954"/>
    <mergeCell ref="Q953:Q954"/>
    <mergeCell ref="R953:R954"/>
    <mergeCell ref="S953:S954"/>
    <mergeCell ref="A955:A958"/>
    <mergeCell ref="B955:B958"/>
    <mergeCell ref="C957:C958"/>
    <mergeCell ref="D957:D958"/>
    <mergeCell ref="E957:E958"/>
    <mergeCell ref="F957:F958"/>
    <mergeCell ref="G957:G958"/>
    <mergeCell ref="H957:H958"/>
    <mergeCell ref="K957:K958"/>
    <mergeCell ref="W957:W958"/>
    <mergeCell ref="L953:L954"/>
    <mergeCell ref="T953:T954"/>
    <mergeCell ref="W960:W961"/>
    <mergeCell ref="A962:A965"/>
    <mergeCell ref="C962:C963"/>
    <mergeCell ref="D962:D963"/>
    <mergeCell ref="I962:I963"/>
    <mergeCell ref="J962:J963"/>
    <mergeCell ref="K962:K963"/>
    <mergeCell ref="C964:C965"/>
    <mergeCell ref="D964:D965"/>
    <mergeCell ref="E964:E965"/>
    <mergeCell ref="F964:F965"/>
    <mergeCell ref="G964:G965"/>
    <mergeCell ref="H964:H965"/>
    <mergeCell ref="K964:K965"/>
    <mergeCell ref="L964:L965"/>
    <mergeCell ref="M964:M965"/>
    <mergeCell ref="N964:N965"/>
    <mergeCell ref="O964:O965"/>
    <mergeCell ref="P964:P965"/>
    <mergeCell ref="L957:L958"/>
    <mergeCell ref="M957:M958"/>
    <mergeCell ref="L960:L961"/>
    <mergeCell ref="M960:M961"/>
    <mergeCell ref="N960:N961"/>
    <mergeCell ref="S964:S965"/>
    <mergeCell ref="T964:T965"/>
    <mergeCell ref="U964:U965"/>
    <mergeCell ref="V964:V965"/>
    <mergeCell ref="U957:U958"/>
    <mergeCell ref="V957:V958"/>
    <mergeCell ref="N957:N958"/>
    <mergeCell ref="O957:O958"/>
    <mergeCell ref="P957:P958"/>
    <mergeCell ref="Q957:Q958"/>
    <mergeCell ref="R957:R958"/>
    <mergeCell ref="S957:S958"/>
    <mergeCell ref="T957:T958"/>
    <mergeCell ref="W964:W965"/>
    <mergeCell ref="A966:A968"/>
    <mergeCell ref="B966:B968"/>
    <mergeCell ref="C967:C968"/>
    <mergeCell ref="D967:D968"/>
    <mergeCell ref="E967:E968"/>
    <mergeCell ref="F967:F968"/>
    <mergeCell ref="G967:G968"/>
    <mergeCell ref="H967:H968"/>
    <mergeCell ref="K967:K968"/>
    <mergeCell ref="L967:L968"/>
    <mergeCell ref="M967:M968"/>
    <mergeCell ref="N967:N968"/>
    <mergeCell ref="O967:O968"/>
    <mergeCell ref="P967:P968"/>
    <mergeCell ref="Q967:Q968"/>
    <mergeCell ref="R967:R968"/>
    <mergeCell ref="S967:S968"/>
    <mergeCell ref="T967:T968"/>
    <mergeCell ref="V967:V968"/>
    <mergeCell ref="W967:W968"/>
    <mergeCell ref="U967:U968"/>
    <mergeCell ref="Q964:Q965"/>
    <mergeCell ref="R964:R965"/>
    <mergeCell ref="N975:N976"/>
    <mergeCell ref="O975:O976"/>
    <mergeCell ref="P975:P976"/>
    <mergeCell ref="Q975:Q976"/>
    <mergeCell ref="R975:R976"/>
    <mergeCell ref="S975:S976"/>
    <mergeCell ref="W971:W972"/>
    <mergeCell ref="T975:T976"/>
    <mergeCell ref="U971:U972"/>
    <mergeCell ref="V971:V972"/>
    <mergeCell ref="V975:V976"/>
    <mergeCell ref="W975:W976"/>
    <mergeCell ref="A973:A976"/>
    <mergeCell ref="B973:B976"/>
    <mergeCell ref="C975:C976"/>
    <mergeCell ref="D975:D976"/>
    <mergeCell ref="E975:E976"/>
    <mergeCell ref="F975:F976"/>
    <mergeCell ref="G975:G976"/>
    <mergeCell ref="H975:H976"/>
    <mergeCell ref="K975:K976"/>
    <mergeCell ref="A969:A972"/>
    <mergeCell ref="B969:B972"/>
    <mergeCell ref="C971:C972"/>
    <mergeCell ref="D971:D972"/>
    <mergeCell ref="E971:E972"/>
    <mergeCell ref="F971:F972"/>
    <mergeCell ref="G971:G972"/>
    <mergeCell ref="H971:H972"/>
    <mergeCell ref="K971:K972"/>
    <mergeCell ref="L971:L972"/>
    <mergeCell ref="M971:M972"/>
    <mergeCell ref="N971:N972"/>
    <mergeCell ref="O971:O972"/>
    <mergeCell ref="P971:P972"/>
    <mergeCell ref="Q971:Q972"/>
    <mergeCell ref="R971:R972"/>
    <mergeCell ref="S971:S972"/>
    <mergeCell ref="T971:T972"/>
    <mergeCell ref="A977:A979"/>
    <mergeCell ref="B977:B979"/>
    <mergeCell ref="C978:C979"/>
    <mergeCell ref="D978:D979"/>
    <mergeCell ref="E978:E979"/>
    <mergeCell ref="F978:F979"/>
    <mergeCell ref="G978:G979"/>
    <mergeCell ref="H978:H979"/>
    <mergeCell ref="K978:K979"/>
    <mergeCell ref="U978:U979"/>
    <mergeCell ref="V978:V979"/>
    <mergeCell ref="W978:W979"/>
    <mergeCell ref="L975:L976"/>
    <mergeCell ref="U981:U982"/>
    <mergeCell ref="V981:V982"/>
    <mergeCell ref="W981:W982"/>
    <mergeCell ref="J982:J983"/>
    <mergeCell ref="B985:C985"/>
    <mergeCell ref="Q981:Q982"/>
    <mergeCell ref="R981:R982"/>
    <mergeCell ref="S981:S982"/>
    <mergeCell ref="T981:T982"/>
    <mergeCell ref="L978:L979"/>
    <mergeCell ref="M978:M979"/>
    <mergeCell ref="N978:N979"/>
    <mergeCell ref="O978:O979"/>
    <mergeCell ref="P978:P979"/>
    <mergeCell ref="Q978:Q979"/>
    <mergeCell ref="R978:R979"/>
    <mergeCell ref="S978:S979"/>
    <mergeCell ref="T978:T979"/>
    <mergeCell ref="U975:U976"/>
    <mergeCell ref="M975:M976"/>
    <mergeCell ref="B1042:H1042"/>
    <mergeCell ref="A1043:A1046"/>
    <mergeCell ref="B1043:B1046"/>
    <mergeCell ref="B1047:H1047"/>
    <mergeCell ref="L981:L982"/>
    <mergeCell ref="M981:M982"/>
    <mergeCell ref="N981:N982"/>
    <mergeCell ref="O981:O982"/>
    <mergeCell ref="P981:P982"/>
    <mergeCell ref="A981:A984"/>
    <mergeCell ref="B981:B984"/>
    <mergeCell ref="C981:C982"/>
    <mergeCell ref="D981:D984"/>
    <mergeCell ref="E981:E982"/>
    <mergeCell ref="F981:F982"/>
    <mergeCell ref="H981:H982"/>
    <mergeCell ref="K981:K983"/>
    <mergeCell ref="K1055:K1063"/>
    <mergeCell ref="B1056:B1057"/>
    <mergeCell ref="A1058:A1060"/>
    <mergeCell ref="B1058:H1058"/>
    <mergeCell ref="B1061:H1061"/>
    <mergeCell ref="B1063:H1063"/>
    <mergeCell ref="A1064:A1065"/>
    <mergeCell ref="D1064:D1065"/>
    <mergeCell ref="A1066:A1067"/>
    <mergeCell ref="B1066:H1066"/>
    <mergeCell ref="B1059:B1060"/>
    <mergeCell ref="U1073:U1074"/>
    <mergeCell ref="V1073:V1074"/>
    <mergeCell ref="W1073:W1074"/>
    <mergeCell ref="B1075:K1075"/>
    <mergeCell ref="B1078:K1078"/>
    <mergeCell ref="L1073:L1074"/>
    <mergeCell ref="M1073:M1074"/>
    <mergeCell ref="N1073:N1074"/>
    <mergeCell ref="O1073:O1074"/>
    <mergeCell ref="P1073:P1074"/>
    <mergeCell ref="Q1073:Q1074"/>
    <mergeCell ref="R1073:R1074"/>
    <mergeCell ref="S1073:S1074"/>
    <mergeCell ref="T1073:T1074"/>
    <mergeCell ref="B1073:B1074"/>
    <mergeCell ref="C1073:C1074"/>
    <mergeCell ref="D1073:D1074"/>
    <mergeCell ref="F1073:F1074"/>
    <mergeCell ref="G1073:G1074"/>
    <mergeCell ref="H1073:H1074"/>
    <mergeCell ref="K1073:K1074"/>
    <mergeCell ref="A716:K716"/>
    <mergeCell ref="A717:K717"/>
    <mergeCell ref="A726:K726"/>
    <mergeCell ref="A735:K735"/>
    <mergeCell ref="A738:K738"/>
    <mergeCell ref="B749:G749"/>
    <mergeCell ref="B752:G752"/>
    <mergeCell ref="A612:A615"/>
    <mergeCell ref="B612:B615"/>
    <mergeCell ref="C642:C643"/>
    <mergeCell ref="C646:C648"/>
    <mergeCell ref="A666:A670"/>
    <mergeCell ref="C666:C670"/>
    <mergeCell ref="A673:A681"/>
    <mergeCell ref="C673:C681"/>
    <mergeCell ref="B626:B630"/>
    <mergeCell ref="C626:C630"/>
    <mergeCell ref="A631:A635"/>
    <mergeCell ref="B631:B635"/>
    <mergeCell ref="C631:C635"/>
    <mergeCell ref="A636:A639"/>
    <mergeCell ref="B636:B639"/>
    <mergeCell ref="C636:C639"/>
    <mergeCell ref="I641:I681"/>
    <mergeCell ref="B487:K487"/>
    <mergeCell ref="A488:A501"/>
    <mergeCell ref="I488:I523"/>
    <mergeCell ref="J488:J523"/>
    <mergeCell ref="A504:A518"/>
    <mergeCell ref="B504:B518"/>
    <mergeCell ref="B519:B523"/>
    <mergeCell ref="B524:K524"/>
    <mergeCell ref="B697:K697"/>
    <mergeCell ref="A642:A643"/>
    <mergeCell ref="C650:C656"/>
    <mergeCell ref="A660:A664"/>
    <mergeCell ref="C660:C664"/>
    <mergeCell ref="E1073:E1074"/>
    <mergeCell ref="B755:K755"/>
    <mergeCell ref="B757:K757"/>
    <mergeCell ref="A1068:K1068"/>
    <mergeCell ref="A1069:A1070"/>
    <mergeCell ref="A1073:A1074"/>
    <mergeCell ref="G981:G982"/>
    <mergeCell ref="B1052:H1052"/>
    <mergeCell ref="I1052:I1054"/>
    <mergeCell ref="J1052:J1053"/>
    <mergeCell ref="K1052:K1054"/>
    <mergeCell ref="B1053:B1054"/>
    <mergeCell ref="A1055:A1057"/>
    <mergeCell ref="B1055:H1055"/>
    <mergeCell ref="I1055:I1067"/>
    <mergeCell ref="J1055:J1058"/>
    <mergeCell ref="B802:B804"/>
    <mergeCell ref="A1048:A1051"/>
    <mergeCell ref="B1048:B1051"/>
    <mergeCell ref="A1052:A1054"/>
    <mergeCell ref="A702:K702"/>
    <mergeCell ref="L433:L434"/>
    <mergeCell ref="M433:M434"/>
    <mergeCell ref="N433:N434"/>
    <mergeCell ref="O433:O434"/>
    <mergeCell ref="P433:P434"/>
    <mergeCell ref="Q433:Q434"/>
    <mergeCell ref="R433:R434"/>
    <mergeCell ref="S433:S434"/>
    <mergeCell ref="T433:T434"/>
    <mergeCell ref="U433:U434"/>
    <mergeCell ref="V433:V434"/>
    <mergeCell ref="W433:W434"/>
    <mergeCell ref="A435:A439"/>
    <mergeCell ref="B435:B439"/>
    <mergeCell ref="A441:A443"/>
    <mergeCell ref="B441:B443"/>
    <mergeCell ref="B444:K444"/>
    <mergeCell ref="B422:K422"/>
    <mergeCell ref="A425:A426"/>
    <mergeCell ref="B425:B426"/>
    <mergeCell ref="C425:C426"/>
    <mergeCell ref="D425:D426"/>
    <mergeCell ref="I425:I426"/>
    <mergeCell ref="J425:J426"/>
    <mergeCell ref="K425:K426"/>
    <mergeCell ref="J428:J429"/>
    <mergeCell ref="B432:K432"/>
    <mergeCell ref="A433:A434"/>
    <mergeCell ref="B433:B434"/>
    <mergeCell ref="C433:C434"/>
    <mergeCell ref="D433:D434"/>
    <mergeCell ref="E433:E434"/>
    <mergeCell ref="F433:F434"/>
    <mergeCell ref="A1159:K1159"/>
    <mergeCell ref="I428:I429"/>
    <mergeCell ref="I792:I794"/>
    <mergeCell ref="B959:B961"/>
    <mergeCell ref="B962:B965"/>
    <mergeCell ref="K960:K961"/>
    <mergeCell ref="A709:K709"/>
    <mergeCell ref="B488:B495"/>
    <mergeCell ref="B497:B501"/>
    <mergeCell ref="A451:A459"/>
    <mergeCell ref="B451:B459"/>
    <mergeCell ref="C458:C459"/>
    <mergeCell ref="I461:I486"/>
    <mergeCell ref="J461:J486"/>
    <mergeCell ref="A463:A474"/>
    <mergeCell ref="B463:B474"/>
    <mergeCell ref="C463:C474"/>
    <mergeCell ref="A475:A477"/>
    <mergeCell ref="I742:I748"/>
    <mergeCell ref="J742:J748"/>
    <mergeCell ref="A592:A595"/>
    <mergeCell ref="B592:B595"/>
    <mergeCell ref="A596:A599"/>
    <mergeCell ref="A650:A656"/>
    <mergeCell ref="A7:A10"/>
    <mergeCell ref="G8:G10"/>
    <mergeCell ref="H8:H10"/>
    <mergeCell ref="E7:H7"/>
    <mergeCell ref="P1:W2"/>
    <mergeCell ref="F8:F10"/>
    <mergeCell ref="O11:Q11"/>
    <mergeCell ref="R11:T11"/>
    <mergeCell ref="B3:V3"/>
    <mergeCell ref="L7:W8"/>
    <mergeCell ref="U9:W9"/>
    <mergeCell ref="B7:B10"/>
    <mergeCell ref="J7:J10"/>
    <mergeCell ref="C7:C10"/>
    <mergeCell ref="D7:D10"/>
    <mergeCell ref="O9:Q9"/>
    <mergeCell ref="R9:T9"/>
    <mergeCell ref="N9:N10"/>
    <mergeCell ref="K7:K10"/>
    <mergeCell ref="I7:I10"/>
    <mergeCell ref="U11:W11"/>
    <mergeCell ref="L9:L10"/>
    <mergeCell ref="M9:M10"/>
    <mergeCell ref="E8:E10"/>
  </mergeCells>
  <phoneticPr fontId="3" type="noConversion"/>
  <printOptions horizontalCentered="1"/>
  <pageMargins left="0.23622047244094491" right="0.19685039370078741" top="0.74803149606299213" bottom="0.82677165354330717" header="0.15748031496062992" footer="0.23622047244094491"/>
  <pageSetup paperSize="9" scale="37" fitToHeight="0" orientation="landscape" r:id="rId1"/>
  <headerFooter differentOddEven="1">
    <oddFooter>&amp;R
Таблица 1, страница &amp;P</oddFooter>
    <evenHeader xml:space="preserve">&amp;R
Таблица 1, страница &amp;P
</evenHeader>
  </headerFooter>
</worksheet>
</file>

<file path=xl/worksheets/sheet2.xml><?xml version="1.0" encoding="utf-8"?>
<worksheet xmlns="http://schemas.openxmlformats.org/spreadsheetml/2006/main" xmlns:r="http://schemas.openxmlformats.org/officeDocument/2006/relationships">
  <sheetPr>
    <pageSetUpPr fitToPage="1"/>
  </sheetPr>
  <dimension ref="A1:AK204"/>
  <sheetViews>
    <sheetView view="pageBreakPreview" zoomScale="55" zoomScaleSheetLayoutView="55" workbookViewId="0">
      <pane xSplit="1" ySplit="11" topLeftCell="B18" activePane="bottomRight" state="frozen"/>
      <selection pane="topRight" activeCell="B1" sqref="B1"/>
      <selection pane="bottomLeft" activeCell="A12" sqref="A12"/>
      <selection pane="bottomRight" activeCell="C33" sqref="C33"/>
    </sheetView>
  </sheetViews>
  <sheetFormatPr defaultRowHeight="15.75"/>
  <cols>
    <col min="1" max="1" width="8.28515625" style="9" customWidth="1"/>
    <col min="2" max="2" width="60.28515625" style="52" customWidth="1"/>
    <col min="3" max="3" width="31.7109375" style="59" customWidth="1"/>
    <col min="4" max="4" width="9.7109375" style="12" customWidth="1"/>
    <col min="5" max="6" width="4.5703125" style="10" customWidth="1"/>
    <col min="7" max="7" width="14.85546875" style="10" customWidth="1"/>
    <col min="8" max="8" width="6.7109375" style="10" customWidth="1"/>
    <col min="9" max="9" width="47.28515625" style="55" customWidth="1"/>
    <col min="10" max="10" width="14.42578125" style="11" customWidth="1"/>
    <col min="11" max="11" width="13.42578125" style="12" customWidth="1"/>
    <col min="12" max="12" width="16.140625" style="14" customWidth="1"/>
    <col min="13" max="13" width="15.140625" style="14" customWidth="1"/>
    <col min="14" max="14" width="17.140625" style="14" customWidth="1"/>
    <col min="15" max="16" width="16.5703125" style="14" bestFit="1" customWidth="1"/>
    <col min="17" max="17" width="12.85546875" style="14" customWidth="1"/>
    <col min="18" max="19" width="16.5703125" style="14" bestFit="1" customWidth="1"/>
    <col min="20" max="20" width="12.7109375" style="14" customWidth="1"/>
    <col min="21" max="21" width="16.85546875" style="14" bestFit="1" customWidth="1"/>
    <col min="22" max="22" width="16.5703125" style="14" bestFit="1" customWidth="1"/>
    <col min="23" max="23" width="14.85546875" style="14" customWidth="1"/>
    <col min="24" max="16384" width="9.140625" style="15"/>
  </cols>
  <sheetData>
    <row r="1" spans="1:23" ht="15" customHeight="1">
      <c r="B1" s="10"/>
      <c r="C1" s="11"/>
      <c r="I1" s="13"/>
      <c r="P1" s="1520" t="s">
        <v>1063</v>
      </c>
      <c r="Q1" s="1521"/>
      <c r="R1" s="1521"/>
      <c r="S1" s="1521"/>
      <c r="T1" s="1521"/>
      <c r="U1" s="1521"/>
      <c r="V1" s="1521"/>
      <c r="W1" s="1521"/>
    </row>
    <row r="2" spans="1:23" ht="50.25" customHeight="1">
      <c r="B2" s="10"/>
      <c r="C2" s="11"/>
      <c r="I2" s="13"/>
      <c r="P2" s="1521"/>
      <c r="Q2" s="1521"/>
      <c r="R2" s="1521"/>
      <c r="S2" s="1521"/>
      <c r="T2" s="1521"/>
      <c r="U2" s="1521"/>
      <c r="V2" s="1521"/>
      <c r="W2" s="1521"/>
    </row>
    <row r="3" spans="1:23" ht="42.75" customHeight="1">
      <c r="A3" s="23"/>
      <c r="B3" s="1034" t="s">
        <v>1751</v>
      </c>
      <c r="C3" s="1034"/>
      <c r="D3" s="1034"/>
      <c r="E3" s="1034"/>
      <c r="F3" s="1034"/>
      <c r="G3" s="1034"/>
      <c r="H3" s="1034"/>
      <c r="I3" s="1034"/>
      <c r="J3" s="1034"/>
      <c r="K3" s="1034"/>
      <c r="L3" s="1034"/>
      <c r="M3" s="1034"/>
      <c r="N3" s="1034"/>
      <c r="O3" s="1034"/>
      <c r="P3" s="1034"/>
      <c r="Q3" s="1034"/>
      <c r="R3" s="1034"/>
      <c r="S3" s="1034"/>
      <c r="T3" s="1034"/>
      <c r="U3" s="1034"/>
      <c r="V3" s="1034"/>
    </row>
    <row r="4" spans="1:23" ht="16.5" thickBot="1">
      <c r="B4" s="16"/>
      <c r="C4" s="11"/>
      <c r="E4" s="16"/>
      <c r="F4" s="16"/>
      <c r="G4" s="16"/>
      <c r="H4" s="16"/>
      <c r="I4" s="13"/>
    </row>
    <row r="5" spans="1:23">
      <c r="A5" s="1020" t="s">
        <v>0</v>
      </c>
      <c r="B5" s="1044" t="s">
        <v>28</v>
      </c>
      <c r="C5" s="1043" t="s">
        <v>64</v>
      </c>
      <c r="D5" s="1043" t="s">
        <v>65</v>
      </c>
      <c r="E5" s="1026" t="s">
        <v>25</v>
      </c>
      <c r="F5" s="1027"/>
      <c r="G5" s="1027"/>
      <c r="H5" s="1027"/>
      <c r="I5" s="1043" t="s">
        <v>31</v>
      </c>
      <c r="J5" s="1043" t="s">
        <v>1</v>
      </c>
      <c r="K5" s="1043" t="s">
        <v>29</v>
      </c>
      <c r="L5" s="1525" t="s">
        <v>2</v>
      </c>
      <c r="M5" s="1525"/>
      <c r="N5" s="1525"/>
      <c r="O5" s="1525"/>
      <c r="P5" s="1525"/>
      <c r="Q5" s="1525"/>
      <c r="R5" s="1525"/>
      <c r="S5" s="1525"/>
      <c r="T5" s="1525"/>
      <c r="U5" s="1525"/>
      <c r="V5" s="1525"/>
      <c r="W5" s="1526"/>
    </row>
    <row r="6" spans="1:23" ht="60.75" customHeight="1">
      <c r="A6" s="1021"/>
      <c r="B6" s="1045"/>
      <c r="C6" s="1025"/>
      <c r="D6" s="1025"/>
      <c r="E6" s="1025" t="s">
        <v>3</v>
      </c>
      <c r="F6" s="1025" t="s">
        <v>4</v>
      </c>
      <c r="G6" s="1025" t="s">
        <v>5</v>
      </c>
      <c r="H6" s="1025" t="s">
        <v>6</v>
      </c>
      <c r="I6" s="1025"/>
      <c r="J6" s="1025"/>
      <c r="K6" s="1025"/>
      <c r="L6" s="1046"/>
      <c r="M6" s="1046"/>
      <c r="N6" s="1046"/>
      <c r="O6" s="1046"/>
      <c r="P6" s="1046"/>
      <c r="Q6" s="1046"/>
      <c r="R6" s="1046"/>
      <c r="S6" s="1046"/>
      <c r="T6" s="1046"/>
      <c r="U6" s="1046"/>
      <c r="V6" s="1046"/>
      <c r="W6" s="1527"/>
    </row>
    <row r="7" spans="1:23" ht="68.25" customHeight="1">
      <c r="A7" s="1021"/>
      <c r="B7" s="1045"/>
      <c r="C7" s="1025"/>
      <c r="D7" s="1025"/>
      <c r="E7" s="1025"/>
      <c r="F7" s="1025"/>
      <c r="G7" s="1025"/>
      <c r="H7" s="1025"/>
      <c r="I7" s="1025"/>
      <c r="J7" s="1025"/>
      <c r="K7" s="1025"/>
      <c r="L7" s="1046" t="s">
        <v>1059</v>
      </c>
      <c r="M7" s="1046" t="s">
        <v>1065</v>
      </c>
      <c r="N7" s="1046" t="s">
        <v>1064</v>
      </c>
      <c r="O7" s="1522" t="s">
        <v>1060</v>
      </c>
      <c r="P7" s="1522"/>
      <c r="Q7" s="1522"/>
      <c r="R7" s="1522" t="s">
        <v>1061</v>
      </c>
      <c r="S7" s="1522"/>
      <c r="T7" s="1522"/>
      <c r="U7" s="1522" t="s">
        <v>1062</v>
      </c>
      <c r="V7" s="1522"/>
      <c r="W7" s="1523"/>
    </row>
    <row r="8" spans="1:23" s="17" customFormat="1" ht="42" customHeight="1">
      <c r="A8" s="1021"/>
      <c r="B8" s="1045"/>
      <c r="C8" s="1025"/>
      <c r="D8" s="1025"/>
      <c r="E8" s="1025"/>
      <c r="F8" s="1025"/>
      <c r="G8" s="1025"/>
      <c r="H8" s="1025"/>
      <c r="I8" s="1025"/>
      <c r="J8" s="1025"/>
      <c r="K8" s="1025"/>
      <c r="L8" s="1046"/>
      <c r="M8" s="1046"/>
      <c r="N8" s="1046"/>
      <c r="O8" s="91" t="s">
        <v>30</v>
      </c>
      <c r="P8" s="91" t="s">
        <v>7</v>
      </c>
      <c r="Q8" s="91" t="s">
        <v>8</v>
      </c>
      <c r="R8" s="91" t="s">
        <v>30</v>
      </c>
      <c r="S8" s="91" t="s">
        <v>7</v>
      </c>
      <c r="T8" s="91" t="s">
        <v>8</v>
      </c>
      <c r="U8" s="91" t="s">
        <v>30</v>
      </c>
      <c r="V8" s="91" t="s">
        <v>7</v>
      </c>
      <c r="W8" s="92" t="s">
        <v>8</v>
      </c>
    </row>
    <row r="9" spans="1:23" s="17" customFormat="1">
      <c r="A9" s="24" t="s">
        <v>26</v>
      </c>
      <c r="B9" s="184">
        <v>2</v>
      </c>
      <c r="C9" s="24" t="s">
        <v>62</v>
      </c>
      <c r="D9" s="24" t="s">
        <v>63</v>
      </c>
      <c r="E9" s="24" t="s">
        <v>53</v>
      </c>
      <c r="F9" s="24" t="s">
        <v>54</v>
      </c>
      <c r="G9" s="24" t="s">
        <v>55</v>
      </c>
      <c r="H9" s="24" t="s">
        <v>27</v>
      </c>
      <c r="I9" s="24" t="s">
        <v>56</v>
      </c>
      <c r="J9" s="24" t="s">
        <v>89</v>
      </c>
      <c r="K9" s="24" t="s">
        <v>90</v>
      </c>
      <c r="L9" s="24" t="s">
        <v>91</v>
      </c>
      <c r="M9" s="24" t="s">
        <v>92</v>
      </c>
      <c r="N9" s="24" t="s">
        <v>93</v>
      </c>
      <c r="O9" s="1524" t="s">
        <v>94</v>
      </c>
      <c r="P9" s="1524"/>
      <c r="Q9" s="1524"/>
      <c r="R9" s="1524" t="s">
        <v>95</v>
      </c>
      <c r="S9" s="1524"/>
      <c r="T9" s="1524"/>
      <c r="U9" s="1524" t="s">
        <v>96</v>
      </c>
      <c r="V9" s="1524"/>
      <c r="W9" s="1524"/>
    </row>
    <row r="10" spans="1:23" s="934" customFormat="1" ht="42" customHeight="1">
      <c r="A10" s="933"/>
      <c r="B10" s="217" t="s">
        <v>1075</v>
      </c>
      <c r="C10" s="933"/>
      <c r="D10" s="933"/>
      <c r="E10" s="933"/>
      <c r="F10" s="933"/>
      <c r="G10" s="933"/>
      <c r="H10" s="933"/>
      <c r="I10" s="933"/>
      <c r="J10" s="933"/>
      <c r="K10" s="933"/>
      <c r="L10" s="565">
        <f>L12+L20+L26+L138+L162</f>
        <v>1193894.3500000001</v>
      </c>
      <c r="M10" s="565">
        <f t="shared" ref="M10:W10" si="0">M12+M20+M26+M138+M162</f>
        <v>1243332.7699999998</v>
      </c>
      <c r="N10" s="565">
        <f t="shared" si="0"/>
        <v>778808.36000000022</v>
      </c>
      <c r="O10" s="565">
        <f t="shared" si="0"/>
        <v>1235108.7200000004</v>
      </c>
      <c r="P10" s="565">
        <f t="shared" si="0"/>
        <v>1235108.6600000006</v>
      </c>
      <c r="Q10" s="565">
        <f t="shared" si="0"/>
        <v>0</v>
      </c>
      <c r="R10" s="565">
        <f t="shared" si="0"/>
        <v>1236691.7200000002</v>
      </c>
      <c r="S10" s="565">
        <f t="shared" si="0"/>
        <v>1236691.6600000004</v>
      </c>
      <c r="T10" s="565">
        <f t="shared" si="0"/>
        <v>0</v>
      </c>
      <c r="U10" s="565">
        <f t="shared" si="0"/>
        <v>1241535.1200000003</v>
      </c>
      <c r="V10" s="565">
        <f t="shared" si="0"/>
        <v>1241535.0600000005</v>
      </c>
      <c r="W10" s="565">
        <f t="shared" si="0"/>
        <v>0</v>
      </c>
    </row>
    <row r="11" spans="1:23" s="18" customFormat="1">
      <c r="A11" s="24"/>
      <c r="B11" s="108"/>
      <c r="C11" s="24"/>
      <c r="D11" s="24"/>
      <c r="E11" s="24"/>
      <c r="F11" s="24"/>
      <c r="G11" s="24"/>
      <c r="H11" s="24"/>
      <c r="I11" s="24"/>
      <c r="J11" s="24"/>
      <c r="K11" s="24"/>
      <c r="L11" s="44"/>
      <c r="M11" s="44"/>
      <c r="N11" s="44"/>
      <c r="O11" s="44"/>
      <c r="P11" s="44"/>
      <c r="Q11" s="44"/>
      <c r="R11" s="44"/>
      <c r="S11" s="44"/>
      <c r="T11" s="44"/>
      <c r="U11" s="44"/>
      <c r="V11" s="44"/>
      <c r="W11" s="44"/>
    </row>
    <row r="12" spans="1:23" s="83" customFormat="1" ht="56.25">
      <c r="A12" s="111" t="s">
        <v>201</v>
      </c>
      <c r="B12" s="774" t="s">
        <v>202</v>
      </c>
      <c r="C12" s="111"/>
      <c r="D12" s="111"/>
      <c r="E12" s="111"/>
      <c r="F12" s="111"/>
      <c r="G12" s="111"/>
      <c r="H12" s="111"/>
      <c r="I12" s="111"/>
      <c r="J12" s="111"/>
      <c r="K12" s="111" t="s">
        <v>66</v>
      </c>
      <c r="L12" s="196">
        <f>L13</f>
        <v>1269.5</v>
      </c>
      <c r="M12" s="196">
        <f>M13</f>
        <v>1337.3</v>
      </c>
      <c r="N12" s="196">
        <f>N13</f>
        <v>443.8</v>
      </c>
      <c r="O12" s="196">
        <f t="shared" ref="O12:U12" si="1">O13</f>
        <v>1398.6</v>
      </c>
      <c r="P12" s="196">
        <f t="shared" si="1"/>
        <v>1398.6</v>
      </c>
      <c r="Q12" s="196">
        <f t="shared" si="1"/>
        <v>0</v>
      </c>
      <c r="R12" s="196">
        <f t="shared" si="1"/>
        <v>1082.0999999999999</v>
      </c>
      <c r="S12" s="196">
        <f t="shared" si="1"/>
        <v>1082.0999999999999</v>
      </c>
      <c r="T12" s="196">
        <f t="shared" si="1"/>
        <v>0</v>
      </c>
      <c r="U12" s="196">
        <f t="shared" si="1"/>
        <v>2024.1999999999998</v>
      </c>
      <c r="V12" s="196">
        <f>V13</f>
        <v>2024.1999999999998</v>
      </c>
      <c r="W12" s="196">
        <f>W13</f>
        <v>0</v>
      </c>
    </row>
    <row r="13" spans="1:23" s="83" customFormat="1" ht="18.75">
      <c r="A13" s="935" t="s">
        <v>9</v>
      </c>
      <c r="B13" s="1104" t="s">
        <v>71</v>
      </c>
      <c r="C13" s="1104"/>
      <c r="D13" s="1104"/>
      <c r="E13" s="1104"/>
      <c r="F13" s="1104"/>
      <c r="G13" s="1104"/>
      <c r="H13" s="1104"/>
      <c r="I13" s="1104"/>
      <c r="J13" s="1104"/>
      <c r="K13" s="1104"/>
      <c r="L13" s="198">
        <f>L14+L17</f>
        <v>1269.5</v>
      </c>
      <c r="M13" s="198">
        <f>M14+M17</f>
        <v>1337.3</v>
      </c>
      <c r="N13" s="198">
        <f>N14+N17</f>
        <v>443.8</v>
      </c>
      <c r="O13" s="198">
        <f>P13+Q13</f>
        <v>1398.6</v>
      </c>
      <c r="P13" s="198">
        <f>P14+P17</f>
        <v>1398.6</v>
      </c>
      <c r="Q13" s="198">
        <f>Q14+Q17</f>
        <v>0</v>
      </c>
      <c r="R13" s="198">
        <f>S13+T13</f>
        <v>1082.0999999999999</v>
      </c>
      <c r="S13" s="198">
        <f>S14+S17</f>
        <v>1082.0999999999999</v>
      </c>
      <c r="T13" s="198">
        <f>T14+T17</f>
        <v>0</v>
      </c>
      <c r="U13" s="198">
        <f>V13+W13</f>
        <v>2024.1999999999998</v>
      </c>
      <c r="V13" s="198">
        <f>V14+V17</f>
        <v>2024.1999999999998</v>
      </c>
      <c r="W13" s="198">
        <f>W14+W17</f>
        <v>0</v>
      </c>
    </row>
    <row r="14" spans="1:23" s="103" customFormat="1" ht="18.75">
      <c r="A14" s="211" t="s">
        <v>1071</v>
      </c>
      <c r="B14" s="1131" t="s">
        <v>1072</v>
      </c>
      <c r="C14" s="1131"/>
      <c r="D14" s="1131"/>
      <c r="E14" s="1131"/>
      <c r="F14" s="1131"/>
      <c r="G14" s="1131"/>
      <c r="H14" s="1131"/>
      <c r="I14" s="1131"/>
      <c r="J14" s="1131"/>
      <c r="K14" s="1131"/>
      <c r="L14" s="114">
        <f>L15</f>
        <v>272.60000000000002</v>
      </c>
      <c r="M14" s="114">
        <f t="shared" ref="M14:W15" si="2">M15</f>
        <v>927.8</v>
      </c>
      <c r="N14" s="114">
        <f t="shared" si="2"/>
        <v>290.8</v>
      </c>
      <c r="O14" s="114">
        <f t="shared" si="2"/>
        <v>1003.4</v>
      </c>
      <c r="P14" s="114">
        <f t="shared" si="2"/>
        <v>1003.4</v>
      </c>
      <c r="Q14" s="114">
        <f t="shared" si="2"/>
        <v>0</v>
      </c>
      <c r="R14" s="114">
        <f t="shared" si="2"/>
        <v>1003.4</v>
      </c>
      <c r="S14" s="114">
        <f t="shared" si="2"/>
        <v>1003.4</v>
      </c>
      <c r="T14" s="114">
        <f t="shared" si="2"/>
        <v>0</v>
      </c>
      <c r="U14" s="114">
        <f t="shared" si="2"/>
        <v>1003.4</v>
      </c>
      <c r="V14" s="114">
        <f t="shared" si="2"/>
        <v>1003.4</v>
      </c>
      <c r="W14" s="114">
        <f t="shared" si="2"/>
        <v>0</v>
      </c>
    </row>
    <row r="15" spans="1:23" s="116" customFormat="1" ht="18.75">
      <c r="A15" s="212" t="s">
        <v>1073</v>
      </c>
      <c r="B15" s="936" t="s">
        <v>1074</v>
      </c>
      <c r="C15" s="212"/>
      <c r="D15" s="212"/>
      <c r="E15" s="212"/>
      <c r="F15" s="212"/>
      <c r="G15" s="212"/>
      <c r="H15" s="213">
        <v>600</v>
      </c>
      <c r="I15" s="212"/>
      <c r="J15" s="212"/>
      <c r="K15" s="212"/>
      <c r="L15" s="200">
        <f>L16</f>
        <v>272.60000000000002</v>
      </c>
      <c r="M15" s="200">
        <f t="shared" si="2"/>
        <v>927.8</v>
      </c>
      <c r="N15" s="200">
        <f t="shared" si="2"/>
        <v>290.8</v>
      </c>
      <c r="O15" s="200">
        <f t="shared" si="2"/>
        <v>1003.4</v>
      </c>
      <c r="P15" s="200">
        <f t="shared" si="2"/>
        <v>1003.4</v>
      </c>
      <c r="Q15" s="200">
        <f t="shared" si="2"/>
        <v>0</v>
      </c>
      <c r="R15" s="200">
        <f t="shared" si="2"/>
        <v>1003.4</v>
      </c>
      <c r="S15" s="200">
        <f t="shared" si="2"/>
        <v>1003.4</v>
      </c>
      <c r="T15" s="200">
        <f t="shared" si="2"/>
        <v>0</v>
      </c>
      <c r="U15" s="200">
        <f t="shared" si="2"/>
        <v>1003.4</v>
      </c>
      <c r="V15" s="200">
        <f t="shared" si="2"/>
        <v>1003.4</v>
      </c>
      <c r="W15" s="200">
        <f t="shared" si="2"/>
        <v>0</v>
      </c>
    </row>
    <row r="16" spans="1:23" s="84" customFormat="1" ht="165.75">
      <c r="A16" s="214" t="s">
        <v>1066</v>
      </c>
      <c r="B16" s="222" t="s">
        <v>36</v>
      </c>
      <c r="C16" s="100"/>
      <c r="D16" s="101"/>
      <c r="E16" s="692" t="s">
        <v>102</v>
      </c>
      <c r="F16" s="692" t="s">
        <v>110</v>
      </c>
      <c r="G16" s="692" t="s">
        <v>662</v>
      </c>
      <c r="H16" s="96">
        <v>612</v>
      </c>
      <c r="I16" s="202" t="s">
        <v>599</v>
      </c>
      <c r="J16" s="202" t="s">
        <v>1067</v>
      </c>
      <c r="K16" s="101"/>
      <c r="L16" s="77">
        <v>272.60000000000002</v>
      </c>
      <c r="M16" s="77">
        <v>927.8</v>
      </c>
      <c r="N16" s="77">
        <v>290.8</v>
      </c>
      <c r="O16" s="77">
        <f>P16+Q16</f>
        <v>1003.4</v>
      </c>
      <c r="P16" s="77">
        <v>1003.4</v>
      </c>
      <c r="Q16" s="77">
        <v>0</v>
      </c>
      <c r="R16" s="77">
        <f>S16+T16</f>
        <v>1003.4</v>
      </c>
      <c r="S16" s="77">
        <v>1003.4</v>
      </c>
      <c r="T16" s="77">
        <v>0</v>
      </c>
      <c r="U16" s="77">
        <f>V16+W16</f>
        <v>1003.4</v>
      </c>
      <c r="V16" s="77">
        <v>1003.4</v>
      </c>
      <c r="W16" s="77">
        <v>0</v>
      </c>
    </row>
    <row r="17" spans="1:23" s="83" customFormat="1" ht="18.75">
      <c r="A17" s="935" t="s">
        <v>15</v>
      </c>
      <c r="B17" s="1104" t="s">
        <v>16</v>
      </c>
      <c r="C17" s="1104"/>
      <c r="D17" s="1104"/>
      <c r="E17" s="1104"/>
      <c r="F17" s="1104"/>
      <c r="G17" s="1104"/>
      <c r="H17" s="1104">
        <v>300</v>
      </c>
      <c r="I17" s="1104"/>
      <c r="J17" s="1104"/>
      <c r="K17" s="1104"/>
      <c r="L17" s="198">
        <f t="shared" ref="L17:W17" si="3">L18</f>
        <v>996.9</v>
      </c>
      <c r="M17" s="198">
        <f t="shared" si="3"/>
        <v>409.5</v>
      </c>
      <c r="N17" s="198">
        <f t="shared" si="3"/>
        <v>153</v>
      </c>
      <c r="O17" s="198">
        <f t="shared" si="3"/>
        <v>395.2</v>
      </c>
      <c r="P17" s="198">
        <f t="shared" si="3"/>
        <v>395.2</v>
      </c>
      <c r="Q17" s="198">
        <f t="shared" si="3"/>
        <v>0</v>
      </c>
      <c r="R17" s="198">
        <f t="shared" si="3"/>
        <v>78.7</v>
      </c>
      <c r="S17" s="198">
        <f t="shared" si="3"/>
        <v>78.7</v>
      </c>
      <c r="T17" s="198">
        <f t="shared" si="3"/>
        <v>0</v>
      </c>
      <c r="U17" s="198">
        <f t="shared" si="3"/>
        <v>1020.8</v>
      </c>
      <c r="V17" s="198">
        <f t="shared" si="3"/>
        <v>1020.8</v>
      </c>
      <c r="W17" s="198">
        <f t="shared" si="3"/>
        <v>0</v>
      </c>
    </row>
    <row r="18" spans="1:23" s="103" customFormat="1" ht="18.75">
      <c r="A18" s="211" t="s">
        <v>18</v>
      </c>
      <c r="B18" s="1131" t="s">
        <v>48</v>
      </c>
      <c r="C18" s="1131"/>
      <c r="D18" s="1131"/>
      <c r="E18" s="1131"/>
      <c r="F18" s="1131"/>
      <c r="G18" s="1131"/>
      <c r="H18" s="1131">
        <v>320</v>
      </c>
      <c r="I18" s="1131"/>
      <c r="J18" s="1131"/>
      <c r="K18" s="1131"/>
      <c r="L18" s="114">
        <f t="shared" ref="L18:W18" si="4">SUM(L19:L19)</f>
        <v>996.9</v>
      </c>
      <c r="M18" s="114">
        <f t="shared" si="4"/>
        <v>409.5</v>
      </c>
      <c r="N18" s="114">
        <f t="shared" si="4"/>
        <v>153</v>
      </c>
      <c r="O18" s="114">
        <f t="shared" si="4"/>
        <v>395.2</v>
      </c>
      <c r="P18" s="114">
        <f t="shared" si="4"/>
        <v>395.2</v>
      </c>
      <c r="Q18" s="114">
        <f t="shared" si="4"/>
        <v>0</v>
      </c>
      <c r="R18" s="114">
        <f t="shared" si="4"/>
        <v>78.7</v>
      </c>
      <c r="S18" s="114">
        <f t="shared" si="4"/>
        <v>78.7</v>
      </c>
      <c r="T18" s="114">
        <f t="shared" si="4"/>
        <v>0</v>
      </c>
      <c r="U18" s="114">
        <f t="shared" si="4"/>
        <v>1020.8</v>
      </c>
      <c r="V18" s="114">
        <f t="shared" si="4"/>
        <v>1020.8</v>
      </c>
      <c r="W18" s="114">
        <f t="shared" si="4"/>
        <v>0</v>
      </c>
    </row>
    <row r="19" spans="1:23" s="84" customFormat="1" ht="153">
      <c r="A19" s="214" t="s">
        <v>12</v>
      </c>
      <c r="B19" s="188" t="s">
        <v>1068</v>
      </c>
      <c r="C19" s="100"/>
      <c r="D19" s="101"/>
      <c r="E19" s="692" t="s">
        <v>89</v>
      </c>
      <c r="F19" s="692" t="s">
        <v>102</v>
      </c>
      <c r="G19" s="692" t="s">
        <v>286</v>
      </c>
      <c r="H19" s="96">
        <v>323</v>
      </c>
      <c r="I19" s="210" t="s">
        <v>1069</v>
      </c>
      <c r="J19" s="181" t="s">
        <v>1070</v>
      </c>
      <c r="K19" s="101"/>
      <c r="L19" s="77">
        <v>996.9</v>
      </c>
      <c r="M19" s="77">
        <v>409.5</v>
      </c>
      <c r="N19" s="77">
        <v>153</v>
      </c>
      <c r="O19" s="77">
        <f>SUM(P19:Q19)</f>
        <v>395.2</v>
      </c>
      <c r="P19" s="77">
        <v>395.2</v>
      </c>
      <c r="Q19" s="77">
        <v>0</v>
      </c>
      <c r="R19" s="77">
        <f>S19+T19</f>
        <v>78.7</v>
      </c>
      <c r="S19" s="77">
        <v>78.7</v>
      </c>
      <c r="T19" s="77">
        <v>0</v>
      </c>
      <c r="U19" s="77">
        <f>V19+W19</f>
        <v>1020.8</v>
      </c>
      <c r="V19" s="77">
        <v>1020.8</v>
      </c>
      <c r="W19" s="77">
        <v>0</v>
      </c>
    </row>
    <row r="20" spans="1:23" s="83" customFormat="1" ht="56.25">
      <c r="A20" s="111" t="s">
        <v>261</v>
      </c>
      <c r="B20" s="774" t="s">
        <v>262</v>
      </c>
      <c r="C20" s="111"/>
      <c r="D20" s="111"/>
      <c r="E20" s="111"/>
      <c r="F20" s="111"/>
      <c r="G20" s="111"/>
      <c r="H20" s="111"/>
      <c r="I20" s="111"/>
      <c r="J20" s="111"/>
      <c r="K20" s="111" t="s">
        <v>66</v>
      </c>
      <c r="L20" s="196">
        <f>SUM(L21,)</f>
        <v>2316.5</v>
      </c>
      <c r="M20" s="196">
        <f t="shared" ref="M20:W20" si="5">SUM(M21,)</f>
        <v>1157.5</v>
      </c>
      <c r="N20" s="196">
        <f t="shared" si="5"/>
        <v>1157.5</v>
      </c>
      <c r="O20" s="196">
        <f t="shared" si="5"/>
        <v>36659.699999999997</v>
      </c>
      <c r="P20" s="196">
        <f t="shared" si="5"/>
        <v>36659.699999999997</v>
      </c>
      <c r="Q20" s="196">
        <f t="shared" si="5"/>
        <v>0</v>
      </c>
      <c r="R20" s="196">
        <f t="shared" si="5"/>
        <v>42769.7</v>
      </c>
      <c r="S20" s="196">
        <f t="shared" si="5"/>
        <v>42769.7</v>
      </c>
      <c r="T20" s="196">
        <f t="shared" si="5"/>
        <v>0</v>
      </c>
      <c r="U20" s="196">
        <f t="shared" si="5"/>
        <v>46435.6</v>
      </c>
      <c r="V20" s="196">
        <f t="shared" si="5"/>
        <v>46435.6</v>
      </c>
      <c r="W20" s="196">
        <f t="shared" si="5"/>
        <v>0</v>
      </c>
    </row>
    <row r="21" spans="1:23" s="83" customFormat="1" ht="18.75">
      <c r="A21" s="935" t="s">
        <v>9</v>
      </c>
      <c r="B21" s="1104" t="s">
        <v>71</v>
      </c>
      <c r="C21" s="1104"/>
      <c r="D21" s="1104"/>
      <c r="E21" s="1104"/>
      <c r="F21" s="1104"/>
      <c r="G21" s="1104"/>
      <c r="H21" s="1104"/>
      <c r="I21" s="1104"/>
      <c r="J21" s="1104"/>
      <c r="K21" s="1104"/>
      <c r="L21" s="198">
        <f>SUM(L22)</f>
        <v>2316.5</v>
      </c>
      <c r="M21" s="198">
        <f t="shared" ref="M21:W21" si="6">SUM(M22)</f>
        <v>1157.5</v>
      </c>
      <c r="N21" s="198">
        <f t="shared" si="6"/>
        <v>1157.5</v>
      </c>
      <c r="O21" s="198">
        <f t="shared" si="6"/>
        <v>36659.699999999997</v>
      </c>
      <c r="P21" s="198">
        <f t="shared" si="6"/>
        <v>36659.699999999997</v>
      </c>
      <c r="Q21" s="198">
        <f t="shared" si="6"/>
        <v>0</v>
      </c>
      <c r="R21" s="198">
        <f t="shared" si="6"/>
        <v>42769.7</v>
      </c>
      <c r="S21" s="198">
        <f t="shared" si="6"/>
        <v>42769.7</v>
      </c>
      <c r="T21" s="198">
        <f t="shared" si="6"/>
        <v>0</v>
      </c>
      <c r="U21" s="198">
        <f t="shared" si="6"/>
        <v>46435.6</v>
      </c>
      <c r="V21" s="198">
        <f t="shared" si="6"/>
        <v>46435.6</v>
      </c>
      <c r="W21" s="198">
        <f t="shared" si="6"/>
        <v>0</v>
      </c>
    </row>
    <row r="22" spans="1:23" s="103" customFormat="1" ht="18.75" customHeight="1">
      <c r="A22" s="211" t="s">
        <v>342</v>
      </c>
      <c r="B22" s="1131" t="s">
        <v>1125</v>
      </c>
      <c r="C22" s="1131"/>
      <c r="D22" s="1131"/>
      <c r="E22" s="1131"/>
      <c r="F22" s="1131"/>
      <c r="G22" s="1131"/>
      <c r="H22" s="291">
        <v>400</v>
      </c>
      <c r="I22" s="291"/>
      <c r="J22" s="291"/>
      <c r="K22" s="291"/>
      <c r="L22" s="114">
        <f>SUM(L23,)</f>
        <v>2316.5</v>
      </c>
      <c r="M22" s="114">
        <f t="shared" ref="M22:W22" si="7">SUM(M23,)</f>
        <v>1157.5</v>
      </c>
      <c r="N22" s="114">
        <f t="shared" si="7"/>
        <v>1157.5</v>
      </c>
      <c r="O22" s="114">
        <f t="shared" si="7"/>
        <v>36659.699999999997</v>
      </c>
      <c r="P22" s="114">
        <f t="shared" si="7"/>
        <v>36659.699999999997</v>
      </c>
      <c r="Q22" s="114">
        <f t="shared" si="7"/>
        <v>0</v>
      </c>
      <c r="R22" s="114">
        <f t="shared" si="7"/>
        <v>42769.7</v>
      </c>
      <c r="S22" s="114">
        <f t="shared" si="7"/>
        <v>42769.7</v>
      </c>
      <c r="T22" s="114">
        <f t="shared" si="7"/>
        <v>0</v>
      </c>
      <c r="U22" s="114">
        <f t="shared" si="7"/>
        <v>46435.6</v>
      </c>
      <c r="V22" s="114">
        <f t="shared" si="7"/>
        <v>46435.6</v>
      </c>
      <c r="W22" s="114">
        <f t="shared" si="7"/>
        <v>0</v>
      </c>
    </row>
    <row r="23" spans="1:23" s="84" customFormat="1" ht="18.75">
      <c r="A23" s="937" t="s">
        <v>14</v>
      </c>
      <c r="B23" s="93" t="s">
        <v>61</v>
      </c>
      <c r="C23" s="100"/>
      <c r="D23" s="101"/>
      <c r="E23" s="93"/>
      <c r="F23" s="93"/>
      <c r="G23" s="93"/>
      <c r="H23" s="96">
        <v>400</v>
      </c>
      <c r="I23" s="97"/>
      <c r="J23" s="100"/>
      <c r="K23" s="101"/>
      <c r="L23" s="77">
        <f>SUM(L24:L25)</f>
        <v>2316.5</v>
      </c>
      <c r="M23" s="77">
        <f t="shared" ref="M23:W23" si="8">SUM(M24:M25)</f>
        <v>1157.5</v>
      </c>
      <c r="N23" s="77">
        <f t="shared" si="8"/>
        <v>1157.5</v>
      </c>
      <c r="O23" s="77">
        <f t="shared" si="8"/>
        <v>36659.699999999997</v>
      </c>
      <c r="P23" s="77">
        <f t="shared" si="8"/>
        <v>36659.699999999997</v>
      </c>
      <c r="Q23" s="77">
        <f t="shared" si="8"/>
        <v>0</v>
      </c>
      <c r="R23" s="77">
        <f>SUM(R24:R25)</f>
        <v>42769.7</v>
      </c>
      <c r="S23" s="77">
        <f t="shared" si="8"/>
        <v>42769.7</v>
      </c>
      <c r="T23" s="77">
        <f t="shared" si="8"/>
        <v>0</v>
      </c>
      <c r="U23" s="77">
        <f t="shared" si="8"/>
        <v>46435.6</v>
      </c>
      <c r="V23" s="77">
        <f t="shared" si="8"/>
        <v>46435.6</v>
      </c>
      <c r="W23" s="77">
        <f t="shared" si="8"/>
        <v>0</v>
      </c>
    </row>
    <row r="24" spans="1:23" s="84" customFormat="1" ht="204">
      <c r="A24" s="937"/>
      <c r="B24" s="93" t="s">
        <v>287</v>
      </c>
      <c r="C24" s="100"/>
      <c r="D24" s="101"/>
      <c r="E24" s="692" t="s">
        <v>89</v>
      </c>
      <c r="F24" s="692" t="s">
        <v>102</v>
      </c>
      <c r="G24" s="692" t="s">
        <v>1122</v>
      </c>
      <c r="H24" s="96">
        <v>410</v>
      </c>
      <c r="I24" s="202" t="s">
        <v>1123</v>
      </c>
      <c r="J24" s="202" t="s">
        <v>1124</v>
      </c>
      <c r="K24" s="101"/>
      <c r="L24" s="77">
        <v>2316.5</v>
      </c>
      <c r="M24" s="77">
        <v>1157.5</v>
      </c>
      <c r="N24" s="77">
        <v>1157.5</v>
      </c>
      <c r="O24" s="77">
        <f>P24+Q24</f>
        <v>26782.1</v>
      </c>
      <c r="P24" s="77">
        <v>26782.1</v>
      </c>
      <c r="Q24" s="77"/>
      <c r="R24" s="77">
        <f>S24+T24</f>
        <v>37222</v>
      </c>
      <c r="S24" s="77">
        <v>37222</v>
      </c>
      <c r="T24" s="77"/>
      <c r="U24" s="77">
        <f>V24+W24</f>
        <v>39444</v>
      </c>
      <c r="V24" s="77">
        <v>39444</v>
      </c>
      <c r="W24" s="77"/>
    </row>
    <row r="25" spans="1:23" s="84" customFormat="1" ht="204">
      <c r="A25" s="937" t="s">
        <v>533</v>
      </c>
      <c r="B25" s="93" t="s">
        <v>287</v>
      </c>
      <c r="C25" s="100"/>
      <c r="D25" s="101"/>
      <c r="E25" s="692" t="s">
        <v>89</v>
      </c>
      <c r="F25" s="692" t="s">
        <v>102</v>
      </c>
      <c r="G25" s="93" t="s">
        <v>780</v>
      </c>
      <c r="H25" s="96">
        <v>410</v>
      </c>
      <c r="I25" s="202" t="s">
        <v>1123</v>
      </c>
      <c r="J25" s="202"/>
      <c r="K25" s="101"/>
      <c r="L25" s="77"/>
      <c r="M25" s="77"/>
      <c r="N25" s="77"/>
      <c r="O25" s="77">
        <f>P25+Q25</f>
        <v>9877.6</v>
      </c>
      <c r="P25" s="77">
        <v>9877.6</v>
      </c>
      <c r="Q25" s="77"/>
      <c r="R25" s="77">
        <f>S25+T25</f>
        <v>5547.7</v>
      </c>
      <c r="S25" s="77">
        <v>5547.7</v>
      </c>
      <c r="T25" s="77"/>
      <c r="U25" s="77">
        <f>V25+W25</f>
        <v>6991.6</v>
      </c>
      <c r="V25" s="77">
        <v>6991.6</v>
      </c>
      <c r="W25" s="77"/>
    </row>
    <row r="26" spans="1:23" s="83" customFormat="1" ht="56.25">
      <c r="A26" s="111" t="s">
        <v>348</v>
      </c>
      <c r="B26" s="110" t="s">
        <v>435</v>
      </c>
      <c r="C26" s="111"/>
      <c r="D26" s="111"/>
      <c r="E26" s="111"/>
      <c r="F26" s="111"/>
      <c r="G26" s="111"/>
      <c r="H26" s="111"/>
      <c r="I26" s="111"/>
      <c r="J26" s="111"/>
      <c r="K26" s="111" t="s">
        <v>66</v>
      </c>
      <c r="L26" s="196">
        <f>L27+L124+L131+L134</f>
        <v>1122091.3500000001</v>
      </c>
      <c r="M26" s="196">
        <f t="shared" ref="M26:W26" si="9">M27+M124+M131+M134</f>
        <v>1173336.9699999997</v>
      </c>
      <c r="N26" s="196">
        <f t="shared" si="9"/>
        <v>727109.36000000022</v>
      </c>
      <c r="O26" s="196">
        <f t="shared" si="9"/>
        <v>1144826.7200000002</v>
      </c>
      <c r="P26" s="196">
        <f t="shared" si="9"/>
        <v>1144826.6600000004</v>
      </c>
      <c r="Q26" s="196">
        <f t="shared" si="9"/>
        <v>0</v>
      </c>
      <c r="R26" s="196">
        <f t="shared" si="9"/>
        <v>1144826.7200000002</v>
      </c>
      <c r="S26" s="196">
        <f t="shared" si="9"/>
        <v>1144826.6600000004</v>
      </c>
      <c r="T26" s="196">
        <f t="shared" si="9"/>
        <v>0</v>
      </c>
      <c r="U26" s="196">
        <f t="shared" si="9"/>
        <v>1144826.7200000002</v>
      </c>
      <c r="V26" s="196">
        <f t="shared" si="9"/>
        <v>1144826.6600000004</v>
      </c>
      <c r="W26" s="196">
        <f t="shared" si="9"/>
        <v>0</v>
      </c>
    </row>
    <row r="27" spans="1:23" s="506" customFormat="1">
      <c r="A27" s="938" t="s">
        <v>9</v>
      </c>
      <c r="B27" s="1554" t="s">
        <v>71</v>
      </c>
      <c r="C27" s="1554"/>
      <c r="D27" s="1554"/>
      <c r="E27" s="1554"/>
      <c r="F27" s="1554"/>
      <c r="G27" s="1554"/>
      <c r="H27" s="1554"/>
      <c r="I27" s="1554"/>
      <c r="J27" s="1554"/>
      <c r="K27" s="1554"/>
      <c r="L27" s="511">
        <f>SUM(L28,L43,L51,L120,)</f>
        <v>1096025.9400000002</v>
      </c>
      <c r="M27" s="511">
        <f t="shared" ref="M27:W27" si="10">SUM(M28,M43,M51,M120,)</f>
        <v>1139373.6799999997</v>
      </c>
      <c r="N27" s="511">
        <f t="shared" si="10"/>
        <v>706315.29000000015</v>
      </c>
      <c r="O27" s="511">
        <f t="shared" si="10"/>
        <v>1108835.82</v>
      </c>
      <c r="P27" s="511">
        <f t="shared" si="10"/>
        <v>1108835.7600000002</v>
      </c>
      <c r="Q27" s="511">
        <f t="shared" si="10"/>
        <v>0</v>
      </c>
      <c r="R27" s="511">
        <f t="shared" si="10"/>
        <v>1108835.82</v>
      </c>
      <c r="S27" s="511">
        <f t="shared" si="10"/>
        <v>1108835.7600000002</v>
      </c>
      <c r="T27" s="511">
        <f t="shared" si="10"/>
        <v>0</v>
      </c>
      <c r="U27" s="511">
        <f t="shared" si="10"/>
        <v>1108835.82</v>
      </c>
      <c r="V27" s="511">
        <f t="shared" si="10"/>
        <v>1108835.7600000002</v>
      </c>
      <c r="W27" s="511">
        <f t="shared" si="10"/>
        <v>0</v>
      </c>
    </row>
    <row r="28" spans="1:23" s="333" customFormat="1">
      <c r="A28" s="939" t="s">
        <v>58</v>
      </c>
      <c r="B28" s="263"/>
      <c r="C28" s="512"/>
      <c r="D28" s="132"/>
      <c r="E28" s="263"/>
      <c r="F28" s="263"/>
      <c r="G28" s="263"/>
      <c r="H28" s="263"/>
      <c r="I28" s="513"/>
      <c r="J28" s="512"/>
      <c r="K28" s="132"/>
      <c r="L28" s="514">
        <f t="shared" ref="L28:W28" si="11">L29+L37+L42</f>
        <v>3754.0499999999997</v>
      </c>
      <c r="M28" s="514">
        <f t="shared" si="11"/>
        <v>4841.3999999999996</v>
      </c>
      <c r="N28" s="514">
        <f t="shared" si="11"/>
        <v>2421.59</v>
      </c>
      <c r="O28" s="514">
        <f t="shared" si="11"/>
        <v>5442.9000000000005</v>
      </c>
      <c r="P28" s="514">
        <f t="shared" si="11"/>
        <v>5442.9000000000005</v>
      </c>
      <c r="Q28" s="514">
        <f t="shared" si="11"/>
        <v>0</v>
      </c>
      <c r="R28" s="514">
        <f t="shared" si="11"/>
        <v>5442.9000000000005</v>
      </c>
      <c r="S28" s="514">
        <f t="shared" si="11"/>
        <v>5442.9000000000005</v>
      </c>
      <c r="T28" s="514">
        <f t="shared" si="11"/>
        <v>0</v>
      </c>
      <c r="U28" s="514">
        <f t="shared" si="11"/>
        <v>5442.9000000000005</v>
      </c>
      <c r="V28" s="514">
        <f t="shared" si="11"/>
        <v>5442.9000000000005</v>
      </c>
      <c r="W28" s="514">
        <f t="shared" si="11"/>
        <v>0</v>
      </c>
    </row>
    <row r="29" spans="1:23" s="333" customFormat="1">
      <c r="A29" s="940" t="s">
        <v>10</v>
      </c>
      <c r="B29" s="515" t="s">
        <v>72</v>
      </c>
      <c r="C29" s="516"/>
      <c r="D29" s="516"/>
      <c r="E29" s="263"/>
      <c r="F29" s="263"/>
      <c r="G29" s="263"/>
      <c r="H29" s="517">
        <v>100</v>
      </c>
      <c r="I29" s="518"/>
      <c r="J29" s="516"/>
      <c r="K29" s="516"/>
      <c r="L29" s="514">
        <f t="shared" ref="L29:W29" si="12">L31+L32+L35+L36</f>
        <v>3195.7799999999997</v>
      </c>
      <c r="M29" s="519">
        <f t="shared" si="12"/>
        <v>3368.4</v>
      </c>
      <c r="N29" s="519">
        <f t="shared" si="12"/>
        <v>2191.8000000000002</v>
      </c>
      <c r="O29" s="519">
        <f t="shared" si="12"/>
        <v>3971.2000000000003</v>
      </c>
      <c r="P29" s="519">
        <f t="shared" si="12"/>
        <v>3971.2000000000003</v>
      </c>
      <c r="Q29" s="519">
        <f t="shared" si="12"/>
        <v>0</v>
      </c>
      <c r="R29" s="519">
        <f t="shared" si="12"/>
        <v>3971.2000000000003</v>
      </c>
      <c r="S29" s="519">
        <f t="shared" si="12"/>
        <v>3971.2000000000003</v>
      </c>
      <c r="T29" s="519">
        <f t="shared" si="12"/>
        <v>0</v>
      </c>
      <c r="U29" s="519">
        <f t="shared" si="12"/>
        <v>3971.2000000000003</v>
      </c>
      <c r="V29" s="519">
        <f t="shared" si="12"/>
        <v>3971.2000000000003</v>
      </c>
      <c r="W29" s="519">
        <f t="shared" si="12"/>
        <v>0</v>
      </c>
    </row>
    <row r="30" spans="1:23" s="333" customFormat="1">
      <c r="A30" s="1539"/>
      <c r="B30" s="1529" t="s">
        <v>436</v>
      </c>
      <c r="C30" s="516"/>
      <c r="D30" s="516"/>
      <c r="E30" s="34"/>
      <c r="F30" s="34"/>
      <c r="G30" s="263"/>
      <c r="H30" s="517"/>
      <c r="I30" s="518"/>
      <c r="J30" s="516"/>
      <c r="K30" s="516"/>
      <c r="L30" s="519"/>
      <c r="M30" s="519"/>
      <c r="N30" s="519"/>
      <c r="O30" s="519"/>
      <c r="P30" s="519"/>
      <c r="Q30" s="519"/>
      <c r="R30" s="519"/>
      <c r="S30" s="519"/>
      <c r="T30" s="519"/>
      <c r="U30" s="519"/>
      <c r="V30" s="519"/>
      <c r="W30" s="519"/>
    </row>
    <row r="31" spans="1:23" s="333" customFormat="1">
      <c r="A31" s="1539"/>
      <c r="B31" s="1529"/>
      <c r="C31" s="1556"/>
      <c r="D31" s="1556"/>
      <c r="E31" s="1532" t="s">
        <v>234</v>
      </c>
      <c r="F31" s="1532" t="s">
        <v>107</v>
      </c>
      <c r="G31" s="1533" t="s">
        <v>664</v>
      </c>
      <c r="H31" s="1534">
        <v>100</v>
      </c>
      <c r="I31" s="1557" t="s">
        <v>1185</v>
      </c>
      <c r="J31" s="1555" t="s">
        <v>596</v>
      </c>
      <c r="K31" s="1543"/>
      <c r="L31" s="1536">
        <v>480.79</v>
      </c>
      <c r="M31" s="1536">
        <v>385.5</v>
      </c>
      <c r="N31" s="1536">
        <v>354.78</v>
      </c>
      <c r="O31" s="1536">
        <v>575.4</v>
      </c>
      <c r="P31" s="1536">
        <v>575.4</v>
      </c>
      <c r="Q31" s="1536"/>
      <c r="R31" s="519">
        <f>O31</f>
        <v>575.4</v>
      </c>
      <c r="S31" s="1536">
        <f>P31</f>
        <v>575.4</v>
      </c>
      <c r="T31" s="1536"/>
      <c r="U31" s="1536">
        <f>R31</f>
        <v>575.4</v>
      </c>
      <c r="V31" s="1536">
        <f>S31</f>
        <v>575.4</v>
      </c>
      <c r="W31" s="1536"/>
    </row>
    <row r="32" spans="1:23" s="333" customFormat="1">
      <c r="A32" s="1539"/>
      <c r="B32" s="1529"/>
      <c r="C32" s="1556"/>
      <c r="D32" s="1556"/>
      <c r="E32" s="1532"/>
      <c r="F32" s="1532"/>
      <c r="G32" s="1533"/>
      <c r="H32" s="1534"/>
      <c r="I32" s="1557"/>
      <c r="J32" s="1555"/>
      <c r="K32" s="1543"/>
      <c r="L32" s="1536"/>
      <c r="M32" s="1536"/>
      <c r="N32" s="1536"/>
      <c r="O32" s="1536"/>
      <c r="P32" s="1536"/>
      <c r="Q32" s="1536"/>
      <c r="R32" s="519"/>
      <c r="S32" s="1536"/>
      <c r="T32" s="1536"/>
      <c r="U32" s="1536"/>
      <c r="V32" s="1536"/>
      <c r="W32" s="1536"/>
    </row>
    <row r="33" spans="1:23" s="333" customFormat="1" ht="315">
      <c r="A33" s="34"/>
      <c r="B33" s="263"/>
      <c r="C33" s="516"/>
      <c r="D33" s="516"/>
      <c r="E33" s="548"/>
      <c r="F33" s="548"/>
      <c r="G33" s="88"/>
      <c r="H33" s="526"/>
      <c r="I33" s="941" t="s">
        <v>1186</v>
      </c>
      <c r="J33" s="942"/>
      <c r="K33" s="943"/>
      <c r="L33" s="519"/>
      <c r="M33" s="547"/>
      <c r="N33" s="547"/>
      <c r="O33" s="519"/>
      <c r="P33" s="519"/>
      <c r="Q33" s="519"/>
      <c r="R33" s="519"/>
      <c r="S33" s="519"/>
      <c r="T33" s="519"/>
      <c r="U33" s="519"/>
      <c r="V33" s="519"/>
      <c r="W33" s="519"/>
    </row>
    <row r="34" spans="1:23" s="333" customFormat="1" ht="94.5">
      <c r="A34" s="34"/>
      <c r="B34" s="263"/>
      <c r="C34" s="516"/>
      <c r="D34" s="516"/>
      <c r="E34" s="548"/>
      <c r="F34" s="548"/>
      <c r="G34" s="88"/>
      <c r="H34" s="526"/>
      <c r="I34" s="941" t="s">
        <v>1187</v>
      </c>
      <c r="J34" s="942"/>
      <c r="K34" s="943"/>
      <c r="L34" s="519"/>
      <c r="M34" s="547"/>
      <c r="N34" s="547"/>
      <c r="O34" s="519"/>
      <c r="P34" s="519"/>
      <c r="Q34" s="519"/>
      <c r="R34" s="519"/>
      <c r="S34" s="519"/>
      <c r="T34" s="519"/>
      <c r="U34" s="519"/>
      <c r="V34" s="519"/>
      <c r="W34" s="519"/>
    </row>
    <row r="35" spans="1:23" s="333" customFormat="1">
      <c r="A35" s="1539"/>
      <c r="B35" s="1558" t="s">
        <v>437</v>
      </c>
      <c r="C35" s="1556"/>
      <c r="D35" s="1559"/>
      <c r="E35" s="1532" t="s">
        <v>234</v>
      </c>
      <c r="F35" s="1532" t="s">
        <v>107</v>
      </c>
      <c r="G35" s="1533" t="s">
        <v>663</v>
      </c>
      <c r="H35" s="1534">
        <v>100</v>
      </c>
      <c r="I35" s="1557" t="s">
        <v>1188</v>
      </c>
      <c r="J35" s="1542" t="s">
        <v>597</v>
      </c>
      <c r="K35" s="1543"/>
      <c r="L35" s="1536">
        <v>2714.99</v>
      </c>
      <c r="M35" s="1536">
        <v>2982.9</v>
      </c>
      <c r="N35" s="1536">
        <v>1837.02</v>
      </c>
      <c r="O35" s="1536">
        <v>3395.8</v>
      </c>
      <c r="P35" s="1536">
        <v>3395.8</v>
      </c>
      <c r="Q35" s="1536"/>
      <c r="R35" s="1536">
        <f t="shared" ref="R35:W35" si="13">O35</f>
        <v>3395.8</v>
      </c>
      <c r="S35" s="519">
        <f t="shared" si="13"/>
        <v>3395.8</v>
      </c>
      <c r="T35" s="519">
        <f t="shared" si="13"/>
        <v>0</v>
      </c>
      <c r="U35" s="519">
        <f t="shared" si="13"/>
        <v>3395.8</v>
      </c>
      <c r="V35" s="519">
        <f t="shared" si="13"/>
        <v>3395.8</v>
      </c>
      <c r="W35" s="519">
        <f t="shared" si="13"/>
        <v>0</v>
      </c>
    </row>
    <row r="36" spans="1:23" s="333" customFormat="1">
      <c r="A36" s="1539"/>
      <c r="B36" s="1558"/>
      <c r="C36" s="1556"/>
      <c r="D36" s="1559"/>
      <c r="E36" s="1532"/>
      <c r="F36" s="1532"/>
      <c r="G36" s="1533"/>
      <c r="H36" s="1534"/>
      <c r="I36" s="1557"/>
      <c r="J36" s="1542"/>
      <c r="K36" s="1543"/>
      <c r="L36" s="1536"/>
      <c r="M36" s="1536"/>
      <c r="N36" s="1536"/>
      <c r="O36" s="1536"/>
      <c r="P36" s="1536"/>
      <c r="Q36" s="1536"/>
      <c r="R36" s="1536"/>
      <c r="S36" s="519"/>
      <c r="T36" s="519"/>
      <c r="U36" s="519"/>
      <c r="V36" s="519"/>
      <c r="W36" s="519"/>
    </row>
    <row r="37" spans="1:23" s="333" customFormat="1" ht="31.5">
      <c r="A37" s="940" t="s">
        <v>11</v>
      </c>
      <c r="B37" s="515" t="s">
        <v>73</v>
      </c>
      <c r="C37" s="513"/>
      <c r="D37" s="520"/>
      <c r="E37" s="34"/>
      <c r="F37" s="34"/>
      <c r="G37" s="34"/>
      <c r="H37" s="517">
        <v>200</v>
      </c>
      <c r="I37" s="521"/>
      <c r="J37" s="513"/>
      <c r="K37" s="520"/>
      <c r="L37" s="514">
        <f>L38+L39+L40+L41</f>
        <v>558.27</v>
      </c>
      <c r="M37" s="514">
        <f t="shared" ref="M37:W37" si="14">M38+M39+M40+M41</f>
        <v>1473</v>
      </c>
      <c r="N37" s="514">
        <f t="shared" si="14"/>
        <v>229.79000000000002</v>
      </c>
      <c r="O37" s="514">
        <f t="shared" si="14"/>
        <v>1471.7</v>
      </c>
      <c r="P37" s="514">
        <f t="shared" si="14"/>
        <v>1471.7</v>
      </c>
      <c r="Q37" s="514">
        <f t="shared" si="14"/>
        <v>0</v>
      </c>
      <c r="R37" s="514">
        <f t="shared" si="14"/>
        <v>1471.7</v>
      </c>
      <c r="S37" s="514">
        <f t="shared" si="14"/>
        <v>1471.7</v>
      </c>
      <c r="T37" s="514">
        <f t="shared" si="14"/>
        <v>0</v>
      </c>
      <c r="U37" s="514">
        <f t="shared" si="14"/>
        <v>1471.7</v>
      </c>
      <c r="V37" s="514">
        <f t="shared" si="14"/>
        <v>1471.7</v>
      </c>
      <c r="W37" s="514">
        <f t="shared" si="14"/>
        <v>0</v>
      </c>
    </row>
    <row r="38" spans="1:23" s="333" customFormat="1">
      <c r="A38" s="1528"/>
      <c r="B38" s="1529" t="s">
        <v>436</v>
      </c>
      <c r="C38" s="1537"/>
      <c r="D38" s="1538"/>
      <c r="E38" s="1532" t="s">
        <v>234</v>
      </c>
      <c r="F38" s="1532" t="s">
        <v>107</v>
      </c>
      <c r="G38" s="1533" t="s">
        <v>664</v>
      </c>
      <c r="H38" s="1534">
        <v>200</v>
      </c>
      <c r="I38" s="1541"/>
      <c r="J38" s="1530"/>
      <c r="K38" s="1531"/>
      <c r="L38" s="1536">
        <v>485.6</v>
      </c>
      <c r="M38" s="1536">
        <v>1389.8</v>
      </c>
      <c r="N38" s="1536">
        <v>155.65</v>
      </c>
      <c r="O38" s="1536">
        <v>1377</v>
      </c>
      <c r="P38" s="1536">
        <v>1377</v>
      </c>
      <c r="Q38" s="1536"/>
      <c r="R38" s="1536">
        <f t="shared" ref="R38:W38" si="15">O38</f>
        <v>1377</v>
      </c>
      <c r="S38" s="519">
        <f t="shared" si="15"/>
        <v>1377</v>
      </c>
      <c r="T38" s="519">
        <f t="shared" si="15"/>
        <v>0</v>
      </c>
      <c r="U38" s="519">
        <f t="shared" si="15"/>
        <v>1377</v>
      </c>
      <c r="V38" s="519">
        <f t="shared" si="15"/>
        <v>1377</v>
      </c>
      <c r="W38" s="519">
        <f t="shared" si="15"/>
        <v>0</v>
      </c>
    </row>
    <row r="39" spans="1:23" s="333" customFormat="1">
      <c r="A39" s="1528"/>
      <c r="B39" s="1529"/>
      <c r="C39" s="1537"/>
      <c r="D39" s="1538"/>
      <c r="E39" s="1532"/>
      <c r="F39" s="1532"/>
      <c r="G39" s="1533"/>
      <c r="H39" s="1534"/>
      <c r="I39" s="1541"/>
      <c r="J39" s="1530"/>
      <c r="K39" s="1531"/>
      <c r="L39" s="1536"/>
      <c r="M39" s="1536"/>
      <c r="N39" s="1536"/>
      <c r="O39" s="1536"/>
      <c r="P39" s="1536"/>
      <c r="Q39" s="1536"/>
      <c r="R39" s="1536"/>
      <c r="S39" s="519"/>
      <c r="T39" s="519"/>
      <c r="U39" s="519"/>
      <c r="V39" s="519"/>
      <c r="W39" s="519"/>
    </row>
    <row r="40" spans="1:23" s="333" customFormat="1">
      <c r="A40" s="1528"/>
      <c r="B40" s="1529" t="s">
        <v>437</v>
      </c>
      <c r="C40" s="1530"/>
      <c r="D40" s="1531"/>
      <c r="E40" s="1532" t="s">
        <v>234</v>
      </c>
      <c r="F40" s="1532" t="s">
        <v>107</v>
      </c>
      <c r="G40" s="1533" t="s">
        <v>663</v>
      </c>
      <c r="H40" s="1534">
        <v>200</v>
      </c>
      <c r="I40" s="1535"/>
      <c r="J40" s="1544"/>
      <c r="K40" s="1531"/>
      <c r="L40" s="1536">
        <v>72.67</v>
      </c>
      <c r="M40" s="1536">
        <v>83.2</v>
      </c>
      <c r="N40" s="1536">
        <v>74.14</v>
      </c>
      <c r="O40" s="1536">
        <v>94.7</v>
      </c>
      <c r="P40" s="1536">
        <v>94.7</v>
      </c>
      <c r="Q40" s="1536"/>
      <c r="R40" s="1536">
        <f t="shared" ref="R40:W40" si="16">O40</f>
        <v>94.7</v>
      </c>
      <c r="S40" s="519">
        <f t="shared" si="16"/>
        <v>94.7</v>
      </c>
      <c r="T40" s="519">
        <f t="shared" si="16"/>
        <v>0</v>
      </c>
      <c r="U40" s="519">
        <f t="shared" si="16"/>
        <v>94.7</v>
      </c>
      <c r="V40" s="519">
        <f t="shared" si="16"/>
        <v>94.7</v>
      </c>
      <c r="W40" s="519">
        <f t="shared" si="16"/>
        <v>0</v>
      </c>
    </row>
    <row r="41" spans="1:23" s="333" customFormat="1">
      <c r="A41" s="1528"/>
      <c r="B41" s="1529"/>
      <c r="C41" s="1530"/>
      <c r="D41" s="1531"/>
      <c r="E41" s="1532"/>
      <c r="F41" s="1532"/>
      <c r="G41" s="1533"/>
      <c r="H41" s="1534"/>
      <c r="I41" s="1535"/>
      <c r="J41" s="1544"/>
      <c r="K41" s="1531"/>
      <c r="L41" s="1536"/>
      <c r="M41" s="1536"/>
      <c r="N41" s="1536"/>
      <c r="O41" s="1536"/>
      <c r="P41" s="1536"/>
      <c r="Q41" s="1536"/>
      <c r="R41" s="1536"/>
      <c r="S41" s="519"/>
      <c r="T41" s="519"/>
      <c r="U41" s="519"/>
      <c r="V41" s="519"/>
      <c r="W41" s="519"/>
    </row>
    <row r="42" spans="1:23" s="333" customFormat="1">
      <c r="A42" s="940" t="s">
        <v>21</v>
      </c>
      <c r="B42" s="263" t="s">
        <v>32</v>
      </c>
      <c r="C42" s="513"/>
      <c r="D42" s="520"/>
      <c r="E42" s="34"/>
      <c r="F42" s="34"/>
      <c r="G42" s="263"/>
      <c r="H42" s="517">
        <v>800</v>
      </c>
      <c r="I42" s="522"/>
      <c r="J42" s="513"/>
      <c r="K42" s="520"/>
      <c r="L42" s="519"/>
      <c r="M42" s="519"/>
      <c r="N42" s="519"/>
      <c r="O42" s="519">
        <f>SUM(P42:Q42)</f>
        <v>0</v>
      </c>
      <c r="P42" s="519"/>
      <c r="Q42" s="519"/>
      <c r="R42" s="519">
        <f>SUM(S42:T42)</f>
        <v>0</v>
      </c>
      <c r="S42" s="519"/>
      <c r="T42" s="519"/>
      <c r="U42" s="519">
        <f>SUM(V42:W42)</f>
        <v>0</v>
      </c>
      <c r="V42" s="519"/>
      <c r="W42" s="519"/>
    </row>
    <row r="43" spans="1:23" s="333" customFormat="1" ht="34.5" customHeight="1">
      <c r="A43" s="944" t="s">
        <v>1081</v>
      </c>
      <c r="B43" s="1545" t="s">
        <v>1082</v>
      </c>
      <c r="C43" s="1545"/>
      <c r="D43" s="1545"/>
      <c r="E43" s="1545"/>
      <c r="F43" s="1545"/>
      <c r="G43" s="1545"/>
      <c r="H43" s="944"/>
      <c r="I43" s="944"/>
      <c r="J43" s="944"/>
      <c r="K43" s="944"/>
      <c r="L43" s="523">
        <f t="shared" ref="L43:W43" si="17">SUM(L44)</f>
        <v>357.57</v>
      </c>
      <c r="M43" s="523">
        <f t="shared" si="17"/>
        <v>610.01</v>
      </c>
      <c r="N43" s="523">
        <f t="shared" si="17"/>
        <v>318.52</v>
      </c>
      <c r="O43" s="523">
        <f t="shared" si="17"/>
        <v>645.9</v>
      </c>
      <c r="P43" s="523">
        <f t="shared" si="17"/>
        <v>645.9</v>
      </c>
      <c r="Q43" s="523">
        <f t="shared" si="17"/>
        <v>0</v>
      </c>
      <c r="R43" s="523">
        <f t="shared" si="17"/>
        <v>645.9</v>
      </c>
      <c r="S43" s="523">
        <f t="shared" si="17"/>
        <v>645.9</v>
      </c>
      <c r="T43" s="523">
        <f t="shared" si="17"/>
        <v>0</v>
      </c>
      <c r="U43" s="523">
        <f t="shared" si="17"/>
        <v>645.9</v>
      </c>
      <c r="V43" s="523">
        <f t="shared" si="17"/>
        <v>645.9</v>
      </c>
      <c r="W43" s="523">
        <f t="shared" si="17"/>
        <v>0</v>
      </c>
    </row>
    <row r="44" spans="1:23" s="333" customFormat="1" ht="31.5">
      <c r="A44" s="940" t="s">
        <v>22</v>
      </c>
      <c r="B44" s="515" t="s">
        <v>98</v>
      </c>
      <c r="C44" s="524"/>
      <c r="D44" s="525"/>
      <c r="E44" s="515"/>
      <c r="F44" s="515"/>
      <c r="G44" s="515"/>
      <c r="H44" s="526">
        <v>200</v>
      </c>
      <c r="I44" s="945"/>
      <c r="J44" s="513"/>
      <c r="K44" s="520"/>
      <c r="L44" s="519">
        <f t="shared" ref="L44:W44" si="18">SUM(L45:L50)</f>
        <v>357.57</v>
      </c>
      <c r="M44" s="519">
        <f t="shared" si="18"/>
        <v>610.01</v>
      </c>
      <c r="N44" s="519">
        <f t="shared" si="18"/>
        <v>318.52</v>
      </c>
      <c r="O44" s="519">
        <f t="shared" si="18"/>
        <v>645.9</v>
      </c>
      <c r="P44" s="519">
        <f t="shared" si="18"/>
        <v>645.9</v>
      </c>
      <c r="Q44" s="519">
        <f t="shared" si="18"/>
        <v>0</v>
      </c>
      <c r="R44" s="519">
        <f t="shared" si="18"/>
        <v>645.9</v>
      </c>
      <c r="S44" s="519">
        <f t="shared" si="18"/>
        <v>645.9</v>
      </c>
      <c r="T44" s="519">
        <f t="shared" si="18"/>
        <v>0</v>
      </c>
      <c r="U44" s="519">
        <f t="shared" si="18"/>
        <v>645.9</v>
      </c>
      <c r="V44" s="519">
        <f t="shared" si="18"/>
        <v>645.9</v>
      </c>
      <c r="W44" s="519">
        <f t="shared" si="18"/>
        <v>0</v>
      </c>
    </row>
    <row r="45" spans="1:23" s="333" customFormat="1" ht="47.25">
      <c r="A45" s="1546" t="s">
        <v>43</v>
      </c>
      <c r="B45" s="1529" t="s">
        <v>858</v>
      </c>
      <c r="C45" s="1537"/>
      <c r="D45" s="1538"/>
      <c r="E45" s="1539" t="s">
        <v>89</v>
      </c>
      <c r="F45" s="1539" t="s">
        <v>102</v>
      </c>
      <c r="G45" s="1533" t="s">
        <v>665</v>
      </c>
      <c r="H45" s="1540">
        <v>200</v>
      </c>
      <c r="I45" s="527" t="s">
        <v>859</v>
      </c>
      <c r="J45" s="946" t="s">
        <v>438</v>
      </c>
      <c r="K45" s="1538"/>
      <c r="L45" s="1536">
        <v>357.57</v>
      </c>
      <c r="M45" s="1536">
        <v>466.4</v>
      </c>
      <c r="N45" s="1536">
        <v>318.52</v>
      </c>
      <c r="O45" s="1536">
        <v>494.5</v>
      </c>
      <c r="P45" s="1536">
        <v>494.5</v>
      </c>
      <c r="Q45" s="1536"/>
      <c r="R45" s="1536">
        <f t="shared" ref="R45:W45" si="19">O45</f>
        <v>494.5</v>
      </c>
      <c r="S45" s="519">
        <f t="shared" si="19"/>
        <v>494.5</v>
      </c>
      <c r="T45" s="519">
        <f t="shared" si="19"/>
        <v>0</v>
      </c>
      <c r="U45" s="519">
        <f t="shared" si="19"/>
        <v>494.5</v>
      </c>
      <c r="V45" s="519">
        <f t="shared" si="19"/>
        <v>494.5</v>
      </c>
      <c r="W45" s="519">
        <f t="shared" si="19"/>
        <v>0</v>
      </c>
    </row>
    <row r="46" spans="1:23" s="333" customFormat="1" ht="110.25">
      <c r="A46" s="1546"/>
      <c r="B46" s="1529"/>
      <c r="C46" s="1537"/>
      <c r="D46" s="1538"/>
      <c r="E46" s="1539"/>
      <c r="F46" s="1539"/>
      <c r="G46" s="1533"/>
      <c r="H46" s="1540"/>
      <c r="I46" s="527" t="s">
        <v>860</v>
      </c>
      <c r="J46" s="947" t="s">
        <v>439</v>
      </c>
      <c r="K46" s="1538"/>
      <c r="L46" s="1536"/>
      <c r="M46" s="1536"/>
      <c r="N46" s="1536"/>
      <c r="O46" s="1536"/>
      <c r="P46" s="1536"/>
      <c r="Q46" s="1536"/>
      <c r="R46" s="1536"/>
      <c r="S46" s="519"/>
      <c r="T46" s="519"/>
      <c r="U46" s="519"/>
      <c r="V46" s="519"/>
      <c r="W46" s="519"/>
    </row>
    <row r="47" spans="1:23" s="333" customFormat="1">
      <c r="A47" s="1546" t="s">
        <v>78</v>
      </c>
      <c r="B47" s="1529" t="s">
        <v>861</v>
      </c>
      <c r="C47" s="1537"/>
      <c r="D47" s="1538"/>
      <c r="E47" s="1539" t="s">
        <v>234</v>
      </c>
      <c r="F47" s="1539" t="s">
        <v>234</v>
      </c>
      <c r="G47" s="1533" t="s">
        <v>666</v>
      </c>
      <c r="H47" s="1540">
        <v>200</v>
      </c>
      <c r="I47" s="1560" t="s">
        <v>862</v>
      </c>
      <c r="J47" s="1537"/>
      <c r="K47" s="1538"/>
      <c r="L47" s="1536">
        <v>0</v>
      </c>
      <c r="M47" s="1536">
        <v>143.61000000000001</v>
      </c>
      <c r="N47" s="1536">
        <v>0</v>
      </c>
      <c r="O47" s="1536">
        <v>151.4</v>
      </c>
      <c r="P47" s="1536">
        <v>151.4</v>
      </c>
      <c r="Q47" s="1536"/>
      <c r="R47" s="1536">
        <f t="shared" ref="R47:W47" si="20">O47</f>
        <v>151.4</v>
      </c>
      <c r="S47" s="519">
        <f t="shared" si="20"/>
        <v>151.4</v>
      </c>
      <c r="T47" s="519">
        <f t="shared" si="20"/>
        <v>0</v>
      </c>
      <c r="U47" s="519">
        <f t="shared" si="20"/>
        <v>151.4</v>
      </c>
      <c r="V47" s="519">
        <f t="shared" si="20"/>
        <v>151.4</v>
      </c>
      <c r="W47" s="519">
        <f t="shared" si="20"/>
        <v>0</v>
      </c>
    </row>
    <row r="48" spans="1:23" s="333" customFormat="1">
      <c r="A48" s="1546"/>
      <c r="B48" s="1529"/>
      <c r="C48" s="1537"/>
      <c r="D48" s="1538"/>
      <c r="E48" s="1539"/>
      <c r="F48" s="1539"/>
      <c r="G48" s="1533"/>
      <c r="H48" s="1540"/>
      <c r="I48" s="1560"/>
      <c r="J48" s="1537"/>
      <c r="K48" s="1538"/>
      <c r="L48" s="1536"/>
      <c r="M48" s="1536"/>
      <c r="N48" s="1536"/>
      <c r="O48" s="1536"/>
      <c r="P48" s="1536"/>
      <c r="Q48" s="1536"/>
      <c r="R48" s="1536"/>
      <c r="S48" s="519"/>
      <c r="T48" s="519"/>
      <c r="U48" s="519"/>
      <c r="V48" s="519"/>
      <c r="W48" s="519"/>
    </row>
    <row r="49" spans="1:37" s="333" customFormat="1">
      <c r="A49" s="1546"/>
      <c r="B49" s="1529"/>
      <c r="C49" s="1537"/>
      <c r="D49" s="1538"/>
      <c r="E49" s="1539"/>
      <c r="F49" s="1539"/>
      <c r="G49" s="1533"/>
      <c r="H49" s="1540"/>
      <c r="I49" s="1560"/>
      <c r="J49" s="1537"/>
      <c r="K49" s="1538"/>
      <c r="L49" s="1536"/>
      <c r="M49" s="1536"/>
      <c r="N49" s="1536"/>
      <c r="O49" s="1536"/>
      <c r="P49" s="1536"/>
      <c r="Q49" s="1536"/>
      <c r="R49" s="1536"/>
      <c r="S49" s="519"/>
      <c r="T49" s="519"/>
      <c r="U49" s="519"/>
      <c r="V49" s="519"/>
      <c r="W49" s="519"/>
    </row>
    <row r="50" spans="1:37" s="333" customFormat="1">
      <c r="A50" s="948" t="s">
        <v>81</v>
      </c>
      <c r="B50" s="263"/>
      <c r="C50" s="513"/>
      <c r="D50" s="520"/>
      <c r="E50" s="263"/>
      <c r="F50" s="263"/>
      <c r="G50" s="263"/>
      <c r="H50" s="517">
        <v>200</v>
      </c>
      <c r="I50" s="513"/>
      <c r="J50" s="513"/>
      <c r="K50" s="520"/>
      <c r="L50" s="519"/>
      <c r="M50" s="519"/>
      <c r="N50" s="519"/>
      <c r="O50" s="519">
        <f>SUM(P50:Q50)</f>
        <v>0</v>
      </c>
      <c r="P50" s="519"/>
      <c r="Q50" s="519"/>
      <c r="R50" s="519">
        <f>SUM(S50:T50)</f>
        <v>0</v>
      </c>
      <c r="S50" s="519"/>
      <c r="T50" s="519"/>
      <c r="U50" s="519">
        <f>SUM(V50:W50)</f>
        <v>0</v>
      </c>
      <c r="V50" s="519"/>
      <c r="W50" s="519"/>
    </row>
    <row r="51" spans="1:37" s="333" customFormat="1" ht="60" customHeight="1">
      <c r="A51" s="561" t="s">
        <v>1083</v>
      </c>
      <c r="B51" s="1550" t="s">
        <v>1072</v>
      </c>
      <c r="C51" s="1550"/>
      <c r="D51" s="1550"/>
      <c r="E51" s="1550"/>
      <c r="F51" s="1550"/>
      <c r="G51" s="1550"/>
      <c r="H51" s="561">
        <v>600</v>
      </c>
      <c r="I51" s="561"/>
      <c r="J51" s="561"/>
      <c r="K51" s="561"/>
      <c r="L51" s="523">
        <f t="shared" ref="L51:W51" si="21">SUM(L52,L64)</f>
        <v>1084293.02</v>
      </c>
      <c r="M51" s="523">
        <f t="shared" si="21"/>
        <v>1117500.3699999999</v>
      </c>
      <c r="N51" s="523">
        <f t="shared" si="21"/>
        <v>693174.67000000016</v>
      </c>
      <c r="O51" s="523">
        <f t="shared" si="21"/>
        <v>1088509.22</v>
      </c>
      <c r="P51" s="523">
        <f t="shared" si="21"/>
        <v>1088509.1600000001</v>
      </c>
      <c r="Q51" s="523">
        <f t="shared" si="21"/>
        <v>0</v>
      </c>
      <c r="R51" s="523">
        <f t="shared" si="21"/>
        <v>1088509.22</v>
      </c>
      <c r="S51" s="523">
        <f t="shared" si="21"/>
        <v>1088509.1600000001</v>
      </c>
      <c r="T51" s="523">
        <f t="shared" si="21"/>
        <v>0</v>
      </c>
      <c r="U51" s="523">
        <f t="shared" si="21"/>
        <v>1088509.22</v>
      </c>
      <c r="V51" s="523">
        <f t="shared" si="21"/>
        <v>1088509.1600000001</v>
      </c>
      <c r="W51" s="523">
        <f t="shared" si="21"/>
        <v>0</v>
      </c>
    </row>
    <row r="52" spans="1:37" s="333" customFormat="1">
      <c r="A52" s="944" t="s">
        <v>1084</v>
      </c>
      <c r="B52" s="944" t="s">
        <v>1074</v>
      </c>
      <c r="C52" s="944"/>
      <c r="D52" s="944"/>
      <c r="E52" s="944"/>
      <c r="F52" s="944"/>
      <c r="G52" s="944"/>
      <c r="H52" s="944"/>
      <c r="I52" s="944"/>
      <c r="J52" s="944"/>
      <c r="K52" s="944"/>
      <c r="L52" s="514">
        <f t="shared" ref="L52:W52" si="22">SUM(L53,L60)</f>
        <v>754833.83</v>
      </c>
      <c r="M52" s="514">
        <f t="shared" si="22"/>
        <v>747004.08999999985</v>
      </c>
      <c r="N52" s="514">
        <f t="shared" si="22"/>
        <v>463173.69000000006</v>
      </c>
      <c r="O52" s="514">
        <f t="shared" si="22"/>
        <v>713493.22</v>
      </c>
      <c r="P52" s="514">
        <f t="shared" si="22"/>
        <v>713493.19000000006</v>
      </c>
      <c r="Q52" s="514">
        <f t="shared" si="22"/>
        <v>0</v>
      </c>
      <c r="R52" s="514">
        <f t="shared" si="22"/>
        <v>713493.22</v>
      </c>
      <c r="S52" s="514">
        <f t="shared" si="22"/>
        <v>713493.19000000006</v>
      </c>
      <c r="T52" s="514">
        <f t="shared" si="22"/>
        <v>0</v>
      </c>
      <c r="U52" s="514">
        <f t="shared" si="22"/>
        <v>713493.22</v>
      </c>
      <c r="V52" s="514">
        <f t="shared" si="22"/>
        <v>713493.19000000006</v>
      </c>
      <c r="W52" s="514">
        <f t="shared" si="22"/>
        <v>0</v>
      </c>
    </row>
    <row r="53" spans="1:37" s="333" customFormat="1" ht="78.75">
      <c r="A53" s="939" t="s">
        <v>34</v>
      </c>
      <c r="B53" s="515" t="s">
        <v>99</v>
      </c>
      <c r="C53" s="528"/>
      <c r="D53" s="529"/>
      <c r="E53" s="515"/>
      <c r="F53" s="515"/>
      <c r="G53" s="515"/>
      <c r="H53" s="526">
        <v>600</v>
      </c>
      <c r="I53" s="530"/>
      <c r="J53" s="528"/>
      <c r="K53" s="529"/>
      <c r="L53" s="514">
        <f t="shared" ref="L53:W53" si="23">SUM(L54:L59)</f>
        <v>754833.83</v>
      </c>
      <c r="M53" s="514">
        <f t="shared" si="23"/>
        <v>735480.8899999999</v>
      </c>
      <c r="N53" s="514">
        <f t="shared" si="23"/>
        <v>459152.18000000005</v>
      </c>
      <c r="O53" s="514">
        <f t="shared" si="23"/>
        <v>699587.09</v>
      </c>
      <c r="P53" s="514">
        <f t="shared" si="23"/>
        <v>699587.06</v>
      </c>
      <c r="Q53" s="514">
        <f t="shared" si="23"/>
        <v>0</v>
      </c>
      <c r="R53" s="514">
        <f t="shared" si="23"/>
        <v>699587.09</v>
      </c>
      <c r="S53" s="514">
        <f t="shared" si="23"/>
        <v>699587.06</v>
      </c>
      <c r="T53" s="514">
        <f t="shared" si="23"/>
        <v>0</v>
      </c>
      <c r="U53" s="514">
        <f t="shared" si="23"/>
        <v>699587.09</v>
      </c>
      <c r="V53" s="514">
        <f t="shared" si="23"/>
        <v>699587.06</v>
      </c>
      <c r="W53" s="514">
        <f t="shared" si="23"/>
        <v>0</v>
      </c>
    </row>
    <row r="54" spans="1:37" s="333" customFormat="1">
      <c r="A54" s="1547" t="s">
        <v>44</v>
      </c>
      <c r="B54" s="1529" t="s">
        <v>373</v>
      </c>
      <c r="C54" s="1548" t="s">
        <v>1190</v>
      </c>
      <c r="D54" s="1549"/>
      <c r="E54" s="1539" t="s">
        <v>234</v>
      </c>
      <c r="F54" s="1539" t="s">
        <v>101</v>
      </c>
      <c r="G54" s="1533" t="s">
        <v>667</v>
      </c>
      <c r="H54" s="1540">
        <v>611</v>
      </c>
      <c r="I54" s="1541" t="s">
        <v>886</v>
      </c>
      <c r="J54" s="1551"/>
      <c r="K54" s="1549"/>
      <c r="L54" s="1536">
        <v>442741.92</v>
      </c>
      <c r="M54" s="1536">
        <v>425490.1</v>
      </c>
      <c r="N54" s="1536">
        <v>262125.05</v>
      </c>
      <c r="O54" s="1536">
        <v>409025.9</v>
      </c>
      <c r="P54" s="1536">
        <v>409025.9</v>
      </c>
      <c r="Q54" s="1536"/>
      <c r="R54" s="1536">
        <f t="shared" ref="R54:W54" si="24">O54</f>
        <v>409025.9</v>
      </c>
      <c r="S54" s="519">
        <f t="shared" si="24"/>
        <v>409025.9</v>
      </c>
      <c r="T54" s="519">
        <f t="shared" si="24"/>
        <v>0</v>
      </c>
      <c r="U54" s="519">
        <f t="shared" si="24"/>
        <v>409025.9</v>
      </c>
      <c r="V54" s="519">
        <f t="shared" si="24"/>
        <v>409025.9</v>
      </c>
      <c r="W54" s="519">
        <f t="shared" si="24"/>
        <v>0</v>
      </c>
      <c r="Z54" s="399"/>
      <c r="AA54" s="399"/>
      <c r="AB54" s="399"/>
      <c r="AC54" s="399"/>
      <c r="AD54" s="399"/>
      <c r="AE54" s="399"/>
      <c r="AF54" s="399"/>
      <c r="AG54" s="399"/>
      <c r="AH54" s="399"/>
      <c r="AI54" s="399"/>
    </row>
    <row r="55" spans="1:37" s="333" customFormat="1">
      <c r="A55" s="1547"/>
      <c r="B55" s="1529"/>
      <c r="C55" s="1548"/>
      <c r="D55" s="1549"/>
      <c r="E55" s="1539"/>
      <c r="F55" s="1539"/>
      <c r="G55" s="1533"/>
      <c r="H55" s="1540"/>
      <c r="I55" s="1541"/>
      <c r="J55" s="1551"/>
      <c r="K55" s="1549"/>
      <c r="L55" s="1536"/>
      <c r="M55" s="1536"/>
      <c r="N55" s="1536"/>
      <c r="O55" s="1536"/>
      <c r="P55" s="1536"/>
      <c r="Q55" s="1536"/>
      <c r="R55" s="1536"/>
      <c r="S55" s="519"/>
      <c r="T55" s="519"/>
      <c r="U55" s="519"/>
      <c r="V55" s="519"/>
      <c r="W55" s="519"/>
      <c r="Z55" s="399"/>
      <c r="AA55" s="399"/>
      <c r="AB55" s="399"/>
      <c r="AC55" s="399"/>
      <c r="AD55" s="399"/>
      <c r="AE55" s="399"/>
      <c r="AF55" s="399"/>
      <c r="AG55" s="399"/>
      <c r="AH55" s="399"/>
      <c r="AI55" s="399"/>
    </row>
    <row r="56" spans="1:37" s="333" customFormat="1">
      <c r="A56" s="1547"/>
      <c r="B56" s="1529"/>
      <c r="C56" s="1548"/>
      <c r="D56" s="1549"/>
      <c r="E56" s="1539"/>
      <c r="F56" s="1539"/>
      <c r="G56" s="1533"/>
      <c r="H56" s="1540"/>
      <c r="I56" s="1541"/>
      <c r="J56" s="1551"/>
      <c r="K56" s="1549"/>
      <c r="L56" s="1536"/>
      <c r="M56" s="1536"/>
      <c r="N56" s="1536"/>
      <c r="O56" s="1536"/>
      <c r="P56" s="1536"/>
      <c r="Q56" s="1536"/>
      <c r="R56" s="1536"/>
      <c r="S56" s="547"/>
      <c r="T56" s="547"/>
      <c r="U56" s="547"/>
      <c r="V56" s="547"/>
      <c r="W56" s="547"/>
    </row>
    <row r="57" spans="1:37" s="333" customFormat="1" ht="63">
      <c r="A57" s="562" t="s">
        <v>80</v>
      </c>
      <c r="B57" s="263" t="s">
        <v>379</v>
      </c>
      <c r="C57" s="274" t="s">
        <v>441</v>
      </c>
      <c r="D57" s="132"/>
      <c r="E57" s="34" t="s">
        <v>234</v>
      </c>
      <c r="F57" s="34" t="s">
        <v>212</v>
      </c>
      <c r="G57" s="88" t="s">
        <v>442</v>
      </c>
      <c r="H57" s="517">
        <v>611</v>
      </c>
      <c r="I57" s="1561" t="s">
        <v>1191</v>
      </c>
      <c r="J57" s="531" t="s">
        <v>443</v>
      </c>
      <c r="K57" s="270" t="s">
        <v>444</v>
      </c>
      <c r="L57" s="519">
        <v>6087.6</v>
      </c>
      <c r="M57" s="519">
        <v>6466.66</v>
      </c>
      <c r="N57" s="519">
        <v>4326.46</v>
      </c>
      <c r="O57" s="519">
        <v>6089.1</v>
      </c>
      <c r="P57" s="519">
        <v>6089.07</v>
      </c>
      <c r="Q57" s="519"/>
      <c r="R57" s="519">
        <f t="shared" ref="R57:W59" si="25">O57</f>
        <v>6089.1</v>
      </c>
      <c r="S57" s="519">
        <f t="shared" si="25"/>
        <v>6089.07</v>
      </c>
      <c r="T57" s="519">
        <f t="shared" si="25"/>
        <v>0</v>
      </c>
      <c r="U57" s="519">
        <f t="shared" si="25"/>
        <v>6089.1</v>
      </c>
      <c r="V57" s="519">
        <f t="shared" si="25"/>
        <v>6089.07</v>
      </c>
      <c r="W57" s="519">
        <f t="shared" si="25"/>
        <v>0</v>
      </c>
      <c r="Z57" s="399"/>
      <c r="AA57" s="399"/>
      <c r="AB57" s="399"/>
      <c r="AC57" s="399"/>
      <c r="AD57" s="399"/>
    </row>
    <row r="58" spans="1:37" s="333" customFormat="1" ht="78.75">
      <c r="A58" s="562" t="s">
        <v>82</v>
      </c>
      <c r="B58" s="263" t="s">
        <v>382</v>
      </c>
      <c r="C58" s="274" t="s">
        <v>865</v>
      </c>
      <c r="D58" s="132"/>
      <c r="E58" s="34" t="s">
        <v>234</v>
      </c>
      <c r="F58" s="34" t="s">
        <v>212</v>
      </c>
      <c r="G58" s="88" t="s">
        <v>442</v>
      </c>
      <c r="H58" s="517">
        <v>611</v>
      </c>
      <c r="I58" s="1561"/>
      <c r="J58" s="270" t="s">
        <v>445</v>
      </c>
      <c r="K58" s="270" t="s">
        <v>446</v>
      </c>
      <c r="L58" s="519">
        <v>110500.42</v>
      </c>
      <c r="M58" s="519">
        <v>93443.89</v>
      </c>
      <c r="N58" s="519">
        <v>61714.27</v>
      </c>
      <c r="O58" s="519">
        <v>81010.570000000007</v>
      </c>
      <c r="P58" s="519">
        <v>81010.570000000007</v>
      </c>
      <c r="Q58" s="519"/>
      <c r="R58" s="519">
        <f t="shared" si="25"/>
        <v>81010.570000000007</v>
      </c>
      <c r="S58" s="519">
        <f t="shared" si="25"/>
        <v>81010.570000000007</v>
      </c>
      <c r="T58" s="519">
        <f t="shared" si="25"/>
        <v>0</v>
      </c>
      <c r="U58" s="519">
        <f t="shared" si="25"/>
        <v>81010.570000000007</v>
      </c>
      <c r="V58" s="519">
        <f t="shared" si="25"/>
        <v>81010.570000000007</v>
      </c>
      <c r="W58" s="519">
        <f t="shared" si="25"/>
        <v>0</v>
      </c>
    </row>
    <row r="59" spans="1:37" s="333" customFormat="1" ht="78.75">
      <c r="A59" s="562" t="s">
        <v>141</v>
      </c>
      <c r="B59" s="263" t="s">
        <v>384</v>
      </c>
      <c r="C59" s="274" t="s">
        <v>868</v>
      </c>
      <c r="D59" s="132"/>
      <c r="E59" s="34" t="s">
        <v>234</v>
      </c>
      <c r="F59" s="34" t="s">
        <v>212</v>
      </c>
      <c r="G59" s="88" t="s">
        <v>442</v>
      </c>
      <c r="H59" s="517">
        <v>611</v>
      </c>
      <c r="I59" s="1561"/>
      <c r="J59" s="532"/>
      <c r="K59" s="532"/>
      <c r="L59" s="519">
        <v>195503.89</v>
      </c>
      <c r="M59" s="519">
        <v>210080.24</v>
      </c>
      <c r="N59" s="519">
        <v>130986.4</v>
      </c>
      <c r="O59" s="519">
        <v>203461.52</v>
      </c>
      <c r="P59" s="519">
        <v>203461.52</v>
      </c>
      <c r="Q59" s="519"/>
      <c r="R59" s="519">
        <f t="shared" si="25"/>
        <v>203461.52</v>
      </c>
      <c r="S59" s="519">
        <f t="shared" si="25"/>
        <v>203461.52</v>
      </c>
      <c r="T59" s="519">
        <f t="shared" si="25"/>
        <v>0</v>
      </c>
      <c r="U59" s="519">
        <f t="shared" si="25"/>
        <v>203461.52</v>
      </c>
      <c r="V59" s="519">
        <f t="shared" si="25"/>
        <v>203461.52</v>
      </c>
      <c r="W59" s="519">
        <f t="shared" si="25"/>
        <v>0</v>
      </c>
    </row>
    <row r="60" spans="1:37" s="333" customFormat="1">
      <c r="A60" s="562" t="s">
        <v>35</v>
      </c>
      <c r="B60" s="521" t="s">
        <v>36</v>
      </c>
      <c r="C60" s="512"/>
      <c r="D60" s="132"/>
      <c r="E60" s="263"/>
      <c r="F60" s="263"/>
      <c r="G60" s="263"/>
      <c r="H60" s="517">
        <v>600</v>
      </c>
      <c r="I60" s="513"/>
      <c r="J60" s="512"/>
      <c r="K60" s="132"/>
      <c r="L60" s="519">
        <f t="shared" ref="L60:W60" si="26">SUM(L61:L63)</f>
        <v>0</v>
      </c>
      <c r="M60" s="519">
        <f t="shared" si="26"/>
        <v>11523.2</v>
      </c>
      <c r="N60" s="519">
        <f t="shared" si="26"/>
        <v>4021.5099999999998</v>
      </c>
      <c r="O60" s="519">
        <f t="shared" si="26"/>
        <v>13906.130000000001</v>
      </c>
      <c r="P60" s="519">
        <f t="shared" si="26"/>
        <v>13906.130000000001</v>
      </c>
      <c r="Q60" s="519">
        <f t="shared" si="26"/>
        <v>0</v>
      </c>
      <c r="R60" s="519">
        <f t="shared" si="26"/>
        <v>13906.130000000001</v>
      </c>
      <c r="S60" s="519">
        <f t="shared" si="26"/>
        <v>13906.130000000001</v>
      </c>
      <c r="T60" s="519">
        <f t="shared" si="26"/>
        <v>0</v>
      </c>
      <c r="U60" s="519">
        <f t="shared" si="26"/>
        <v>13906.130000000001</v>
      </c>
      <c r="V60" s="519">
        <f t="shared" si="26"/>
        <v>13906.130000000001</v>
      </c>
      <c r="W60" s="519">
        <f t="shared" si="26"/>
        <v>0</v>
      </c>
    </row>
    <row r="61" spans="1:37" s="333" customFormat="1" ht="189">
      <c r="A61" s="562" t="s">
        <v>45</v>
      </c>
      <c r="B61" s="263" t="s">
        <v>373</v>
      </c>
      <c r="C61" s="274" t="s">
        <v>863</v>
      </c>
      <c r="D61" s="132"/>
      <c r="E61" s="34" t="s">
        <v>234</v>
      </c>
      <c r="F61" s="34" t="s">
        <v>101</v>
      </c>
      <c r="G61" s="88" t="s">
        <v>864</v>
      </c>
      <c r="H61" s="517">
        <v>612</v>
      </c>
      <c r="I61" s="513"/>
      <c r="J61" s="532"/>
      <c r="K61" s="533"/>
      <c r="L61" s="519">
        <v>0</v>
      </c>
      <c r="M61" s="519">
        <v>4203.62</v>
      </c>
      <c r="N61" s="519">
        <v>1235.3499999999999</v>
      </c>
      <c r="O61" s="519">
        <v>4984</v>
      </c>
      <c r="P61" s="519">
        <v>4984</v>
      </c>
      <c r="Q61" s="519"/>
      <c r="R61" s="519">
        <f t="shared" ref="R61:W61" si="27">O61</f>
        <v>4984</v>
      </c>
      <c r="S61" s="519">
        <f t="shared" si="27"/>
        <v>4984</v>
      </c>
      <c r="T61" s="519">
        <f t="shared" si="27"/>
        <v>0</v>
      </c>
      <c r="U61" s="519">
        <f t="shared" si="27"/>
        <v>4984</v>
      </c>
      <c r="V61" s="519">
        <f t="shared" si="27"/>
        <v>4984</v>
      </c>
      <c r="W61" s="519">
        <f t="shared" si="27"/>
        <v>0</v>
      </c>
      <c r="Z61" s="399"/>
      <c r="AA61" s="399"/>
      <c r="AB61" s="399"/>
      <c r="AC61" s="399"/>
      <c r="AD61" s="399"/>
      <c r="AE61" s="399"/>
      <c r="AF61" s="399"/>
      <c r="AG61" s="399"/>
      <c r="AH61" s="399"/>
      <c r="AI61" s="399"/>
      <c r="AJ61" s="399"/>
      <c r="AK61" s="399"/>
    </row>
    <row r="62" spans="1:37" s="333" customFormat="1" ht="204.75">
      <c r="A62" s="562" t="s">
        <v>132</v>
      </c>
      <c r="B62" s="263" t="s">
        <v>382</v>
      </c>
      <c r="C62" s="274" t="s">
        <v>866</v>
      </c>
      <c r="D62" s="132"/>
      <c r="E62" s="88" t="s">
        <v>234</v>
      </c>
      <c r="F62" s="88" t="s">
        <v>212</v>
      </c>
      <c r="G62" s="88" t="s">
        <v>867</v>
      </c>
      <c r="H62" s="517">
        <v>612</v>
      </c>
      <c r="I62" s="513"/>
      <c r="J62" s="512"/>
      <c r="K62" s="132"/>
      <c r="L62" s="519">
        <v>0</v>
      </c>
      <c r="M62" s="519">
        <v>2415.13</v>
      </c>
      <c r="N62" s="519">
        <v>1056.8499999999999</v>
      </c>
      <c r="O62" s="519">
        <v>2761.75</v>
      </c>
      <c r="P62" s="519">
        <v>2761.75</v>
      </c>
      <c r="Q62" s="519"/>
      <c r="R62" s="519">
        <f>O62</f>
        <v>2761.75</v>
      </c>
      <c r="S62" s="519">
        <f>P62</f>
        <v>2761.75</v>
      </c>
      <c r="T62" s="519"/>
      <c r="U62" s="519">
        <f>SUM(V62:W62)</f>
        <v>2761.75</v>
      </c>
      <c r="V62" s="519">
        <f>S62</f>
        <v>2761.75</v>
      </c>
      <c r="W62" s="519"/>
    </row>
    <row r="63" spans="1:37" s="333" customFormat="1" ht="204.75">
      <c r="A63" s="562" t="s">
        <v>83</v>
      </c>
      <c r="B63" s="263" t="s">
        <v>384</v>
      </c>
      <c r="C63" s="274" t="s">
        <v>866</v>
      </c>
      <c r="D63" s="132"/>
      <c r="E63" s="88" t="s">
        <v>234</v>
      </c>
      <c r="F63" s="88" t="s">
        <v>212</v>
      </c>
      <c r="G63" s="88" t="s">
        <v>867</v>
      </c>
      <c r="H63" s="517">
        <v>612</v>
      </c>
      <c r="I63" s="949"/>
      <c r="J63" s="512"/>
      <c r="K63" s="518"/>
      <c r="L63" s="519">
        <v>0</v>
      </c>
      <c r="M63" s="519">
        <v>4904.45</v>
      </c>
      <c r="N63" s="519">
        <v>1729.31</v>
      </c>
      <c r="O63" s="519">
        <v>6160.38</v>
      </c>
      <c r="P63" s="519">
        <v>6160.38</v>
      </c>
      <c r="Q63" s="519"/>
      <c r="R63" s="519">
        <f t="shared" ref="R63:W63" si="28">O63</f>
        <v>6160.38</v>
      </c>
      <c r="S63" s="519">
        <f t="shared" si="28"/>
        <v>6160.38</v>
      </c>
      <c r="T63" s="519">
        <f t="shared" si="28"/>
        <v>0</v>
      </c>
      <c r="U63" s="519">
        <f t="shared" si="28"/>
        <v>6160.38</v>
      </c>
      <c r="V63" s="519">
        <f t="shared" si="28"/>
        <v>6160.38</v>
      </c>
      <c r="W63" s="519">
        <f t="shared" si="28"/>
        <v>0</v>
      </c>
    </row>
    <row r="64" spans="1:37" s="333" customFormat="1">
      <c r="A64" s="944" t="s">
        <v>1207</v>
      </c>
      <c r="B64" s="944" t="s">
        <v>1208</v>
      </c>
      <c r="C64" s="944"/>
      <c r="D64" s="944"/>
      <c r="E64" s="944"/>
      <c r="F64" s="944"/>
      <c r="G64" s="944"/>
      <c r="H64" s="944"/>
      <c r="I64" s="944"/>
      <c r="J64" s="944"/>
      <c r="K64" s="944"/>
      <c r="L64" s="514">
        <f t="shared" ref="L64:W64" si="29">L65+L106</f>
        <v>329459.19</v>
      </c>
      <c r="M64" s="514">
        <f t="shared" si="29"/>
        <v>370496.28</v>
      </c>
      <c r="N64" s="514">
        <f t="shared" si="29"/>
        <v>230000.98000000004</v>
      </c>
      <c r="O64" s="514">
        <f t="shared" si="29"/>
        <v>375016.00000000006</v>
      </c>
      <c r="P64" s="514">
        <f t="shared" si="29"/>
        <v>375015.97000000009</v>
      </c>
      <c r="Q64" s="514">
        <f t="shared" si="29"/>
        <v>0</v>
      </c>
      <c r="R64" s="514">
        <f t="shared" si="29"/>
        <v>375016.00000000006</v>
      </c>
      <c r="S64" s="514">
        <f t="shared" si="29"/>
        <v>375015.97000000009</v>
      </c>
      <c r="T64" s="514">
        <f t="shared" si="29"/>
        <v>0</v>
      </c>
      <c r="U64" s="514">
        <f t="shared" si="29"/>
        <v>375016.00000000006</v>
      </c>
      <c r="V64" s="514">
        <f t="shared" si="29"/>
        <v>375015.97000000009</v>
      </c>
      <c r="W64" s="514">
        <f t="shared" si="29"/>
        <v>0</v>
      </c>
    </row>
    <row r="65" spans="1:23" s="333" customFormat="1" ht="63">
      <c r="A65" s="562" t="s">
        <v>39</v>
      </c>
      <c r="B65" s="263" t="s">
        <v>85</v>
      </c>
      <c r="C65" s="512"/>
      <c r="D65" s="132"/>
      <c r="E65" s="263"/>
      <c r="F65" s="263"/>
      <c r="G65" s="263"/>
      <c r="H65" s="517">
        <v>600</v>
      </c>
      <c r="I65" s="513"/>
      <c r="J65" s="512"/>
      <c r="K65" s="132"/>
      <c r="L65" s="519">
        <f>SUM(L66:L105)</f>
        <v>329459.19</v>
      </c>
      <c r="M65" s="519">
        <f t="shared" ref="M65:W65" si="30">SUM(M66:M105)</f>
        <v>362373.7</v>
      </c>
      <c r="N65" s="519">
        <f t="shared" si="30"/>
        <v>227413.53000000003</v>
      </c>
      <c r="O65" s="519">
        <f t="shared" si="30"/>
        <v>365925.89000000007</v>
      </c>
      <c r="P65" s="519">
        <f t="shared" si="30"/>
        <v>365925.89000000007</v>
      </c>
      <c r="Q65" s="519">
        <f t="shared" si="30"/>
        <v>0</v>
      </c>
      <c r="R65" s="519">
        <f t="shared" si="30"/>
        <v>365925.89000000007</v>
      </c>
      <c r="S65" s="519">
        <f t="shared" si="30"/>
        <v>365925.89000000007</v>
      </c>
      <c r="T65" s="519">
        <f t="shared" si="30"/>
        <v>0</v>
      </c>
      <c r="U65" s="519">
        <f t="shared" si="30"/>
        <v>365925.89000000007</v>
      </c>
      <c r="V65" s="519">
        <f t="shared" si="30"/>
        <v>365925.89000000007</v>
      </c>
      <c r="W65" s="519">
        <f t="shared" si="30"/>
        <v>0</v>
      </c>
    </row>
    <row r="66" spans="1:23" s="333" customFormat="1">
      <c r="A66" s="1547" t="s">
        <v>46</v>
      </c>
      <c r="B66" s="1529" t="s">
        <v>447</v>
      </c>
      <c r="C66" s="1548" t="s">
        <v>440</v>
      </c>
      <c r="D66" s="1549"/>
      <c r="E66" s="1539" t="s">
        <v>234</v>
      </c>
      <c r="F66" s="1539" t="s">
        <v>101</v>
      </c>
      <c r="G66" s="1533" t="s">
        <v>667</v>
      </c>
      <c r="H66" s="1540">
        <v>621</v>
      </c>
      <c r="I66" s="1541" t="s">
        <v>887</v>
      </c>
      <c r="J66" s="1551"/>
      <c r="K66" s="1549"/>
      <c r="L66" s="1536">
        <v>17228.2</v>
      </c>
      <c r="M66" s="1536">
        <v>21013.81</v>
      </c>
      <c r="N66" s="1536">
        <v>13338.22</v>
      </c>
      <c r="O66" s="1536">
        <v>23690.2</v>
      </c>
      <c r="P66" s="1536">
        <v>23690.2</v>
      </c>
      <c r="Q66" s="1536"/>
      <c r="R66" s="1536">
        <f t="shared" ref="R66:W66" si="31">O66</f>
        <v>23690.2</v>
      </c>
      <c r="S66" s="519">
        <f t="shared" si="31"/>
        <v>23690.2</v>
      </c>
      <c r="T66" s="519">
        <f t="shared" si="31"/>
        <v>0</v>
      </c>
      <c r="U66" s="519">
        <f t="shared" si="31"/>
        <v>23690.2</v>
      </c>
      <c r="V66" s="519">
        <f t="shared" si="31"/>
        <v>23690.2</v>
      </c>
      <c r="W66" s="519">
        <f t="shared" si="31"/>
        <v>0</v>
      </c>
    </row>
    <row r="67" spans="1:23" s="333" customFormat="1">
      <c r="A67" s="1547"/>
      <c r="B67" s="1529"/>
      <c r="C67" s="1548"/>
      <c r="D67" s="1549"/>
      <c r="E67" s="1539"/>
      <c r="F67" s="1539"/>
      <c r="G67" s="1533"/>
      <c r="H67" s="1540"/>
      <c r="I67" s="1541"/>
      <c r="J67" s="1551"/>
      <c r="K67" s="1549"/>
      <c r="L67" s="1536"/>
      <c r="M67" s="1536"/>
      <c r="N67" s="1536"/>
      <c r="O67" s="1536"/>
      <c r="P67" s="1536"/>
      <c r="Q67" s="1536"/>
      <c r="R67" s="1536"/>
      <c r="S67" s="519"/>
      <c r="T67" s="519"/>
      <c r="U67" s="519"/>
      <c r="V67" s="519"/>
      <c r="W67" s="519"/>
    </row>
    <row r="68" spans="1:23" s="333" customFormat="1">
      <c r="A68" s="1547"/>
      <c r="B68" s="1529"/>
      <c r="C68" s="1548"/>
      <c r="D68" s="1549"/>
      <c r="E68" s="1539"/>
      <c r="F68" s="1539"/>
      <c r="G68" s="1533"/>
      <c r="H68" s="1540"/>
      <c r="I68" s="1541"/>
      <c r="J68" s="1551"/>
      <c r="K68" s="1549"/>
      <c r="L68" s="1536"/>
      <c r="M68" s="1536"/>
      <c r="N68" s="1536"/>
      <c r="O68" s="1536"/>
      <c r="P68" s="1536"/>
      <c r="Q68" s="1536"/>
      <c r="R68" s="1536"/>
      <c r="S68" s="519"/>
      <c r="T68" s="519"/>
      <c r="U68" s="519"/>
      <c r="V68" s="519"/>
      <c r="W68" s="519"/>
    </row>
    <row r="69" spans="1:23" s="333" customFormat="1">
      <c r="A69" s="1547" t="s">
        <v>67</v>
      </c>
      <c r="B69" s="1529" t="s">
        <v>448</v>
      </c>
      <c r="C69" s="1548" t="s">
        <v>440</v>
      </c>
      <c r="D69" s="1549"/>
      <c r="E69" s="1539" t="s">
        <v>234</v>
      </c>
      <c r="F69" s="1539" t="s">
        <v>101</v>
      </c>
      <c r="G69" s="1533" t="s">
        <v>667</v>
      </c>
      <c r="H69" s="1540">
        <v>621</v>
      </c>
      <c r="I69" s="1541" t="s">
        <v>888</v>
      </c>
      <c r="J69" s="1551"/>
      <c r="K69" s="1549"/>
      <c r="L69" s="1536">
        <v>25835.56</v>
      </c>
      <c r="M69" s="1536">
        <v>26703.45</v>
      </c>
      <c r="N69" s="1536">
        <v>16628.650000000001</v>
      </c>
      <c r="O69" s="1536">
        <v>26689.94</v>
      </c>
      <c r="P69" s="1536">
        <v>26689.94</v>
      </c>
      <c r="Q69" s="1536"/>
      <c r="R69" s="1536">
        <f t="shared" ref="R69:W69" si="32">O69</f>
        <v>26689.94</v>
      </c>
      <c r="S69" s="519">
        <f t="shared" si="32"/>
        <v>26689.94</v>
      </c>
      <c r="T69" s="519">
        <f t="shared" si="32"/>
        <v>0</v>
      </c>
      <c r="U69" s="519">
        <f t="shared" si="32"/>
        <v>26689.94</v>
      </c>
      <c r="V69" s="519">
        <f t="shared" si="32"/>
        <v>26689.94</v>
      </c>
      <c r="W69" s="519">
        <f t="shared" si="32"/>
        <v>0</v>
      </c>
    </row>
    <row r="70" spans="1:23" s="333" customFormat="1">
      <c r="A70" s="1547"/>
      <c r="B70" s="1529"/>
      <c r="C70" s="1548"/>
      <c r="D70" s="1549"/>
      <c r="E70" s="1539"/>
      <c r="F70" s="1539"/>
      <c r="G70" s="1533"/>
      <c r="H70" s="1540"/>
      <c r="I70" s="1541"/>
      <c r="J70" s="1551"/>
      <c r="K70" s="1549"/>
      <c r="L70" s="1536"/>
      <c r="M70" s="1536"/>
      <c r="N70" s="1536"/>
      <c r="O70" s="1536"/>
      <c r="P70" s="1536"/>
      <c r="Q70" s="1536"/>
      <c r="R70" s="1536"/>
      <c r="S70" s="519"/>
      <c r="T70" s="519"/>
      <c r="U70" s="519"/>
      <c r="V70" s="519"/>
      <c r="W70" s="519"/>
    </row>
    <row r="71" spans="1:23" s="333" customFormat="1">
      <c r="A71" s="1547"/>
      <c r="B71" s="1529"/>
      <c r="C71" s="1548"/>
      <c r="D71" s="1549"/>
      <c r="E71" s="1539"/>
      <c r="F71" s="1539"/>
      <c r="G71" s="1533"/>
      <c r="H71" s="1540"/>
      <c r="I71" s="1541"/>
      <c r="J71" s="1551"/>
      <c r="K71" s="1549"/>
      <c r="L71" s="1536"/>
      <c r="M71" s="1536"/>
      <c r="N71" s="1536"/>
      <c r="O71" s="1536"/>
      <c r="P71" s="1536"/>
      <c r="Q71" s="1536"/>
      <c r="R71" s="1536"/>
      <c r="S71" s="519"/>
      <c r="T71" s="519"/>
      <c r="U71" s="519"/>
      <c r="V71" s="519"/>
      <c r="W71" s="519"/>
    </row>
    <row r="72" spans="1:23" s="333" customFormat="1">
      <c r="A72" s="1547" t="s">
        <v>68</v>
      </c>
      <c r="B72" s="1529" t="s">
        <v>449</v>
      </c>
      <c r="C72" s="1548" t="s">
        <v>440</v>
      </c>
      <c r="D72" s="1549"/>
      <c r="E72" s="1533" t="s">
        <v>234</v>
      </c>
      <c r="F72" s="1533" t="s">
        <v>101</v>
      </c>
      <c r="G72" s="1533" t="s">
        <v>667</v>
      </c>
      <c r="H72" s="1540">
        <v>621</v>
      </c>
      <c r="I72" s="1541" t="s">
        <v>889</v>
      </c>
      <c r="J72" s="1551"/>
      <c r="K72" s="1549"/>
      <c r="L72" s="1536">
        <v>5783.4</v>
      </c>
      <c r="M72" s="1536">
        <v>5903.2</v>
      </c>
      <c r="N72" s="1536">
        <v>3538.3</v>
      </c>
      <c r="O72" s="1536">
        <v>5474.76</v>
      </c>
      <c r="P72" s="1536">
        <v>5474.76</v>
      </c>
      <c r="Q72" s="1536"/>
      <c r="R72" s="1536">
        <f t="shared" ref="R72:W72" si="33">O72</f>
        <v>5474.76</v>
      </c>
      <c r="S72" s="519">
        <f t="shared" si="33"/>
        <v>5474.76</v>
      </c>
      <c r="T72" s="519">
        <f t="shared" si="33"/>
        <v>0</v>
      </c>
      <c r="U72" s="519">
        <f t="shared" si="33"/>
        <v>5474.76</v>
      </c>
      <c r="V72" s="519">
        <f t="shared" si="33"/>
        <v>5474.76</v>
      </c>
      <c r="W72" s="519">
        <f t="shared" si="33"/>
        <v>0</v>
      </c>
    </row>
    <row r="73" spans="1:23" s="333" customFormat="1">
      <c r="A73" s="1547"/>
      <c r="B73" s="1529"/>
      <c r="C73" s="1548"/>
      <c r="D73" s="1549"/>
      <c r="E73" s="1533"/>
      <c r="F73" s="1533"/>
      <c r="G73" s="1533"/>
      <c r="H73" s="1540"/>
      <c r="I73" s="1541"/>
      <c r="J73" s="1551"/>
      <c r="K73" s="1549"/>
      <c r="L73" s="1536"/>
      <c r="M73" s="1536"/>
      <c r="N73" s="1536"/>
      <c r="O73" s="1536"/>
      <c r="P73" s="1536"/>
      <c r="Q73" s="1536"/>
      <c r="R73" s="1536"/>
      <c r="S73" s="519"/>
      <c r="T73" s="519"/>
      <c r="U73" s="519"/>
      <c r="V73" s="519"/>
      <c r="W73" s="519"/>
    </row>
    <row r="74" spans="1:23" s="333" customFormat="1">
      <c r="A74" s="1547"/>
      <c r="B74" s="1529"/>
      <c r="C74" s="1548"/>
      <c r="D74" s="1549"/>
      <c r="E74" s="1533"/>
      <c r="F74" s="1533"/>
      <c r="G74" s="1533"/>
      <c r="H74" s="1540"/>
      <c r="I74" s="1541"/>
      <c r="J74" s="1551"/>
      <c r="K74" s="1549"/>
      <c r="L74" s="1536"/>
      <c r="M74" s="1536"/>
      <c r="N74" s="1536"/>
      <c r="O74" s="1536"/>
      <c r="P74" s="1536"/>
      <c r="Q74" s="1536"/>
      <c r="R74" s="1536"/>
      <c r="S74" s="519"/>
      <c r="T74" s="519"/>
      <c r="U74" s="519"/>
      <c r="V74" s="519"/>
      <c r="W74" s="519"/>
    </row>
    <row r="75" spans="1:23" s="333" customFormat="1">
      <c r="A75" s="1547" t="s">
        <v>241</v>
      </c>
      <c r="B75" s="1529" t="s">
        <v>450</v>
      </c>
      <c r="C75" s="1548" t="s">
        <v>440</v>
      </c>
      <c r="D75" s="1549"/>
      <c r="E75" s="1533" t="s">
        <v>234</v>
      </c>
      <c r="F75" s="1533" t="s">
        <v>101</v>
      </c>
      <c r="G75" s="1533" t="s">
        <v>667</v>
      </c>
      <c r="H75" s="1540">
        <v>621</v>
      </c>
      <c r="I75" s="1541" t="s">
        <v>890</v>
      </c>
      <c r="J75" s="1551"/>
      <c r="K75" s="1549"/>
      <c r="L75" s="1536">
        <v>12439</v>
      </c>
      <c r="M75" s="1536">
        <v>12350.14</v>
      </c>
      <c r="N75" s="1536">
        <v>7306.14</v>
      </c>
      <c r="O75" s="1536">
        <v>12333.63</v>
      </c>
      <c r="P75" s="1536">
        <v>12333.63</v>
      </c>
      <c r="Q75" s="1536"/>
      <c r="R75" s="1536">
        <f t="shared" ref="R75:W75" si="34">O75</f>
        <v>12333.63</v>
      </c>
      <c r="S75" s="519">
        <f t="shared" si="34"/>
        <v>12333.63</v>
      </c>
      <c r="T75" s="519">
        <f t="shared" si="34"/>
        <v>0</v>
      </c>
      <c r="U75" s="519">
        <f t="shared" si="34"/>
        <v>12333.63</v>
      </c>
      <c r="V75" s="519">
        <f t="shared" si="34"/>
        <v>12333.63</v>
      </c>
      <c r="W75" s="519">
        <f t="shared" si="34"/>
        <v>0</v>
      </c>
    </row>
    <row r="76" spans="1:23" s="333" customFormat="1">
      <c r="A76" s="1547"/>
      <c r="B76" s="1529"/>
      <c r="C76" s="1548"/>
      <c r="D76" s="1549"/>
      <c r="E76" s="1533"/>
      <c r="F76" s="1533"/>
      <c r="G76" s="1533"/>
      <c r="H76" s="1540"/>
      <c r="I76" s="1541"/>
      <c r="J76" s="1551"/>
      <c r="K76" s="1549"/>
      <c r="L76" s="1536"/>
      <c r="M76" s="1536"/>
      <c r="N76" s="1536"/>
      <c r="O76" s="1536"/>
      <c r="P76" s="1536"/>
      <c r="Q76" s="1536"/>
      <c r="R76" s="1536"/>
      <c r="S76" s="519"/>
      <c r="T76" s="519"/>
      <c r="U76" s="519"/>
      <c r="V76" s="519"/>
      <c r="W76" s="519"/>
    </row>
    <row r="77" spans="1:23" s="333" customFormat="1">
      <c r="A77" s="1547"/>
      <c r="B77" s="1529"/>
      <c r="C77" s="1548"/>
      <c r="D77" s="1549"/>
      <c r="E77" s="1533"/>
      <c r="F77" s="1533"/>
      <c r="G77" s="1533"/>
      <c r="H77" s="1540"/>
      <c r="I77" s="1541"/>
      <c r="J77" s="1551"/>
      <c r="K77" s="1549"/>
      <c r="L77" s="1536"/>
      <c r="M77" s="1536"/>
      <c r="N77" s="1536"/>
      <c r="O77" s="1536"/>
      <c r="P77" s="1536"/>
      <c r="Q77" s="1536"/>
      <c r="R77" s="1536"/>
      <c r="S77" s="519"/>
      <c r="T77" s="519"/>
      <c r="U77" s="519"/>
      <c r="V77" s="519"/>
      <c r="W77" s="519"/>
    </row>
    <row r="78" spans="1:23" s="333" customFormat="1">
      <c r="A78" s="1547" t="s">
        <v>243</v>
      </c>
      <c r="B78" s="1529" t="s">
        <v>451</v>
      </c>
      <c r="C78" s="1548" t="s">
        <v>440</v>
      </c>
      <c r="D78" s="1549"/>
      <c r="E78" s="1533" t="s">
        <v>234</v>
      </c>
      <c r="F78" s="1533" t="s">
        <v>101</v>
      </c>
      <c r="G78" s="1533" t="s">
        <v>667</v>
      </c>
      <c r="H78" s="1540">
        <v>621</v>
      </c>
      <c r="I78" s="1541" t="s">
        <v>891</v>
      </c>
      <c r="J78" s="1551"/>
      <c r="K78" s="1549"/>
      <c r="L78" s="1536">
        <v>13412.32</v>
      </c>
      <c r="M78" s="1536">
        <v>12923.9</v>
      </c>
      <c r="N78" s="1536">
        <v>7824.37</v>
      </c>
      <c r="O78" s="1536">
        <v>13017.39</v>
      </c>
      <c r="P78" s="1536">
        <v>13017.39</v>
      </c>
      <c r="Q78" s="1536"/>
      <c r="R78" s="1536">
        <f t="shared" ref="R78:W78" si="35">O78</f>
        <v>13017.39</v>
      </c>
      <c r="S78" s="519">
        <f t="shared" si="35"/>
        <v>13017.39</v>
      </c>
      <c r="T78" s="519">
        <f t="shared" si="35"/>
        <v>0</v>
      </c>
      <c r="U78" s="519">
        <f t="shared" si="35"/>
        <v>13017.39</v>
      </c>
      <c r="V78" s="519">
        <f t="shared" si="35"/>
        <v>13017.39</v>
      </c>
      <c r="W78" s="519">
        <f t="shared" si="35"/>
        <v>0</v>
      </c>
    </row>
    <row r="79" spans="1:23" s="333" customFormat="1">
      <c r="A79" s="1547"/>
      <c r="B79" s="1529"/>
      <c r="C79" s="1548"/>
      <c r="D79" s="1549"/>
      <c r="E79" s="1533"/>
      <c r="F79" s="1533"/>
      <c r="G79" s="1533"/>
      <c r="H79" s="1540"/>
      <c r="I79" s="1541"/>
      <c r="J79" s="1551"/>
      <c r="K79" s="1549"/>
      <c r="L79" s="1536"/>
      <c r="M79" s="1536"/>
      <c r="N79" s="1536"/>
      <c r="O79" s="1536"/>
      <c r="P79" s="1536"/>
      <c r="Q79" s="1536"/>
      <c r="R79" s="1536"/>
      <c r="S79" s="519"/>
      <c r="T79" s="519"/>
      <c r="U79" s="519"/>
      <c r="V79" s="519"/>
      <c r="W79" s="519"/>
    </row>
    <row r="80" spans="1:23" s="333" customFormat="1">
      <c r="A80" s="1547"/>
      <c r="B80" s="1529"/>
      <c r="C80" s="1548"/>
      <c r="D80" s="1549"/>
      <c r="E80" s="1533"/>
      <c r="F80" s="1533"/>
      <c r="G80" s="1533"/>
      <c r="H80" s="1540"/>
      <c r="I80" s="1541"/>
      <c r="J80" s="1551"/>
      <c r="K80" s="1549"/>
      <c r="L80" s="1536"/>
      <c r="M80" s="1536"/>
      <c r="N80" s="1536"/>
      <c r="O80" s="1536"/>
      <c r="P80" s="1536"/>
      <c r="Q80" s="1536"/>
      <c r="R80" s="1536"/>
      <c r="S80" s="519"/>
      <c r="T80" s="519"/>
      <c r="U80" s="519"/>
      <c r="V80" s="519"/>
      <c r="W80" s="519"/>
    </row>
    <row r="81" spans="1:23" s="333" customFormat="1">
      <c r="A81" s="1547" t="s">
        <v>245</v>
      </c>
      <c r="B81" s="1529" t="s">
        <v>414</v>
      </c>
      <c r="C81" s="1548" t="s">
        <v>870</v>
      </c>
      <c r="D81" s="1549"/>
      <c r="E81" s="1533" t="s">
        <v>234</v>
      </c>
      <c r="F81" s="1533" t="s">
        <v>212</v>
      </c>
      <c r="G81" s="1533" t="s">
        <v>442</v>
      </c>
      <c r="H81" s="1540">
        <v>621</v>
      </c>
      <c r="I81" s="1552" t="s">
        <v>871</v>
      </c>
      <c r="J81" s="1551"/>
      <c r="K81" s="1549"/>
      <c r="L81" s="1536">
        <v>54258.58</v>
      </c>
      <c r="M81" s="1536">
        <v>56791.66</v>
      </c>
      <c r="N81" s="1536">
        <v>35388.400000000001</v>
      </c>
      <c r="O81" s="1536">
        <v>58049.77</v>
      </c>
      <c r="P81" s="1562">
        <v>58049.77</v>
      </c>
      <c r="Q81" s="1562"/>
      <c r="R81" s="1536">
        <f t="shared" ref="R81:W81" si="36">O81</f>
        <v>58049.77</v>
      </c>
      <c r="S81" s="519">
        <f t="shared" si="36"/>
        <v>58049.77</v>
      </c>
      <c r="T81" s="519">
        <f t="shared" si="36"/>
        <v>0</v>
      </c>
      <c r="U81" s="519">
        <f t="shared" si="36"/>
        <v>58049.77</v>
      </c>
      <c r="V81" s="519">
        <f t="shared" si="36"/>
        <v>58049.77</v>
      </c>
      <c r="W81" s="519">
        <f t="shared" si="36"/>
        <v>0</v>
      </c>
    </row>
    <row r="82" spans="1:23" s="333" customFormat="1">
      <c r="A82" s="1547"/>
      <c r="B82" s="1529"/>
      <c r="C82" s="1548"/>
      <c r="D82" s="1549"/>
      <c r="E82" s="1533"/>
      <c r="F82" s="1533"/>
      <c r="G82" s="1533"/>
      <c r="H82" s="1540"/>
      <c r="I82" s="1552"/>
      <c r="J82" s="1551"/>
      <c r="K82" s="1549"/>
      <c r="L82" s="1536"/>
      <c r="M82" s="1536"/>
      <c r="N82" s="1536"/>
      <c r="O82" s="1536"/>
      <c r="P82" s="1562"/>
      <c r="Q82" s="1562"/>
      <c r="R82" s="1536"/>
      <c r="S82" s="519"/>
      <c r="T82" s="519"/>
      <c r="U82" s="519"/>
      <c r="V82" s="519"/>
      <c r="W82" s="519"/>
    </row>
    <row r="83" spans="1:23" s="333" customFormat="1">
      <c r="A83" s="1547"/>
      <c r="B83" s="1529"/>
      <c r="C83" s="1548"/>
      <c r="D83" s="1549"/>
      <c r="E83" s="1533"/>
      <c r="F83" s="1533"/>
      <c r="G83" s="1533"/>
      <c r="H83" s="1540"/>
      <c r="I83" s="1552"/>
      <c r="J83" s="1551"/>
      <c r="K83" s="1549"/>
      <c r="L83" s="1536"/>
      <c r="M83" s="1536"/>
      <c r="N83" s="1536"/>
      <c r="O83" s="1536"/>
      <c r="P83" s="1562"/>
      <c r="Q83" s="1562"/>
      <c r="R83" s="1536"/>
      <c r="S83" s="519"/>
      <c r="T83" s="519"/>
      <c r="U83" s="519"/>
      <c r="V83" s="519"/>
      <c r="W83" s="519"/>
    </row>
    <row r="84" spans="1:23" s="333" customFormat="1">
      <c r="A84" s="1547" t="s">
        <v>246</v>
      </c>
      <c r="B84" s="1529" t="s">
        <v>415</v>
      </c>
      <c r="C84" s="1548" t="s">
        <v>873</v>
      </c>
      <c r="D84" s="1549"/>
      <c r="E84" s="1533" t="s">
        <v>234</v>
      </c>
      <c r="F84" s="1533" t="s">
        <v>212</v>
      </c>
      <c r="G84" s="1533" t="s">
        <v>442</v>
      </c>
      <c r="H84" s="1540">
        <v>621</v>
      </c>
      <c r="I84" s="1552" t="s">
        <v>871</v>
      </c>
      <c r="J84" s="1551"/>
      <c r="K84" s="1549"/>
      <c r="L84" s="1536">
        <v>36316.51</v>
      </c>
      <c r="M84" s="1536">
        <v>35243.480000000003</v>
      </c>
      <c r="N84" s="1536">
        <v>22915.19</v>
      </c>
      <c r="O84" s="1536">
        <v>32548.84</v>
      </c>
      <c r="P84" s="1536">
        <v>32548.84</v>
      </c>
      <c r="Q84" s="1536"/>
      <c r="R84" s="1536">
        <f t="shared" ref="R84:W84" si="37">O84</f>
        <v>32548.84</v>
      </c>
      <c r="S84" s="519">
        <f t="shared" si="37"/>
        <v>32548.84</v>
      </c>
      <c r="T84" s="519">
        <f t="shared" si="37"/>
        <v>0</v>
      </c>
      <c r="U84" s="519">
        <f t="shared" si="37"/>
        <v>32548.84</v>
      </c>
      <c r="V84" s="519">
        <f t="shared" si="37"/>
        <v>32548.84</v>
      </c>
      <c r="W84" s="519">
        <f t="shared" si="37"/>
        <v>0</v>
      </c>
    </row>
    <row r="85" spans="1:23" s="333" customFormat="1">
      <c r="A85" s="1547"/>
      <c r="B85" s="1529"/>
      <c r="C85" s="1548"/>
      <c r="D85" s="1549"/>
      <c r="E85" s="1533"/>
      <c r="F85" s="1533"/>
      <c r="G85" s="1533"/>
      <c r="H85" s="1540"/>
      <c r="I85" s="1552"/>
      <c r="J85" s="1551"/>
      <c r="K85" s="1549"/>
      <c r="L85" s="1536"/>
      <c r="M85" s="1536"/>
      <c r="N85" s="1536"/>
      <c r="O85" s="1536"/>
      <c r="P85" s="1536"/>
      <c r="Q85" s="1536"/>
      <c r="R85" s="1536"/>
      <c r="S85" s="519"/>
      <c r="T85" s="519"/>
      <c r="U85" s="519"/>
      <c r="V85" s="519"/>
      <c r="W85" s="519"/>
    </row>
    <row r="86" spans="1:23" s="333" customFormat="1">
      <c r="A86" s="1547"/>
      <c r="B86" s="1529"/>
      <c r="C86" s="1548"/>
      <c r="D86" s="1549"/>
      <c r="E86" s="1533"/>
      <c r="F86" s="1533"/>
      <c r="G86" s="1533"/>
      <c r="H86" s="1540"/>
      <c r="I86" s="1552"/>
      <c r="J86" s="1551"/>
      <c r="K86" s="1549"/>
      <c r="L86" s="1536"/>
      <c r="M86" s="1536"/>
      <c r="N86" s="1536"/>
      <c r="O86" s="1536"/>
      <c r="P86" s="1536"/>
      <c r="Q86" s="1536"/>
      <c r="R86" s="1536"/>
      <c r="S86" s="519"/>
      <c r="T86" s="519"/>
      <c r="U86" s="519"/>
      <c r="V86" s="519"/>
      <c r="W86" s="519"/>
    </row>
    <row r="87" spans="1:23" s="333" customFormat="1">
      <c r="A87" s="1547" t="s">
        <v>247</v>
      </c>
      <c r="B87" s="1529" t="s">
        <v>427</v>
      </c>
      <c r="C87" s="1548" t="s">
        <v>874</v>
      </c>
      <c r="D87" s="1549"/>
      <c r="E87" s="1533" t="s">
        <v>234</v>
      </c>
      <c r="F87" s="1533" t="s">
        <v>212</v>
      </c>
      <c r="G87" s="1533" t="s">
        <v>442</v>
      </c>
      <c r="H87" s="1540">
        <v>621</v>
      </c>
      <c r="I87" s="1552" t="s">
        <v>871</v>
      </c>
      <c r="J87" s="1551"/>
      <c r="K87" s="1549"/>
      <c r="L87" s="1536">
        <v>36488.46</v>
      </c>
      <c r="M87" s="1536">
        <v>40527.769999999997</v>
      </c>
      <c r="N87" s="1536">
        <v>27048.5</v>
      </c>
      <c r="O87" s="1536">
        <v>39867.870000000003</v>
      </c>
      <c r="P87" s="1536">
        <v>39867.870000000003</v>
      </c>
      <c r="Q87" s="1536"/>
      <c r="R87" s="1536">
        <f>P87</f>
        <v>39867.870000000003</v>
      </c>
      <c r="S87" s="519">
        <f>P87</f>
        <v>39867.870000000003</v>
      </c>
      <c r="T87" s="519">
        <v>0</v>
      </c>
      <c r="U87" s="519">
        <f>R87</f>
        <v>39867.870000000003</v>
      </c>
      <c r="V87" s="519">
        <f>S87</f>
        <v>39867.870000000003</v>
      </c>
      <c r="W87" s="519"/>
    </row>
    <row r="88" spans="1:23" s="333" customFormat="1">
      <c r="A88" s="1547"/>
      <c r="B88" s="1529"/>
      <c r="C88" s="1548"/>
      <c r="D88" s="1549"/>
      <c r="E88" s="1533"/>
      <c r="F88" s="1533"/>
      <c r="G88" s="1533"/>
      <c r="H88" s="1540"/>
      <c r="I88" s="1552"/>
      <c r="J88" s="1551"/>
      <c r="K88" s="1549"/>
      <c r="L88" s="1536"/>
      <c r="M88" s="1536"/>
      <c r="N88" s="1536"/>
      <c r="O88" s="1536"/>
      <c r="P88" s="1536"/>
      <c r="Q88" s="1536"/>
      <c r="R88" s="1536"/>
      <c r="S88" s="519"/>
      <c r="T88" s="519"/>
      <c r="U88" s="519"/>
      <c r="V88" s="519"/>
      <c r="W88" s="519"/>
    </row>
    <row r="89" spans="1:23" s="333" customFormat="1">
      <c r="A89" s="1547"/>
      <c r="B89" s="1529"/>
      <c r="C89" s="1548"/>
      <c r="D89" s="1549"/>
      <c r="E89" s="1533"/>
      <c r="F89" s="1533"/>
      <c r="G89" s="1533"/>
      <c r="H89" s="1540"/>
      <c r="I89" s="1552"/>
      <c r="J89" s="1551"/>
      <c r="K89" s="1549"/>
      <c r="L89" s="1536"/>
      <c r="M89" s="1536"/>
      <c r="N89" s="1536"/>
      <c r="O89" s="1536"/>
      <c r="P89" s="1536"/>
      <c r="Q89" s="1536"/>
      <c r="R89" s="1536"/>
      <c r="S89" s="519"/>
      <c r="T89" s="519"/>
      <c r="U89" s="519"/>
      <c r="V89" s="519"/>
      <c r="W89" s="519"/>
    </row>
    <row r="90" spans="1:23" s="333" customFormat="1">
      <c r="A90" s="1547" t="s">
        <v>249</v>
      </c>
      <c r="B90" s="1529" t="s">
        <v>419</v>
      </c>
      <c r="C90" s="1548" t="s">
        <v>875</v>
      </c>
      <c r="D90" s="1549"/>
      <c r="E90" s="1533" t="s">
        <v>234</v>
      </c>
      <c r="F90" s="1533" t="s">
        <v>212</v>
      </c>
      <c r="G90" s="1533" t="s">
        <v>442</v>
      </c>
      <c r="H90" s="1540">
        <v>621</v>
      </c>
      <c r="I90" s="1552" t="s">
        <v>871</v>
      </c>
      <c r="J90" s="1551"/>
      <c r="K90" s="1549"/>
      <c r="L90" s="1536">
        <v>36240.449999999997</v>
      </c>
      <c r="M90" s="1536">
        <v>35814.04</v>
      </c>
      <c r="N90" s="1536">
        <v>23287.62</v>
      </c>
      <c r="O90" s="1536">
        <v>39341.54</v>
      </c>
      <c r="P90" s="1536">
        <v>39341.54</v>
      </c>
      <c r="Q90" s="1536"/>
      <c r="R90" s="1536">
        <f t="shared" ref="R90:W90" si="38">O90</f>
        <v>39341.54</v>
      </c>
      <c r="S90" s="519">
        <f t="shared" si="38"/>
        <v>39341.54</v>
      </c>
      <c r="T90" s="519">
        <f t="shared" si="38"/>
        <v>0</v>
      </c>
      <c r="U90" s="519">
        <f t="shared" si="38"/>
        <v>39341.54</v>
      </c>
      <c r="V90" s="519">
        <f t="shared" si="38"/>
        <v>39341.54</v>
      </c>
      <c r="W90" s="519">
        <f t="shared" si="38"/>
        <v>0</v>
      </c>
    </row>
    <row r="91" spans="1:23" s="333" customFormat="1">
      <c r="A91" s="1547"/>
      <c r="B91" s="1529"/>
      <c r="C91" s="1548"/>
      <c r="D91" s="1549"/>
      <c r="E91" s="1533"/>
      <c r="F91" s="1533"/>
      <c r="G91" s="1533"/>
      <c r="H91" s="1540"/>
      <c r="I91" s="1552"/>
      <c r="J91" s="1551"/>
      <c r="K91" s="1549"/>
      <c r="L91" s="1536"/>
      <c r="M91" s="1536"/>
      <c r="N91" s="1536"/>
      <c r="O91" s="1536"/>
      <c r="P91" s="1536"/>
      <c r="Q91" s="1536"/>
      <c r="R91" s="1536"/>
      <c r="S91" s="519"/>
      <c r="T91" s="519"/>
      <c r="U91" s="519"/>
      <c r="V91" s="519"/>
      <c r="W91" s="519"/>
    </row>
    <row r="92" spans="1:23" s="333" customFormat="1">
      <c r="A92" s="1547"/>
      <c r="B92" s="1529"/>
      <c r="C92" s="1548"/>
      <c r="D92" s="1549"/>
      <c r="E92" s="1533"/>
      <c r="F92" s="1533"/>
      <c r="G92" s="1533"/>
      <c r="H92" s="1540"/>
      <c r="I92" s="1552"/>
      <c r="J92" s="1551"/>
      <c r="K92" s="1549"/>
      <c r="L92" s="1536"/>
      <c r="M92" s="1536"/>
      <c r="N92" s="1536"/>
      <c r="O92" s="1536"/>
      <c r="P92" s="1536"/>
      <c r="Q92" s="1536"/>
      <c r="R92" s="1536"/>
      <c r="S92" s="519"/>
      <c r="T92" s="519"/>
      <c r="U92" s="519"/>
      <c r="V92" s="519"/>
      <c r="W92" s="519"/>
    </row>
    <row r="93" spans="1:23" s="333" customFormat="1" ht="34.5" customHeight="1">
      <c r="A93" s="1547" t="s">
        <v>416</v>
      </c>
      <c r="B93" s="1529" t="s">
        <v>428</v>
      </c>
      <c r="C93" s="1548" t="s">
        <v>873</v>
      </c>
      <c r="D93" s="1549"/>
      <c r="E93" s="1533" t="s">
        <v>234</v>
      </c>
      <c r="F93" s="1533" t="s">
        <v>212</v>
      </c>
      <c r="G93" s="1533" t="s">
        <v>442</v>
      </c>
      <c r="H93" s="1540">
        <v>621</v>
      </c>
      <c r="I93" s="1552" t="s">
        <v>871</v>
      </c>
      <c r="J93" s="1551"/>
      <c r="K93" s="1549"/>
      <c r="L93" s="1536">
        <v>27100.400000000001</v>
      </c>
      <c r="M93" s="1536">
        <v>27134.7</v>
      </c>
      <c r="N93" s="1536">
        <v>16197.97</v>
      </c>
      <c r="O93" s="1536">
        <v>25259.919999999998</v>
      </c>
      <c r="P93" s="1536">
        <v>25259.919999999998</v>
      </c>
      <c r="Q93" s="1536"/>
      <c r="R93" s="1536">
        <f t="shared" ref="R93:W93" si="39">O93</f>
        <v>25259.919999999998</v>
      </c>
      <c r="S93" s="519">
        <f t="shared" si="39"/>
        <v>25259.919999999998</v>
      </c>
      <c r="T93" s="519">
        <f t="shared" si="39"/>
        <v>0</v>
      </c>
      <c r="U93" s="519">
        <f t="shared" si="39"/>
        <v>25259.919999999998</v>
      </c>
      <c r="V93" s="519">
        <f t="shared" si="39"/>
        <v>25259.919999999998</v>
      </c>
      <c r="W93" s="519">
        <f t="shared" si="39"/>
        <v>0</v>
      </c>
    </row>
    <row r="94" spans="1:23" s="333" customFormat="1">
      <c r="A94" s="1547"/>
      <c r="B94" s="1529"/>
      <c r="C94" s="1548"/>
      <c r="D94" s="1549"/>
      <c r="E94" s="1533"/>
      <c r="F94" s="1533"/>
      <c r="G94" s="1533"/>
      <c r="H94" s="1540"/>
      <c r="I94" s="1552"/>
      <c r="J94" s="1551"/>
      <c r="K94" s="1549"/>
      <c r="L94" s="1536"/>
      <c r="M94" s="1536"/>
      <c r="N94" s="1536"/>
      <c r="O94" s="1536"/>
      <c r="P94" s="1536"/>
      <c r="Q94" s="1536"/>
      <c r="R94" s="1536"/>
      <c r="S94" s="519"/>
      <c r="T94" s="519"/>
      <c r="U94" s="519"/>
      <c r="V94" s="519"/>
      <c r="W94" s="519"/>
    </row>
    <row r="95" spans="1:23" s="333" customFormat="1">
      <c r="A95" s="1547"/>
      <c r="B95" s="1529"/>
      <c r="C95" s="1548"/>
      <c r="D95" s="1549"/>
      <c r="E95" s="1533"/>
      <c r="F95" s="1533"/>
      <c r="G95" s="1533"/>
      <c r="H95" s="1540"/>
      <c r="I95" s="1552"/>
      <c r="J95" s="1551"/>
      <c r="K95" s="1549"/>
      <c r="L95" s="1536"/>
      <c r="M95" s="1536"/>
      <c r="N95" s="1536"/>
      <c r="O95" s="1536"/>
      <c r="P95" s="1536"/>
      <c r="Q95" s="1536"/>
      <c r="R95" s="1536"/>
      <c r="S95" s="519"/>
      <c r="T95" s="519"/>
      <c r="U95" s="519"/>
      <c r="V95" s="519"/>
      <c r="W95" s="519"/>
    </row>
    <row r="96" spans="1:23" s="333" customFormat="1">
      <c r="A96" s="1547" t="s">
        <v>418</v>
      </c>
      <c r="B96" s="1529" t="s">
        <v>452</v>
      </c>
      <c r="C96" s="1548" t="s">
        <v>876</v>
      </c>
      <c r="D96" s="1549"/>
      <c r="E96" s="1533" t="s">
        <v>234</v>
      </c>
      <c r="F96" s="1533" t="s">
        <v>212</v>
      </c>
      <c r="G96" s="1533" t="s">
        <v>442</v>
      </c>
      <c r="H96" s="1540">
        <v>621</v>
      </c>
      <c r="I96" s="1552" t="s">
        <v>871</v>
      </c>
      <c r="J96" s="1551"/>
      <c r="K96" s="1549"/>
      <c r="L96" s="1536">
        <v>21371.82</v>
      </c>
      <c r="M96" s="1536">
        <v>21314.05</v>
      </c>
      <c r="N96" s="1536">
        <v>13608.95</v>
      </c>
      <c r="O96" s="1536">
        <v>20015.52</v>
      </c>
      <c r="P96" s="1536">
        <v>20015.52</v>
      </c>
      <c r="Q96" s="1536"/>
      <c r="R96" s="1536">
        <f t="shared" ref="R96:W96" si="40">O96</f>
        <v>20015.52</v>
      </c>
      <c r="S96" s="519">
        <f t="shared" si="40"/>
        <v>20015.52</v>
      </c>
      <c r="T96" s="519">
        <f t="shared" si="40"/>
        <v>0</v>
      </c>
      <c r="U96" s="519">
        <f t="shared" si="40"/>
        <v>20015.52</v>
      </c>
      <c r="V96" s="519">
        <f t="shared" si="40"/>
        <v>20015.52</v>
      </c>
      <c r="W96" s="519">
        <f t="shared" si="40"/>
        <v>0</v>
      </c>
    </row>
    <row r="97" spans="1:23" s="333" customFormat="1">
      <c r="A97" s="1547"/>
      <c r="B97" s="1529"/>
      <c r="C97" s="1548"/>
      <c r="D97" s="1549"/>
      <c r="E97" s="1533"/>
      <c r="F97" s="1533"/>
      <c r="G97" s="1533"/>
      <c r="H97" s="1540"/>
      <c r="I97" s="1552"/>
      <c r="J97" s="1551"/>
      <c r="K97" s="1549"/>
      <c r="L97" s="1536"/>
      <c r="M97" s="1536"/>
      <c r="N97" s="1536"/>
      <c r="O97" s="1536"/>
      <c r="P97" s="1536"/>
      <c r="Q97" s="1536"/>
      <c r="R97" s="1536"/>
      <c r="S97" s="519"/>
      <c r="T97" s="519"/>
      <c r="U97" s="519"/>
      <c r="V97" s="519"/>
      <c r="W97" s="519"/>
    </row>
    <row r="98" spans="1:23" s="333" customFormat="1">
      <c r="A98" s="1547"/>
      <c r="B98" s="1529"/>
      <c r="C98" s="1548"/>
      <c r="D98" s="1549"/>
      <c r="E98" s="1533"/>
      <c r="F98" s="1533"/>
      <c r="G98" s="1533"/>
      <c r="H98" s="1540"/>
      <c r="I98" s="1552"/>
      <c r="J98" s="1551"/>
      <c r="K98" s="1549"/>
      <c r="L98" s="1536"/>
      <c r="M98" s="1536"/>
      <c r="N98" s="1536"/>
      <c r="O98" s="1536"/>
      <c r="P98" s="1536"/>
      <c r="Q98" s="1536"/>
      <c r="R98" s="1536"/>
      <c r="S98" s="519"/>
      <c r="T98" s="519"/>
      <c r="U98" s="519"/>
      <c r="V98" s="519"/>
      <c r="W98" s="519"/>
    </row>
    <row r="99" spans="1:23" s="333" customFormat="1">
      <c r="A99" s="1547" t="s">
        <v>420</v>
      </c>
      <c r="B99" s="1529" t="s">
        <v>453</v>
      </c>
      <c r="C99" s="1548" t="s">
        <v>877</v>
      </c>
      <c r="D99" s="1549"/>
      <c r="E99" s="1533" t="s">
        <v>234</v>
      </c>
      <c r="F99" s="1533" t="s">
        <v>212</v>
      </c>
      <c r="G99" s="1533" t="s">
        <v>442</v>
      </c>
      <c r="H99" s="1540">
        <v>621</v>
      </c>
      <c r="I99" s="1552" t="s">
        <v>871</v>
      </c>
      <c r="J99" s="1551"/>
      <c r="K99" s="1549"/>
      <c r="L99" s="1536">
        <v>29890.58</v>
      </c>
      <c r="M99" s="1536">
        <v>30862.63</v>
      </c>
      <c r="N99" s="1536">
        <v>19157.8</v>
      </c>
      <c r="O99" s="1536">
        <v>28543.82</v>
      </c>
      <c r="P99" s="1536">
        <v>28543.82</v>
      </c>
      <c r="Q99" s="1536"/>
      <c r="R99" s="1536">
        <f t="shared" ref="R99:W99" si="41">O99</f>
        <v>28543.82</v>
      </c>
      <c r="S99" s="519">
        <f t="shared" si="41"/>
        <v>28543.82</v>
      </c>
      <c r="T99" s="519">
        <f t="shared" si="41"/>
        <v>0</v>
      </c>
      <c r="U99" s="519">
        <f t="shared" si="41"/>
        <v>28543.82</v>
      </c>
      <c r="V99" s="519">
        <f t="shared" si="41"/>
        <v>28543.82</v>
      </c>
      <c r="W99" s="519">
        <f t="shared" si="41"/>
        <v>0</v>
      </c>
    </row>
    <row r="100" spans="1:23" s="333" customFormat="1">
      <c r="A100" s="1547"/>
      <c r="B100" s="1529"/>
      <c r="C100" s="1548"/>
      <c r="D100" s="1549"/>
      <c r="E100" s="1533"/>
      <c r="F100" s="1533"/>
      <c r="G100" s="1533"/>
      <c r="H100" s="1540"/>
      <c r="I100" s="1552"/>
      <c r="J100" s="1551"/>
      <c r="K100" s="1549"/>
      <c r="L100" s="1536"/>
      <c r="M100" s="1536"/>
      <c r="N100" s="1536"/>
      <c r="O100" s="1536"/>
      <c r="P100" s="1536"/>
      <c r="Q100" s="1536"/>
      <c r="R100" s="1536"/>
      <c r="S100" s="519"/>
      <c r="T100" s="519"/>
      <c r="U100" s="519"/>
      <c r="V100" s="519"/>
      <c r="W100" s="519"/>
    </row>
    <row r="101" spans="1:23" s="333" customFormat="1">
      <c r="A101" s="1547"/>
      <c r="B101" s="1529"/>
      <c r="C101" s="1548"/>
      <c r="D101" s="1549"/>
      <c r="E101" s="1533"/>
      <c r="F101" s="1533"/>
      <c r="G101" s="1533"/>
      <c r="H101" s="1540"/>
      <c r="I101" s="1552"/>
      <c r="J101" s="1551"/>
      <c r="K101" s="1549"/>
      <c r="L101" s="1536"/>
      <c r="M101" s="1536"/>
      <c r="N101" s="1536"/>
      <c r="O101" s="1536"/>
      <c r="P101" s="1536"/>
      <c r="Q101" s="1536"/>
      <c r="R101" s="1536"/>
      <c r="S101" s="519"/>
      <c r="T101" s="519"/>
      <c r="U101" s="519"/>
      <c r="V101" s="519"/>
      <c r="W101" s="519"/>
    </row>
    <row r="102" spans="1:23" s="333" customFormat="1">
      <c r="A102" s="1547" t="s">
        <v>422</v>
      </c>
      <c r="B102" s="1529" t="s">
        <v>413</v>
      </c>
      <c r="C102" s="1548" t="s">
        <v>878</v>
      </c>
      <c r="D102" s="1549"/>
      <c r="E102" s="1533" t="s">
        <v>234</v>
      </c>
      <c r="F102" s="1533" t="s">
        <v>212</v>
      </c>
      <c r="G102" s="1533" t="s">
        <v>442</v>
      </c>
      <c r="H102" s="1540">
        <v>621</v>
      </c>
      <c r="I102" s="1552" t="s">
        <v>871</v>
      </c>
      <c r="J102" s="1551"/>
      <c r="K102" s="1549"/>
      <c r="L102" s="1536">
        <v>13093.91</v>
      </c>
      <c r="M102" s="1536">
        <v>14004.99</v>
      </c>
      <c r="N102" s="1536">
        <v>8510.6</v>
      </c>
      <c r="O102" s="1536">
        <v>14205.09</v>
      </c>
      <c r="P102" s="1536">
        <v>14205.09</v>
      </c>
      <c r="Q102" s="1536"/>
      <c r="R102" s="1536">
        <f t="shared" ref="R102:W102" si="42">O102</f>
        <v>14205.09</v>
      </c>
      <c r="S102" s="519">
        <f t="shared" si="42"/>
        <v>14205.09</v>
      </c>
      <c r="T102" s="519">
        <f t="shared" si="42"/>
        <v>0</v>
      </c>
      <c r="U102" s="519">
        <f t="shared" si="42"/>
        <v>14205.09</v>
      </c>
      <c r="V102" s="519">
        <f t="shared" si="42"/>
        <v>14205.09</v>
      </c>
      <c r="W102" s="519">
        <f t="shared" si="42"/>
        <v>0</v>
      </c>
    </row>
    <row r="103" spans="1:23" s="333" customFormat="1">
      <c r="A103" s="1547"/>
      <c r="B103" s="1529"/>
      <c r="C103" s="1548"/>
      <c r="D103" s="1549"/>
      <c r="E103" s="1533"/>
      <c r="F103" s="1533"/>
      <c r="G103" s="1533"/>
      <c r="H103" s="1540"/>
      <c r="I103" s="1552"/>
      <c r="J103" s="1551"/>
      <c r="K103" s="1549"/>
      <c r="L103" s="1536"/>
      <c r="M103" s="1536"/>
      <c r="N103" s="1536"/>
      <c r="O103" s="1536"/>
      <c r="P103" s="1536"/>
      <c r="Q103" s="1536"/>
      <c r="R103" s="1536"/>
      <c r="S103" s="519"/>
      <c r="T103" s="519"/>
      <c r="U103" s="519"/>
      <c r="V103" s="519"/>
      <c r="W103" s="519"/>
    </row>
    <row r="104" spans="1:23" s="333" customFormat="1" ht="315">
      <c r="A104" s="546" t="s">
        <v>1192</v>
      </c>
      <c r="B104" s="263" t="s">
        <v>1159</v>
      </c>
      <c r="C104" s="274" t="s">
        <v>877</v>
      </c>
      <c r="D104" s="132"/>
      <c r="E104" s="88" t="s">
        <v>234</v>
      </c>
      <c r="F104" s="88" t="s">
        <v>212</v>
      </c>
      <c r="G104" s="88" t="s">
        <v>442</v>
      </c>
      <c r="H104" s="517">
        <v>621</v>
      </c>
      <c r="I104" s="534" t="s">
        <v>871</v>
      </c>
      <c r="J104" s="512"/>
      <c r="K104" s="132"/>
      <c r="L104" s="519">
        <v>0</v>
      </c>
      <c r="M104" s="950">
        <v>9465.9</v>
      </c>
      <c r="N104" s="950">
        <v>4948.16</v>
      </c>
      <c r="O104" s="519">
        <v>14609.7</v>
      </c>
      <c r="P104" s="519">
        <v>14609.7</v>
      </c>
      <c r="Q104" s="519"/>
      <c r="R104" s="519">
        <f>O104</f>
        <v>14609.7</v>
      </c>
      <c r="S104" s="519">
        <f t="shared" ref="S104:W105" si="43">P104</f>
        <v>14609.7</v>
      </c>
      <c r="T104" s="519">
        <f t="shared" si="43"/>
        <v>0</v>
      </c>
      <c r="U104" s="519">
        <f t="shared" si="43"/>
        <v>14609.7</v>
      </c>
      <c r="V104" s="519">
        <f t="shared" si="43"/>
        <v>14609.7</v>
      </c>
      <c r="W104" s="519">
        <f t="shared" si="43"/>
        <v>0</v>
      </c>
    </row>
    <row r="105" spans="1:23" s="333" customFormat="1" ht="315">
      <c r="A105" s="546" t="s">
        <v>1193</v>
      </c>
      <c r="B105" s="263" t="s">
        <v>1194</v>
      </c>
      <c r="C105" s="274" t="s">
        <v>1195</v>
      </c>
      <c r="D105" s="132"/>
      <c r="E105" s="88" t="s">
        <v>234</v>
      </c>
      <c r="F105" s="88" t="s">
        <v>212</v>
      </c>
      <c r="G105" s="88" t="s">
        <v>442</v>
      </c>
      <c r="H105" s="517">
        <v>621</v>
      </c>
      <c r="I105" s="534" t="s">
        <v>1196</v>
      </c>
      <c r="J105" s="512"/>
      <c r="K105" s="132"/>
      <c r="L105" s="519">
        <v>0</v>
      </c>
      <c r="M105" s="951">
        <v>12319.98</v>
      </c>
      <c r="N105" s="951">
        <v>7714.66</v>
      </c>
      <c r="O105" s="519">
        <v>12277.9</v>
      </c>
      <c r="P105" s="519">
        <v>12277.9</v>
      </c>
      <c r="Q105" s="519"/>
      <c r="R105" s="519">
        <f>O105</f>
        <v>12277.9</v>
      </c>
      <c r="S105" s="519">
        <f t="shared" si="43"/>
        <v>12277.9</v>
      </c>
      <c r="T105" s="519">
        <f t="shared" si="43"/>
        <v>0</v>
      </c>
      <c r="U105" s="519">
        <f t="shared" si="43"/>
        <v>12277.9</v>
      </c>
      <c r="V105" s="519">
        <f t="shared" si="43"/>
        <v>12277.9</v>
      </c>
      <c r="W105" s="519">
        <f t="shared" si="43"/>
        <v>0</v>
      </c>
    </row>
    <row r="106" spans="1:23" s="333" customFormat="1">
      <c r="A106" s="562" t="s">
        <v>41</v>
      </c>
      <c r="B106" s="535" t="s">
        <v>40</v>
      </c>
      <c r="C106" s="512"/>
      <c r="D106" s="132"/>
      <c r="E106" s="263"/>
      <c r="F106" s="263"/>
      <c r="G106" s="263"/>
      <c r="H106" s="517">
        <v>600</v>
      </c>
      <c r="I106" s="513"/>
      <c r="J106" s="512"/>
      <c r="K106" s="132"/>
      <c r="L106" s="519">
        <f t="shared" ref="L106:W106" si="44">SUM(L107:L119)</f>
        <v>0</v>
      </c>
      <c r="M106" s="519">
        <f t="shared" si="44"/>
        <v>8122.58</v>
      </c>
      <c r="N106" s="519">
        <f t="shared" si="44"/>
        <v>2587.4499999999994</v>
      </c>
      <c r="O106" s="519">
        <f t="shared" si="44"/>
        <v>9090.1100000000024</v>
      </c>
      <c r="P106" s="519">
        <f t="shared" si="44"/>
        <v>9090.0800000000017</v>
      </c>
      <c r="Q106" s="519">
        <f t="shared" si="44"/>
        <v>0</v>
      </c>
      <c r="R106" s="519">
        <f t="shared" si="44"/>
        <v>9090.1100000000024</v>
      </c>
      <c r="S106" s="519">
        <f t="shared" si="44"/>
        <v>9090.0800000000017</v>
      </c>
      <c r="T106" s="519">
        <f t="shared" si="44"/>
        <v>0</v>
      </c>
      <c r="U106" s="519">
        <f t="shared" si="44"/>
        <v>9090.1100000000024</v>
      </c>
      <c r="V106" s="519">
        <f t="shared" si="44"/>
        <v>9090.0800000000017</v>
      </c>
      <c r="W106" s="519">
        <f t="shared" si="44"/>
        <v>0</v>
      </c>
    </row>
    <row r="107" spans="1:23" s="509" customFormat="1" ht="189">
      <c r="A107" s="536"/>
      <c r="B107" s="537" t="s">
        <v>447</v>
      </c>
      <c r="C107" s="538" t="s">
        <v>1197</v>
      </c>
      <c r="D107" s="539"/>
      <c r="E107" s="540" t="s">
        <v>234</v>
      </c>
      <c r="F107" s="540" t="s">
        <v>101</v>
      </c>
      <c r="G107" s="541" t="s">
        <v>864</v>
      </c>
      <c r="H107" s="542" t="s">
        <v>296</v>
      </c>
      <c r="I107" s="543" t="s">
        <v>869</v>
      </c>
      <c r="J107" s="539"/>
      <c r="K107" s="539"/>
      <c r="L107" s="544">
        <v>0</v>
      </c>
      <c r="M107" s="545">
        <v>58.79</v>
      </c>
      <c r="N107" s="545">
        <v>19.96</v>
      </c>
      <c r="O107" s="544">
        <v>0</v>
      </c>
      <c r="P107" s="544">
        <v>0</v>
      </c>
      <c r="Q107" s="544"/>
      <c r="R107" s="544">
        <f t="shared" ref="R107:R119" si="45">O107</f>
        <v>0</v>
      </c>
      <c r="S107" s="544">
        <f t="shared" ref="S107:S119" si="46">P107</f>
        <v>0</v>
      </c>
      <c r="T107" s="544">
        <f t="shared" ref="T107:T119" si="47">Q107</f>
        <v>0</v>
      </c>
      <c r="U107" s="544">
        <f t="shared" ref="U107:U119" si="48">R107</f>
        <v>0</v>
      </c>
      <c r="V107" s="544">
        <f t="shared" ref="V107:V119" si="49">S107</f>
        <v>0</v>
      </c>
      <c r="W107" s="544">
        <f t="shared" ref="W107:W119" si="50">T107</f>
        <v>0</v>
      </c>
    </row>
    <row r="108" spans="1:23" s="333" customFormat="1" ht="189">
      <c r="A108" s="546"/>
      <c r="B108" s="263" t="s">
        <v>448</v>
      </c>
      <c r="C108" s="274" t="s">
        <v>863</v>
      </c>
      <c r="D108" s="132"/>
      <c r="E108" s="34" t="s">
        <v>234</v>
      </c>
      <c r="F108" s="34" t="s">
        <v>101</v>
      </c>
      <c r="G108" s="88" t="s">
        <v>864</v>
      </c>
      <c r="H108" s="88" t="s">
        <v>296</v>
      </c>
      <c r="I108" s="521" t="s">
        <v>869</v>
      </c>
      <c r="J108" s="512"/>
      <c r="K108" s="132"/>
      <c r="L108" s="519">
        <v>0</v>
      </c>
      <c r="M108" s="547">
        <v>411.54</v>
      </c>
      <c r="N108" s="547">
        <v>133.01</v>
      </c>
      <c r="O108" s="519">
        <v>378.09</v>
      </c>
      <c r="P108" s="519">
        <v>378.09</v>
      </c>
      <c r="Q108" s="519"/>
      <c r="R108" s="519">
        <f t="shared" si="45"/>
        <v>378.09</v>
      </c>
      <c r="S108" s="519">
        <f t="shared" si="46"/>
        <v>378.09</v>
      </c>
      <c r="T108" s="519">
        <f t="shared" si="47"/>
        <v>0</v>
      </c>
      <c r="U108" s="519">
        <f t="shared" si="48"/>
        <v>378.09</v>
      </c>
      <c r="V108" s="519">
        <f t="shared" si="49"/>
        <v>378.09</v>
      </c>
      <c r="W108" s="519">
        <f t="shared" si="50"/>
        <v>0</v>
      </c>
    </row>
    <row r="109" spans="1:23" s="333" customFormat="1" ht="189">
      <c r="A109" s="546"/>
      <c r="B109" s="263" t="s">
        <v>450</v>
      </c>
      <c r="C109" s="274" t="s">
        <v>863</v>
      </c>
      <c r="D109" s="132"/>
      <c r="E109" s="88" t="s">
        <v>234</v>
      </c>
      <c r="F109" s="88" t="s">
        <v>101</v>
      </c>
      <c r="G109" s="88" t="s">
        <v>864</v>
      </c>
      <c r="H109" s="88" t="s">
        <v>296</v>
      </c>
      <c r="I109" s="521" t="s">
        <v>869</v>
      </c>
      <c r="J109" s="512"/>
      <c r="K109" s="132"/>
      <c r="L109" s="519">
        <v>0</v>
      </c>
      <c r="M109" s="547">
        <v>293.95999999999998</v>
      </c>
      <c r="N109" s="547">
        <v>14.7</v>
      </c>
      <c r="O109" s="519">
        <v>240.61</v>
      </c>
      <c r="P109" s="519">
        <v>240.61</v>
      </c>
      <c r="Q109" s="519"/>
      <c r="R109" s="519">
        <f t="shared" si="45"/>
        <v>240.61</v>
      </c>
      <c r="S109" s="519">
        <f t="shared" si="46"/>
        <v>240.61</v>
      </c>
      <c r="T109" s="519">
        <f t="shared" si="47"/>
        <v>0</v>
      </c>
      <c r="U109" s="519">
        <f t="shared" si="48"/>
        <v>240.61</v>
      </c>
      <c r="V109" s="519">
        <f t="shared" si="49"/>
        <v>240.61</v>
      </c>
      <c r="W109" s="519">
        <f t="shared" si="50"/>
        <v>0</v>
      </c>
    </row>
    <row r="110" spans="1:23" s="333" customFormat="1" ht="189">
      <c r="A110" s="546"/>
      <c r="B110" s="263" t="s">
        <v>451</v>
      </c>
      <c r="C110" s="274" t="s">
        <v>863</v>
      </c>
      <c r="D110" s="132"/>
      <c r="E110" s="88" t="s">
        <v>234</v>
      </c>
      <c r="F110" s="88" t="s">
        <v>101</v>
      </c>
      <c r="G110" s="88" t="s">
        <v>864</v>
      </c>
      <c r="H110" s="71">
        <v>622</v>
      </c>
      <c r="I110" s="87" t="s">
        <v>869</v>
      </c>
      <c r="J110" s="512"/>
      <c r="K110" s="132"/>
      <c r="L110" s="519">
        <v>0</v>
      </c>
      <c r="M110" s="547">
        <v>88.19</v>
      </c>
      <c r="N110" s="547">
        <v>14.7</v>
      </c>
      <c r="O110" s="519">
        <v>68.739999999999995</v>
      </c>
      <c r="P110" s="519">
        <v>68.739999999999995</v>
      </c>
      <c r="Q110" s="519"/>
      <c r="R110" s="519">
        <f t="shared" si="45"/>
        <v>68.739999999999995</v>
      </c>
      <c r="S110" s="519">
        <f t="shared" si="46"/>
        <v>68.739999999999995</v>
      </c>
      <c r="T110" s="519">
        <f t="shared" si="47"/>
        <v>0</v>
      </c>
      <c r="U110" s="519">
        <f t="shared" si="48"/>
        <v>68.739999999999995</v>
      </c>
      <c r="V110" s="519">
        <f t="shared" si="49"/>
        <v>68.739999999999995</v>
      </c>
      <c r="W110" s="519">
        <f t="shared" si="50"/>
        <v>0</v>
      </c>
    </row>
    <row r="111" spans="1:23" s="333" customFormat="1" ht="204.75">
      <c r="A111" s="546"/>
      <c r="B111" s="548" t="s">
        <v>414</v>
      </c>
      <c r="C111" s="274" t="s">
        <v>866</v>
      </c>
      <c r="D111" s="132"/>
      <c r="E111" s="88" t="s">
        <v>234</v>
      </c>
      <c r="F111" s="88" t="s">
        <v>212</v>
      </c>
      <c r="G111" s="88" t="s">
        <v>867</v>
      </c>
      <c r="H111" s="88" t="s">
        <v>296</v>
      </c>
      <c r="I111" s="534" t="s">
        <v>872</v>
      </c>
      <c r="J111" s="512"/>
      <c r="K111" s="132"/>
      <c r="L111" s="519">
        <v>0</v>
      </c>
      <c r="M111" s="547">
        <v>1236.42</v>
      </c>
      <c r="N111" s="547">
        <v>471.16</v>
      </c>
      <c r="O111" s="519">
        <v>1486.99</v>
      </c>
      <c r="P111" s="549">
        <v>1486.99</v>
      </c>
      <c r="Q111" s="549"/>
      <c r="R111" s="519">
        <f t="shared" si="45"/>
        <v>1486.99</v>
      </c>
      <c r="S111" s="519">
        <f t="shared" si="46"/>
        <v>1486.99</v>
      </c>
      <c r="T111" s="519">
        <f t="shared" si="47"/>
        <v>0</v>
      </c>
      <c r="U111" s="519">
        <f t="shared" si="48"/>
        <v>1486.99</v>
      </c>
      <c r="V111" s="519">
        <f t="shared" si="49"/>
        <v>1486.99</v>
      </c>
      <c r="W111" s="519">
        <f t="shared" si="50"/>
        <v>0</v>
      </c>
    </row>
    <row r="112" spans="1:23" s="333" customFormat="1" ht="204.75">
      <c r="A112" s="546"/>
      <c r="B112" s="263" t="s">
        <v>415</v>
      </c>
      <c r="C112" s="274" t="s">
        <v>866</v>
      </c>
      <c r="D112" s="132"/>
      <c r="E112" s="88" t="s">
        <v>234</v>
      </c>
      <c r="F112" s="88" t="s">
        <v>212</v>
      </c>
      <c r="G112" s="88" t="s">
        <v>867</v>
      </c>
      <c r="H112" s="517">
        <v>622</v>
      </c>
      <c r="I112" s="548" t="s">
        <v>872</v>
      </c>
      <c r="J112" s="512"/>
      <c r="K112" s="132"/>
      <c r="L112" s="519">
        <v>0</v>
      </c>
      <c r="M112" s="547">
        <v>1380.66</v>
      </c>
      <c r="N112" s="547">
        <v>554.36</v>
      </c>
      <c r="O112" s="519">
        <v>1557.8</v>
      </c>
      <c r="P112" s="519">
        <v>1557.8</v>
      </c>
      <c r="Q112" s="519"/>
      <c r="R112" s="519">
        <f t="shared" si="45"/>
        <v>1557.8</v>
      </c>
      <c r="S112" s="519">
        <f t="shared" si="46"/>
        <v>1557.8</v>
      </c>
      <c r="T112" s="519">
        <f t="shared" si="47"/>
        <v>0</v>
      </c>
      <c r="U112" s="519">
        <f t="shared" si="48"/>
        <v>1557.8</v>
      </c>
      <c r="V112" s="519">
        <f t="shared" si="49"/>
        <v>1557.8</v>
      </c>
      <c r="W112" s="519">
        <f t="shared" si="50"/>
        <v>0</v>
      </c>
    </row>
    <row r="113" spans="1:23" s="333" customFormat="1" ht="204.75">
      <c r="A113" s="546"/>
      <c r="B113" s="263" t="s">
        <v>427</v>
      </c>
      <c r="C113" s="274" t="s">
        <v>866</v>
      </c>
      <c r="D113" s="132"/>
      <c r="E113" s="88" t="s">
        <v>234</v>
      </c>
      <c r="F113" s="88" t="s">
        <v>212</v>
      </c>
      <c r="G113" s="88" t="s">
        <v>867</v>
      </c>
      <c r="H113" s="517">
        <v>622</v>
      </c>
      <c r="I113" s="534" t="s">
        <v>872</v>
      </c>
      <c r="J113" s="512"/>
      <c r="K113" s="132"/>
      <c r="L113" s="519">
        <v>0</v>
      </c>
      <c r="M113" s="547">
        <v>1071.56</v>
      </c>
      <c r="N113" s="547">
        <v>312.60000000000002</v>
      </c>
      <c r="O113" s="519">
        <v>708.09</v>
      </c>
      <c r="P113" s="519">
        <v>708.09</v>
      </c>
      <c r="Q113" s="519"/>
      <c r="R113" s="519">
        <f t="shared" si="45"/>
        <v>708.09</v>
      </c>
      <c r="S113" s="519">
        <f t="shared" si="46"/>
        <v>708.09</v>
      </c>
      <c r="T113" s="519">
        <f t="shared" si="47"/>
        <v>0</v>
      </c>
      <c r="U113" s="519">
        <f t="shared" si="48"/>
        <v>708.09</v>
      </c>
      <c r="V113" s="519">
        <f t="shared" si="49"/>
        <v>708.09</v>
      </c>
      <c r="W113" s="519">
        <f t="shared" si="50"/>
        <v>0</v>
      </c>
    </row>
    <row r="114" spans="1:23" s="333" customFormat="1" ht="204.75">
      <c r="A114" s="546"/>
      <c r="B114" s="263" t="s">
        <v>419</v>
      </c>
      <c r="C114" s="274" t="s">
        <v>866</v>
      </c>
      <c r="D114" s="132"/>
      <c r="E114" s="88" t="s">
        <v>234</v>
      </c>
      <c r="F114" s="88" t="s">
        <v>212</v>
      </c>
      <c r="G114" s="88" t="s">
        <v>867</v>
      </c>
      <c r="H114" s="517" t="s">
        <v>1198</v>
      </c>
      <c r="I114" s="548" t="s">
        <v>872</v>
      </c>
      <c r="J114" s="512"/>
      <c r="K114" s="132"/>
      <c r="L114" s="519">
        <v>0</v>
      </c>
      <c r="M114" s="547">
        <v>247.28</v>
      </c>
      <c r="N114" s="547">
        <v>82.44</v>
      </c>
      <c r="O114" s="519">
        <v>259.63</v>
      </c>
      <c r="P114" s="519">
        <v>259.63</v>
      </c>
      <c r="Q114" s="519"/>
      <c r="R114" s="519">
        <f t="shared" si="45"/>
        <v>259.63</v>
      </c>
      <c r="S114" s="519">
        <f t="shared" si="46"/>
        <v>259.63</v>
      </c>
      <c r="T114" s="519">
        <f t="shared" si="47"/>
        <v>0</v>
      </c>
      <c r="U114" s="519">
        <f t="shared" si="48"/>
        <v>259.63</v>
      </c>
      <c r="V114" s="519">
        <f t="shared" si="49"/>
        <v>259.63</v>
      </c>
      <c r="W114" s="519">
        <f t="shared" si="50"/>
        <v>0</v>
      </c>
    </row>
    <row r="115" spans="1:23" s="333" customFormat="1" ht="204.75">
      <c r="A115" s="546"/>
      <c r="B115" s="263" t="s">
        <v>428</v>
      </c>
      <c r="C115" s="274" t="s">
        <v>866</v>
      </c>
      <c r="D115" s="132"/>
      <c r="E115" s="88" t="s">
        <v>234</v>
      </c>
      <c r="F115" s="88" t="s">
        <v>212</v>
      </c>
      <c r="G115" s="88" t="s">
        <v>867</v>
      </c>
      <c r="H115" s="517">
        <v>622</v>
      </c>
      <c r="I115" s="548" t="s">
        <v>872</v>
      </c>
      <c r="J115" s="512"/>
      <c r="K115" s="132"/>
      <c r="L115" s="519">
        <v>0</v>
      </c>
      <c r="M115" s="547">
        <v>1133.3800000000001</v>
      </c>
      <c r="N115" s="547">
        <v>389.73</v>
      </c>
      <c r="O115" s="519">
        <v>1203.75</v>
      </c>
      <c r="P115" s="519">
        <v>1203.75</v>
      </c>
      <c r="Q115" s="519"/>
      <c r="R115" s="519">
        <f t="shared" si="45"/>
        <v>1203.75</v>
      </c>
      <c r="S115" s="519">
        <f t="shared" si="46"/>
        <v>1203.75</v>
      </c>
      <c r="T115" s="519">
        <f t="shared" si="47"/>
        <v>0</v>
      </c>
      <c r="U115" s="519">
        <f t="shared" si="48"/>
        <v>1203.75</v>
      </c>
      <c r="V115" s="519">
        <f t="shared" si="49"/>
        <v>1203.75</v>
      </c>
      <c r="W115" s="519">
        <f t="shared" si="50"/>
        <v>0</v>
      </c>
    </row>
    <row r="116" spans="1:23" s="333" customFormat="1" ht="204.75">
      <c r="A116" s="546"/>
      <c r="B116" s="263" t="s">
        <v>452</v>
      </c>
      <c r="C116" s="274" t="s">
        <v>866</v>
      </c>
      <c r="D116" s="132"/>
      <c r="E116" s="88" t="s">
        <v>234</v>
      </c>
      <c r="F116" s="88" t="s">
        <v>212</v>
      </c>
      <c r="G116" s="88" t="s">
        <v>867</v>
      </c>
      <c r="H116" s="517">
        <v>622</v>
      </c>
      <c r="I116" s="548" t="s">
        <v>872</v>
      </c>
      <c r="J116" s="512"/>
      <c r="K116" s="132"/>
      <c r="L116" s="519">
        <v>0</v>
      </c>
      <c r="M116" s="547">
        <v>432.74</v>
      </c>
      <c r="N116" s="547">
        <v>157.47</v>
      </c>
      <c r="O116" s="519">
        <v>613.67999999999995</v>
      </c>
      <c r="P116" s="519">
        <v>613.67999999999995</v>
      </c>
      <c r="Q116" s="519"/>
      <c r="R116" s="519">
        <f t="shared" si="45"/>
        <v>613.67999999999995</v>
      </c>
      <c r="S116" s="519">
        <f t="shared" si="46"/>
        <v>613.67999999999995</v>
      </c>
      <c r="T116" s="519">
        <f t="shared" si="47"/>
        <v>0</v>
      </c>
      <c r="U116" s="519">
        <f t="shared" si="48"/>
        <v>613.67999999999995</v>
      </c>
      <c r="V116" s="519">
        <f t="shared" si="49"/>
        <v>613.67999999999995</v>
      </c>
      <c r="W116" s="519">
        <f t="shared" si="50"/>
        <v>0</v>
      </c>
    </row>
    <row r="117" spans="1:23" s="333" customFormat="1" ht="204.75">
      <c r="A117" s="546"/>
      <c r="B117" s="263" t="s">
        <v>413</v>
      </c>
      <c r="C117" s="274" t="s">
        <v>866</v>
      </c>
      <c r="D117" s="132"/>
      <c r="E117" s="88" t="s">
        <v>234</v>
      </c>
      <c r="F117" s="88" t="s">
        <v>212</v>
      </c>
      <c r="G117" s="88" t="s">
        <v>867</v>
      </c>
      <c r="H117" s="517">
        <v>622</v>
      </c>
      <c r="I117" s="534" t="s">
        <v>872</v>
      </c>
      <c r="J117" s="512"/>
      <c r="K117" s="132"/>
      <c r="L117" s="519">
        <v>0</v>
      </c>
      <c r="M117" s="547">
        <v>700.63</v>
      </c>
      <c r="N117" s="547">
        <v>258.18</v>
      </c>
      <c r="O117" s="519">
        <v>991.33</v>
      </c>
      <c r="P117" s="519">
        <v>991.33</v>
      </c>
      <c r="Q117" s="519"/>
      <c r="R117" s="519">
        <f t="shared" si="45"/>
        <v>991.33</v>
      </c>
      <c r="S117" s="519">
        <f t="shared" si="46"/>
        <v>991.33</v>
      </c>
      <c r="T117" s="519">
        <f t="shared" si="47"/>
        <v>0</v>
      </c>
      <c r="U117" s="519">
        <f t="shared" si="48"/>
        <v>991.33</v>
      </c>
      <c r="V117" s="519">
        <f t="shared" si="49"/>
        <v>991.33</v>
      </c>
      <c r="W117" s="519">
        <f t="shared" si="50"/>
        <v>0</v>
      </c>
    </row>
    <row r="118" spans="1:23" s="333" customFormat="1" ht="204.75">
      <c r="A118" s="546"/>
      <c r="B118" s="263" t="s">
        <v>1159</v>
      </c>
      <c r="C118" s="274" t="s">
        <v>866</v>
      </c>
      <c r="D118" s="132"/>
      <c r="E118" s="88" t="s">
        <v>234</v>
      </c>
      <c r="F118" s="88" t="s">
        <v>212</v>
      </c>
      <c r="G118" s="88" t="s">
        <v>867</v>
      </c>
      <c r="H118" s="517">
        <v>622</v>
      </c>
      <c r="I118" s="550" t="s">
        <v>872</v>
      </c>
      <c r="J118" s="512"/>
      <c r="K118" s="132"/>
      <c r="L118" s="519">
        <v>0</v>
      </c>
      <c r="M118" s="547">
        <v>675.9</v>
      </c>
      <c r="N118" s="547">
        <v>37.68</v>
      </c>
      <c r="O118" s="519">
        <v>1038.53</v>
      </c>
      <c r="P118" s="519">
        <v>1038.5</v>
      </c>
      <c r="Q118" s="519"/>
      <c r="R118" s="519">
        <f t="shared" si="45"/>
        <v>1038.53</v>
      </c>
      <c r="S118" s="519">
        <f t="shared" si="46"/>
        <v>1038.5</v>
      </c>
      <c r="T118" s="519">
        <f t="shared" si="47"/>
        <v>0</v>
      </c>
      <c r="U118" s="519">
        <f t="shared" si="48"/>
        <v>1038.53</v>
      </c>
      <c r="V118" s="519">
        <f t="shared" si="49"/>
        <v>1038.5</v>
      </c>
      <c r="W118" s="519">
        <f t="shared" si="50"/>
        <v>0</v>
      </c>
    </row>
    <row r="119" spans="1:23" s="333" customFormat="1" ht="204.75">
      <c r="A119" s="546"/>
      <c r="B119" s="263" t="s">
        <v>1194</v>
      </c>
      <c r="C119" s="274" t="s">
        <v>866</v>
      </c>
      <c r="D119" s="132"/>
      <c r="E119" s="88" t="s">
        <v>234</v>
      </c>
      <c r="F119" s="88" t="s">
        <v>212</v>
      </c>
      <c r="G119" s="88" t="s">
        <v>867</v>
      </c>
      <c r="H119" s="517">
        <v>622</v>
      </c>
      <c r="I119" s="550" t="s">
        <v>872</v>
      </c>
      <c r="J119" s="512"/>
      <c r="K119" s="132"/>
      <c r="L119" s="519">
        <v>0</v>
      </c>
      <c r="M119" s="547">
        <v>391.53</v>
      </c>
      <c r="N119" s="547">
        <v>141.46</v>
      </c>
      <c r="O119" s="519">
        <v>542.87</v>
      </c>
      <c r="P119" s="519">
        <v>542.87</v>
      </c>
      <c r="Q119" s="519"/>
      <c r="R119" s="519">
        <f t="shared" si="45"/>
        <v>542.87</v>
      </c>
      <c r="S119" s="519">
        <f t="shared" si="46"/>
        <v>542.87</v>
      </c>
      <c r="T119" s="519">
        <f t="shared" si="47"/>
        <v>0</v>
      </c>
      <c r="U119" s="519">
        <f t="shared" si="48"/>
        <v>542.87</v>
      </c>
      <c r="V119" s="519">
        <f t="shared" si="49"/>
        <v>542.87</v>
      </c>
      <c r="W119" s="519">
        <f t="shared" si="50"/>
        <v>0</v>
      </c>
    </row>
    <row r="120" spans="1:23" s="333" customFormat="1">
      <c r="A120" s="1550" t="s">
        <v>432</v>
      </c>
      <c r="B120" s="1550"/>
      <c r="C120" s="1550"/>
      <c r="D120" s="1550"/>
      <c r="E120" s="1550"/>
      <c r="F120" s="1550"/>
      <c r="G120" s="1550"/>
      <c r="H120" s="1550"/>
      <c r="I120" s="1550"/>
      <c r="J120" s="1550"/>
      <c r="K120" s="1550"/>
      <c r="L120" s="523">
        <f>SUM(L121:L123)</f>
        <v>7621.3</v>
      </c>
      <c r="M120" s="523">
        <f t="shared" ref="M120:W120" si="51">SUM(M121:M123)</f>
        <v>16421.900000000001</v>
      </c>
      <c r="N120" s="523">
        <f t="shared" si="51"/>
        <v>10400.51</v>
      </c>
      <c r="O120" s="523">
        <f t="shared" si="51"/>
        <v>14237.8</v>
      </c>
      <c r="P120" s="523">
        <f t="shared" si="51"/>
        <v>14237.8</v>
      </c>
      <c r="Q120" s="523">
        <f t="shared" si="51"/>
        <v>0</v>
      </c>
      <c r="R120" s="523">
        <f t="shared" si="51"/>
        <v>14237.8</v>
      </c>
      <c r="S120" s="523">
        <f t="shared" si="51"/>
        <v>14237.8</v>
      </c>
      <c r="T120" s="523">
        <f t="shared" si="51"/>
        <v>0</v>
      </c>
      <c r="U120" s="523">
        <f t="shared" si="51"/>
        <v>14237.8</v>
      </c>
      <c r="V120" s="523">
        <f t="shared" si="51"/>
        <v>14237.8</v>
      </c>
      <c r="W120" s="523">
        <f t="shared" si="51"/>
        <v>0</v>
      </c>
    </row>
    <row r="121" spans="1:23" s="333" customFormat="1" ht="110.25">
      <c r="A121" s="1563" t="s">
        <v>341</v>
      </c>
      <c r="B121" s="1529" t="s">
        <v>1199</v>
      </c>
      <c r="C121" s="1548"/>
      <c r="D121" s="1549"/>
      <c r="E121" s="1539" t="s">
        <v>234</v>
      </c>
      <c r="F121" s="1539" t="s">
        <v>212</v>
      </c>
      <c r="G121" s="1533" t="s">
        <v>1200</v>
      </c>
      <c r="H121" s="1540">
        <v>631</v>
      </c>
      <c r="I121" s="527" t="s">
        <v>879</v>
      </c>
      <c r="J121" s="551">
        <v>42104</v>
      </c>
      <c r="K121" s="512"/>
      <c r="L121" s="1536">
        <v>7621.3</v>
      </c>
      <c r="M121" s="1536">
        <v>16421.900000000001</v>
      </c>
      <c r="N121" s="1536">
        <v>10400.51</v>
      </c>
      <c r="O121" s="1536">
        <v>14237.8</v>
      </c>
      <c r="P121" s="1536">
        <v>14237.8</v>
      </c>
      <c r="Q121" s="1536"/>
      <c r="R121" s="1536">
        <f t="shared" ref="R121:W121" si="52">O121</f>
        <v>14237.8</v>
      </c>
      <c r="S121" s="519">
        <f t="shared" si="52"/>
        <v>14237.8</v>
      </c>
      <c r="T121" s="519">
        <f t="shared" si="52"/>
        <v>0</v>
      </c>
      <c r="U121" s="519">
        <f t="shared" si="52"/>
        <v>14237.8</v>
      </c>
      <c r="V121" s="519">
        <f t="shared" si="52"/>
        <v>14237.8</v>
      </c>
      <c r="W121" s="519">
        <f t="shared" si="52"/>
        <v>0</v>
      </c>
    </row>
    <row r="122" spans="1:23" s="333" customFormat="1" ht="220.5">
      <c r="A122" s="1563"/>
      <c r="B122" s="1529"/>
      <c r="C122" s="1548"/>
      <c r="D122" s="1549"/>
      <c r="E122" s="1539"/>
      <c r="F122" s="1539"/>
      <c r="G122" s="1533"/>
      <c r="H122" s="1540"/>
      <c r="I122" s="527" t="s">
        <v>880</v>
      </c>
      <c r="J122" s="551">
        <v>42380</v>
      </c>
      <c r="K122" s="551">
        <v>42735</v>
      </c>
      <c r="L122" s="1536"/>
      <c r="M122" s="1536"/>
      <c r="N122" s="1536"/>
      <c r="O122" s="1536"/>
      <c r="P122" s="1536"/>
      <c r="Q122" s="1536"/>
      <c r="R122" s="1536"/>
      <c r="S122" s="519"/>
      <c r="T122" s="519"/>
      <c r="U122" s="519"/>
      <c r="V122" s="519"/>
      <c r="W122" s="519"/>
    </row>
    <row r="123" spans="1:23" s="333" customFormat="1" ht="220.5">
      <c r="A123" s="1563"/>
      <c r="B123" s="1529"/>
      <c r="C123" s="1548"/>
      <c r="D123" s="1549"/>
      <c r="E123" s="1539"/>
      <c r="F123" s="1539"/>
      <c r="G123" s="1533"/>
      <c r="H123" s="1540"/>
      <c r="I123" s="527" t="s">
        <v>881</v>
      </c>
      <c r="J123" s="551">
        <v>42744</v>
      </c>
      <c r="K123" s="551">
        <v>43100</v>
      </c>
      <c r="L123" s="1536"/>
      <c r="M123" s="1536"/>
      <c r="N123" s="1536"/>
      <c r="O123" s="1536"/>
      <c r="P123" s="1536"/>
      <c r="Q123" s="1536"/>
      <c r="R123" s="1536"/>
      <c r="S123" s="519"/>
      <c r="T123" s="519"/>
      <c r="U123" s="519"/>
      <c r="V123" s="519"/>
      <c r="W123" s="519"/>
    </row>
    <row r="124" spans="1:23" s="505" customFormat="1">
      <c r="A124" s="938" t="s">
        <v>15</v>
      </c>
      <c r="B124" s="552" t="s">
        <v>16</v>
      </c>
      <c r="C124" s="553"/>
      <c r="D124" s="554"/>
      <c r="E124" s="552"/>
      <c r="F124" s="552"/>
      <c r="G124" s="552"/>
      <c r="H124" s="552">
        <v>300</v>
      </c>
      <c r="I124" s="555"/>
      <c r="J124" s="553"/>
      <c r="K124" s="554"/>
      <c r="L124" s="511">
        <f>SUM(L125,L128)</f>
        <v>25058.7</v>
      </c>
      <c r="M124" s="511">
        <f t="shared" ref="M124:W124" si="53">SUM(M125,M128)</f>
        <v>32391</v>
      </c>
      <c r="N124" s="511">
        <f t="shared" si="53"/>
        <v>20384.810000000001</v>
      </c>
      <c r="O124" s="511">
        <f t="shared" si="53"/>
        <v>34789.1</v>
      </c>
      <c r="P124" s="511">
        <f t="shared" si="53"/>
        <v>34789.1</v>
      </c>
      <c r="Q124" s="511">
        <f t="shared" si="53"/>
        <v>0</v>
      </c>
      <c r="R124" s="511">
        <f t="shared" si="53"/>
        <v>34789.1</v>
      </c>
      <c r="S124" s="511">
        <f t="shared" si="53"/>
        <v>34789.1</v>
      </c>
      <c r="T124" s="511">
        <f t="shared" si="53"/>
        <v>0</v>
      </c>
      <c r="U124" s="511">
        <f t="shared" si="53"/>
        <v>34789.1</v>
      </c>
      <c r="V124" s="511">
        <f t="shared" si="53"/>
        <v>34789.1</v>
      </c>
      <c r="W124" s="511">
        <f t="shared" si="53"/>
        <v>0</v>
      </c>
    </row>
    <row r="125" spans="1:23" s="510" customFormat="1" ht="31.5">
      <c r="A125" s="939" t="s">
        <v>17</v>
      </c>
      <c r="B125" s="515" t="s">
        <v>42</v>
      </c>
      <c r="C125" s="528"/>
      <c r="D125" s="529"/>
      <c r="E125" s="515"/>
      <c r="F125" s="515"/>
      <c r="G125" s="515"/>
      <c r="H125" s="526">
        <v>310</v>
      </c>
      <c r="I125" s="524"/>
      <c r="J125" s="528"/>
      <c r="K125" s="529"/>
      <c r="L125" s="514">
        <f>SUM(L126:L127)</f>
        <v>23829.360000000001</v>
      </c>
      <c r="M125" s="514">
        <f t="shared" ref="M125:W125" si="54">SUM(M126:M127)</f>
        <v>31091</v>
      </c>
      <c r="N125" s="514">
        <f t="shared" si="54"/>
        <v>19532.23</v>
      </c>
      <c r="O125" s="514">
        <f t="shared" si="54"/>
        <v>32963.9</v>
      </c>
      <c r="P125" s="514">
        <f t="shared" si="54"/>
        <v>32963.9</v>
      </c>
      <c r="Q125" s="514">
        <f t="shared" si="54"/>
        <v>0</v>
      </c>
      <c r="R125" s="514">
        <f t="shared" si="54"/>
        <v>32963.9</v>
      </c>
      <c r="S125" s="514">
        <f t="shared" si="54"/>
        <v>32963.9</v>
      </c>
      <c r="T125" s="514">
        <f t="shared" si="54"/>
        <v>0</v>
      </c>
      <c r="U125" s="514">
        <f t="shared" si="54"/>
        <v>32963.9</v>
      </c>
      <c r="V125" s="514">
        <f t="shared" si="54"/>
        <v>32963.9</v>
      </c>
      <c r="W125" s="514">
        <f t="shared" si="54"/>
        <v>0</v>
      </c>
    </row>
    <row r="126" spans="1:23" s="333" customFormat="1" ht="47.25">
      <c r="A126" s="1553" t="s">
        <v>10</v>
      </c>
      <c r="B126" s="1529" t="s">
        <v>858</v>
      </c>
      <c r="C126" s="1551"/>
      <c r="D126" s="1549"/>
      <c r="E126" s="1539" t="s">
        <v>89</v>
      </c>
      <c r="F126" s="1539" t="s">
        <v>102</v>
      </c>
      <c r="G126" s="1533" t="s">
        <v>665</v>
      </c>
      <c r="H126" s="1540">
        <v>313</v>
      </c>
      <c r="I126" s="527" t="s">
        <v>882</v>
      </c>
      <c r="J126" s="946" t="s">
        <v>438</v>
      </c>
      <c r="K126" s="1549"/>
      <c r="L126" s="1536">
        <v>23829.360000000001</v>
      </c>
      <c r="M126" s="1536">
        <v>31091</v>
      </c>
      <c r="N126" s="1536">
        <v>19532.23</v>
      </c>
      <c r="O126" s="1536">
        <v>32963.9</v>
      </c>
      <c r="P126" s="1536">
        <v>32963.9</v>
      </c>
      <c r="Q126" s="1536"/>
      <c r="R126" s="1536">
        <f t="shared" ref="R126:W126" si="55">O126</f>
        <v>32963.9</v>
      </c>
      <c r="S126" s="519">
        <f t="shared" si="55"/>
        <v>32963.9</v>
      </c>
      <c r="T126" s="519">
        <f t="shared" si="55"/>
        <v>0</v>
      </c>
      <c r="U126" s="519">
        <f t="shared" si="55"/>
        <v>32963.9</v>
      </c>
      <c r="V126" s="519">
        <f t="shared" si="55"/>
        <v>32963.9</v>
      </c>
      <c r="W126" s="519">
        <f t="shared" si="55"/>
        <v>0</v>
      </c>
    </row>
    <row r="127" spans="1:23" s="333" customFormat="1" ht="299.25">
      <c r="A127" s="1553"/>
      <c r="B127" s="1529"/>
      <c r="C127" s="1551"/>
      <c r="D127" s="1549"/>
      <c r="E127" s="1539"/>
      <c r="F127" s="1539"/>
      <c r="G127" s="1533"/>
      <c r="H127" s="1540"/>
      <c r="I127" s="527" t="s">
        <v>883</v>
      </c>
      <c r="J127" s="947" t="s">
        <v>884</v>
      </c>
      <c r="K127" s="1549"/>
      <c r="L127" s="1536"/>
      <c r="M127" s="1536"/>
      <c r="N127" s="1536"/>
      <c r="O127" s="1536"/>
      <c r="P127" s="1536"/>
      <c r="Q127" s="1536"/>
      <c r="R127" s="1536"/>
      <c r="S127" s="519"/>
      <c r="T127" s="519"/>
      <c r="U127" s="519"/>
      <c r="V127" s="519"/>
      <c r="W127" s="519"/>
    </row>
    <row r="128" spans="1:23" s="510" customFormat="1">
      <c r="A128" s="939" t="s">
        <v>342</v>
      </c>
      <c r="B128" s="515" t="s">
        <v>1182</v>
      </c>
      <c r="C128" s="528"/>
      <c r="D128" s="529"/>
      <c r="E128" s="515"/>
      <c r="F128" s="515"/>
      <c r="G128" s="515"/>
      <c r="H128" s="526">
        <v>360</v>
      </c>
      <c r="I128" s="524"/>
      <c r="J128" s="528"/>
      <c r="K128" s="529"/>
      <c r="L128" s="514">
        <f>SUM(L129:L130)</f>
        <v>1229.3399999999999</v>
      </c>
      <c r="M128" s="514">
        <f t="shared" ref="M128:W128" si="56">SUM(M129:M130)</f>
        <v>1300</v>
      </c>
      <c r="N128" s="514">
        <f t="shared" si="56"/>
        <v>852.58</v>
      </c>
      <c r="O128" s="514">
        <f t="shared" si="56"/>
        <v>1825.2</v>
      </c>
      <c r="P128" s="514">
        <f t="shared" si="56"/>
        <v>1825.2</v>
      </c>
      <c r="Q128" s="514">
        <f t="shared" si="56"/>
        <v>0</v>
      </c>
      <c r="R128" s="514">
        <f t="shared" si="56"/>
        <v>1825.2</v>
      </c>
      <c r="S128" s="514">
        <f t="shared" si="56"/>
        <v>1825.2</v>
      </c>
      <c r="T128" s="514">
        <f t="shared" si="56"/>
        <v>0</v>
      </c>
      <c r="U128" s="514">
        <f t="shared" si="56"/>
        <v>1825.2</v>
      </c>
      <c r="V128" s="514">
        <f t="shared" si="56"/>
        <v>1825.2</v>
      </c>
      <c r="W128" s="514">
        <f t="shared" si="56"/>
        <v>0</v>
      </c>
    </row>
    <row r="129" spans="1:26" s="333" customFormat="1">
      <c r="A129" s="1553" t="s">
        <v>14</v>
      </c>
      <c r="B129" s="1529" t="s">
        <v>861</v>
      </c>
      <c r="C129" s="1551"/>
      <c r="D129" s="1549"/>
      <c r="E129" s="1539" t="s">
        <v>234</v>
      </c>
      <c r="F129" s="1539" t="s">
        <v>234</v>
      </c>
      <c r="G129" s="1533" t="s">
        <v>666</v>
      </c>
      <c r="H129" s="1533" t="s">
        <v>454</v>
      </c>
      <c r="I129" s="1564" t="s">
        <v>862</v>
      </c>
      <c r="J129" s="1551"/>
      <c r="K129" s="1549"/>
      <c r="L129" s="1536">
        <v>1229.3399999999999</v>
      </c>
      <c r="M129" s="1536">
        <v>1300</v>
      </c>
      <c r="N129" s="1536">
        <v>852.58</v>
      </c>
      <c r="O129" s="1536">
        <v>1825.2</v>
      </c>
      <c r="P129" s="1536">
        <v>1825.2</v>
      </c>
      <c r="Q129" s="1536"/>
      <c r="R129" s="1536">
        <f t="shared" ref="R129:W129" si="57">O129</f>
        <v>1825.2</v>
      </c>
      <c r="S129" s="519">
        <f t="shared" si="57"/>
        <v>1825.2</v>
      </c>
      <c r="T129" s="519">
        <f t="shared" si="57"/>
        <v>0</v>
      </c>
      <c r="U129" s="519">
        <f t="shared" si="57"/>
        <v>1825.2</v>
      </c>
      <c r="V129" s="519">
        <f t="shared" si="57"/>
        <v>1825.2</v>
      </c>
      <c r="W129" s="519">
        <f t="shared" si="57"/>
        <v>0</v>
      </c>
    </row>
    <row r="130" spans="1:26" s="333" customFormat="1">
      <c r="A130" s="1553"/>
      <c r="B130" s="1529"/>
      <c r="C130" s="1551"/>
      <c r="D130" s="1549"/>
      <c r="E130" s="1539"/>
      <c r="F130" s="1539"/>
      <c r="G130" s="1533"/>
      <c r="H130" s="1533"/>
      <c r="I130" s="1564"/>
      <c r="J130" s="1551"/>
      <c r="K130" s="1549"/>
      <c r="L130" s="1536"/>
      <c r="M130" s="1536"/>
      <c r="N130" s="1536"/>
      <c r="O130" s="1536"/>
      <c r="P130" s="1536"/>
      <c r="Q130" s="1536"/>
      <c r="R130" s="1536"/>
      <c r="S130" s="519"/>
      <c r="T130" s="519"/>
      <c r="U130" s="519"/>
      <c r="V130" s="519"/>
      <c r="W130" s="519"/>
      <c r="Z130" s="399">
        <f>O129+O135</f>
        <v>3027</v>
      </c>
    </row>
    <row r="131" spans="1:26" s="506" customFormat="1">
      <c r="A131" s="938" t="s">
        <v>19</v>
      </c>
      <c r="B131" s="1554" t="s">
        <v>87</v>
      </c>
      <c r="C131" s="1554"/>
      <c r="D131" s="1554"/>
      <c r="E131" s="1554"/>
      <c r="F131" s="1554"/>
      <c r="G131" s="1554"/>
      <c r="H131" s="1554"/>
      <c r="I131" s="1554"/>
      <c r="J131" s="1554"/>
      <c r="K131" s="1554"/>
      <c r="L131" s="511">
        <f>SUM(L132:L133)</f>
        <v>0</v>
      </c>
      <c r="M131" s="511">
        <f t="shared" ref="M131:W131" si="58">SUM(M132:M133)</f>
        <v>0</v>
      </c>
      <c r="N131" s="511">
        <f t="shared" si="58"/>
        <v>0</v>
      </c>
      <c r="O131" s="511">
        <f t="shared" si="58"/>
        <v>0</v>
      </c>
      <c r="P131" s="511">
        <f t="shared" si="58"/>
        <v>0</v>
      </c>
      <c r="Q131" s="511">
        <f t="shared" si="58"/>
        <v>0</v>
      </c>
      <c r="R131" s="511">
        <f t="shared" si="58"/>
        <v>0</v>
      </c>
      <c r="S131" s="511">
        <f t="shared" si="58"/>
        <v>0</v>
      </c>
      <c r="T131" s="511">
        <f t="shared" si="58"/>
        <v>0</v>
      </c>
      <c r="U131" s="511">
        <f t="shared" si="58"/>
        <v>0</v>
      </c>
      <c r="V131" s="511">
        <f t="shared" si="58"/>
        <v>0</v>
      </c>
      <c r="W131" s="511">
        <f t="shared" si="58"/>
        <v>0</v>
      </c>
    </row>
    <row r="132" spans="1:26" s="505" customFormat="1">
      <c r="A132" s="952" t="s">
        <v>17</v>
      </c>
      <c r="B132" s="552"/>
      <c r="C132" s="278"/>
      <c r="D132" s="119"/>
      <c r="E132" s="552"/>
      <c r="F132" s="552"/>
      <c r="G132" s="552"/>
      <c r="H132" s="552">
        <v>450</v>
      </c>
      <c r="I132" s="556"/>
      <c r="J132" s="278"/>
      <c r="K132" s="119"/>
      <c r="L132" s="557"/>
      <c r="M132" s="557"/>
      <c r="N132" s="557"/>
      <c r="O132" s="519">
        <f>SUM(P132:Q132)</f>
        <v>0</v>
      </c>
      <c r="P132" s="519"/>
      <c r="Q132" s="519"/>
      <c r="R132" s="519">
        <f>SUM(S132:T132)</f>
        <v>0</v>
      </c>
      <c r="S132" s="519"/>
      <c r="T132" s="519"/>
      <c r="U132" s="519">
        <f>SUM(V132:W132)</f>
        <v>0</v>
      </c>
      <c r="V132" s="519"/>
      <c r="W132" s="519"/>
    </row>
    <row r="133" spans="1:26" s="505" customFormat="1">
      <c r="A133" s="952" t="s">
        <v>18</v>
      </c>
      <c r="B133" s="552"/>
      <c r="C133" s="278"/>
      <c r="D133" s="119"/>
      <c r="E133" s="552"/>
      <c r="F133" s="552"/>
      <c r="G133" s="552"/>
      <c r="H133" s="552"/>
      <c r="I133" s="556"/>
      <c r="J133" s="278"/>
      <c r="K133" s="119"/>
      <c r="L133" s="557"/>
      <c r="M133" s="557"/>
      <c r="N133" s="557"/>
      <c r="O133" s="519">
        <f>SUM(P133:Q133)</f>
        <v>0</v>
      </c>
      <c r="P133" s="519"/>
      <c r="Q133" s="519"/>
      <c r="R133" s="519">
        <f>SUM(S133:T133)</f>
        <v>0</v>
      </c>
      <c r="S133" s="519"/>
      <c r="T133" s="519"/>
      <c r="U133" s="519">
        <f>SUM(V133:W133)</f>
        <v>0</v>
      </c>
      <c r="V133" s="519"/>
      <c r="W133" s="519"/>
    </row>
    <row r="134" spans="1:26" s="506" customFormat="1">
      <c r="A134" s="938" t="s">
        <v>20</v>
      </c>
      <c r="B134" s="1554" t="s">
        <v>748</v>
      </c>
      <c r="C134" s="1554"/>
      <c r="D134" s="1554"/>
      <c r="E134" s="1554"/>
      <c r="F134" s="1554"/>
      <c r="G134" s="1554"/>
      <c r="H134" s="1554"/>
      <c r="I134" s="1554"/>
      <c r="J134" s="1554"/>
      <c r="K134" s="1554"/>
      <c r="L134" s="558">
        <f>SUM(L135:L137)</f>
        <v>1006.71</v>
      </c>
      <c r="M134" s="558">
        <f t="shared" ref="M134:W134" si="59">SUM(M135:M137)</f>
        <v>1572.29</v>
      </c>
      <c r="N134" s="558">
        <f t="shared" si="59"/>
        <v>409.26</v>
      </c>
      <c r="O134" s="558">
        <f t="shared" si="59"/>
        <v>1201.8</v>
      </c>
      <c r="P134" s="558">
        <f t="shared" si="59"/>
        <v>1201.8</v>
      </c>
      <c r="Q134" s="558">
        <f t="shared" si="59"/>
        <v>0</v>
      </c>
      <c r="R134" s="558">
        <f t="shared" si="59"/>
        <v>1201.8</v>
      </c>
      <c r="S134" s="558">
        <f t="shared" si="59"/>
        <v>1201.8</v>
      </c>
      <c r="T134" s="558">
        <f t="shared" si="59"/>
        <v>0</v>
      </c>
      <c r="U134" s="558">
        <f t="shared" si="59"/>
        <v>1201.8</v>
      </c>
      <c r="V134" s="558">
        <f t="shared" si="59"/>
        <v>1201.8</v>
      </c>
      <c r="W134" s="558">
        <f t="shared" si="59"/>
        <v>0</v>
      </c>
    </row>
    <row r="135" spans="1:26" s="505" customFormat="1">
      <c r="A135" s="1546" t="s">
        <v>17</v>
      </c>
      <c r="B135" s="1529" t="s">
        <v>861</v>
      </c>
      <c r="C135" s="1565"/>
      <c r="D135" s="1565"/>
      <c r="E135" s="1566" t="s">
        <v>234</v>
      </c>
      <c r="F135" s="1566" t="s">
        <v>234</v>
      </c>
      <c r="G135" s="1567" t="s">
        <v>666</v>
      </c>
      <c r="H135" s="1568">
        <v>811</v>
      </c>
      <c r="I135" s="1564" t="s">
        <v>862</v>
      </c>
      <c r="J135" s="1565"/>
      <c r="K135" s="1565"/>
      <c r="L135" s="1536">
        <v>1006.71</v>
      </c>
      <c r="M135" s="1536">
        <v>1572.29</v>
      </c>
      <c r="N135" s="1536">
        <v>409.26</v>
      </c>
      <c r="O135" s="1536">
        <v>1201.8</v>
      </c>
      <c r="P135" s="1536">
        <v>1201.8</v>
      </c>
      <c r="Q135" s="1536"/>
      <c r="R135" s="1536">
        <f t="shared" ref="R135:W135" si="60">O135</f>
        <v>1201.8</v>
      </c>
      <c r="S135" s="519">
        <f t="shared" si="60"/>
        <v>1201.8</v>
      </c>
      <c r="T135" s="519">
        <f t="shared" si="60"/>
        <v>0</v>
      </c>
      <c r="U135" s="519">
        <f t="shared" si="60"/>
        <v>1201.8</v>
      </c>
      <c r="V135" s="519">
        <f t="shared" si="60"/>
        <v>1201.8</v>
      </c>
      <c r="W135" s="519">
        <f t="shared" si="60"/>
        <v>0</v>
      </c>
    </row>
    <row r="136" spans="1:26" s="505" customFormat="1">
      <c r="A136" s="1546"/>
      <c r="B136" s="1529"/>
      <c r="C136" s="1565"/>
      <c r="D136" s="1565"/>
      <c r="E136" s="1566"/>
      <c r="F136" s="1566"/>
      <c r="G136" s="1567"/>
      <c r="H136" s="1568"/>
      <c r="I136" s="1564"/>
      <c r="J136" s="1565"/>
      <c r="K136" s="1565"/>
      <c r="L136" s="1536"/>
      <c r="M136" s="1536"/>
      <c r="N136" s="1536"/>
      <c r="O136" s="1536"/>
      <c r="P136" s="1536"/>
      <c r="Q136" s="1536"/>
      <c r="R136" s="1536"/>
      <c r="S136" s="519"/>
      <c r="T136" s="519"/>
      <c r="U136" s="519"/>
      <c r="V136" s="519"/>
      <c r="W136" s="519"/>
    </row>
    <row r="137" spans="1:26" s="505" customFormat="1">
      <c r="A137" s="948" t="s">
        <v>18</v>
      </c>
      <c r="B137" s="263"/>
      <c r="C137" s="531"/>
      <c r="D137" s="531"/>
      <c r="E137" s="546"/>
      <c r="F137" s="546"/>
      <c r="G137" s="546"/>
      <c r="H137" s="560">
        <v>810</v>
      </c>
      <c r="I137" s="518"/>
      <c r="J137" s="531"/>
      <c r="K137" s="531"/>
      <c r="L137" s="519"/>
      <c r="M137" s="519"/>
      <c r="N137" s="519"/>
      <c r="O137" s="519">
        <f>SUM(P137:Q137)</f>
        <v>0</v>
      </c>
      <c r="P137" s="519"/>
      <c r="Q137" s="519"/>
      <c r="R137" s="519">
        <f>SUM(S137:T137)</f>
        <v>0</v>
      </c>
      <c r="S137" s="519"/>
      <c r="T137" s="519"/>
      <c r="U137" s="519">
        <f>SUM(V137:W137)</f>
        <v>0</v>
      </c>
      <c r="V137" s="519"/>
      <c r="W137" s="519"/>
    </row>
    <row r="138" spans="1:26" s="83" customFormat="1" ht="56.25">
      <c r="A138" s="26" t="s">
        <v>455</v>
      </c>
      <c r="B138" s="217" t="s">
        <v>1209</v>
      </c>
      <c r="C138" s="26"/>
      <c r="D138" s="26"/>
      <c r="E138" s="26"/>
      <c r="F138" s="26"/>
      <c r="G138" s="26"/>
      <c r="H138" s="26"/>
      <c r="I138" s="26"/>
      <c r="J138" s="26"/>
      <c r="K138" s="26" t="s">
        <v>66</v>
      </c>
      <c r="L138" s="5">
        <f>SUM(L139,L147,)</f>
        <v>37976.6</v>
      </c>
      <c r="M138" s="5">
        <f t="shared" ref="M138:W138" si="61">SUM(M139,M147,)</f>
        <v>34623.800000000003</v>
      </c>
      <c r="N138" s="5">
        <f t="shared" si="61"/>
        <v>29198.100000000002</v>
      </c>
      <c r="O138" s="5">
        <f t="shared" si="61"/>
        <v>39533.600000000006</v>
      </c>
      <c r="P138" s="5">
        <f t="shared" si="61"/>
        <v>39533.600000000006</v>
      </c>
      <c r="Q138" s="5">
        <f t="shared" si="61"/>
        <v>0</v>
      </c>
      <c r="R138" s="5">
        <f t="shared" si="61"/>
        <v>38745.300000000003</v>
      </c>
      <c r="S138" s="5">
        <f t="shared" si="61"/>
        <v>38745.300000000003</v>
      </c>
      <c r="T138" s="5">
        <f t="shared" si="61"/>
        <v>0</v>
      </c>
      <c r="U138" s="5">
        <f t="shared" si="61"/>
        <v>38670.300000000003</v>
      </c>
      <c r="V138" s="5">
        <f t="shared" si="61"/>
        <v>38670.300000000003</v>
      </c>
      <c r="W138" s="5">
        <f t="shared" si="61"/>
        <v>0</v>
      </c>
    </row>
    <row r="139" spans="1:26" s="83" customFormat="1" ht="38.450000000000003" customHeight="1">
      <c r="A139" s="787" t="s">
        <v>9</v>
      </c>
      <c r="B139" s="1274" t="s">
        <v>71</v>
      </c>
      <c r="C139" s="1274"/>
      <c r="D139" s="1274"/>
      <c r="E139" s="1274"/>
      <c r="F139" s="1274"/>
      <c r="G139" s="1274"/>
      <c r="H139" s="1274"/>
      <c r="I139" s="1274"/>
      <c r="J139" s="1274"/>
      <c r="K139" s="1274"/>
      <c r="L139" s="575">
        <f>SUM(L140,L144)</f>
        <v>4998.7</v>
      </c>
      <c r="M139" s="575">
        <f t="shared" ref="M139:W139" si="62">SUM(M140,M144)</f>
        <v>4911.5</v>
      </c>
      <c r="N139" s="575">
        <f t="shared" si="62"/>
        <v>3010</v>
      </c>
      <c r="O139" s="575">
        <f t="shared" si="62"/>
        <v>5615.9</v>
      </c>
      <c r="P139" s="575">
        <f t="shared" si="62"/>
        <v>5615.9</v>
      </c>
      <c r="Q139" s="575">
        <f t="shared" si="62"/>
        <v>0</v>
      </c>
      <c r="R139" s="575">
        <f t="shared" si="62"/>
        <v>4985.8999999999996</v>
      </c>
      <c r="S139" s="575">
        <f t="shared" si="62"/>
        <v>4985.8999999999996</v>
      </c>
      <c r="T139" s="575">
        <f t="shared" si="62"/>
        <v>0</v>
      </c>
      <c r="U139" s="575">
        <f t="shared" si="62"/>
        <v>5014.7999999999993</v>
      </c>
      <c r="V139" s="575">
        <f t="shared" si="62"/>
        <v>5014.7999999999993</v>
      </c>
      <c r="W139" s="575">
        <f t="shared" si="62"/>
        <v>0</v>
      </c>
    </row>
    <row r="140" spans="1:26" s="78" customFormat="1" ht="19.899999999999999" customHeight="1">
      <c r="A140" s="788" t="s">
        <v>58</v>
      </c>
      <c r="B140" s="188"/>
      <c r="C140" s="141"/>
      <c r="D140" s="142"/>
      <c r="E140" s="188"/>
      <c r="F140" s="188"/>
      <c r="G140" s="188"/>
      <c r="H140" s="188"/>
      <c r="I140" s="179"/>
      <c r="J140" s="141"/>
      <c r="K140" s="142"/>
      <c r="L140" s="2">
        <f>SUM(L141:L143)</f>
        <v>4998.7</v>
      </c>
      <c r="M140" s="2">
        <f t="shared" ref="M140:W140" si="63">SUM(M141:M143)</f>
        <v>4911.5</v>
      </c>
      <c r="N140" s="2">
        <f t="shared" si="63"/>
        <v>3010</v>
      </c>
      <c r="O140" s="2">
        <f t="shared" si="63"/>
        <v>5615.9</v>
      </c>
      <c r="P140" s="2">
        <f t="shared" si="63"/>
        <v>5615.9</v>
      </c>
      <c r="Q140" s="2">
        <f t="shared" si="63"/>
        <v>0</v>
      </c>
      <c r="R140" s="2">
        <f t="shared" si="63"/>
        <v>4985.8999999999996</v>
      </c>
      <c r="S140" s="2">
        <f t="shared" si="63"/>
        <v>4985.8999999999996</v>
      </c>
      <c r="T140" s="2">
        <f t="shared" si="63"/>
        <v>0</v>
      </c>
      <c r="U140" s="2">
        <f t="shared" si="63"/>
        <v>4985.8999999999996</v>
      </c>
      <c r="V140" s="2">
        <f t="shared" si="63"/>
        <v>4985.8999999999996</v>
      </c>
      <c r="W140" s="2">
        <f t="shared" si="63"/>
        <v>0</v>
      </c>
    </row>
    <row r="141" spans="1:26" s="78" customFormat="1" ht="281.25" customHeight="1">
      <c r="A141" s="65" t="s">
        <v>10</v>
      </c>
      <c r="B141" s="188" t="s">
        <v>72</v>
      </c>
      <c r="C141" s="181"/>
      <c r="D141" s="181"/>
      <c r="E141" s="186" t="s">
        <v>102</v>
      </c>
      <c r="F141" s="186" t="s">
        <v>110</v>
      </c>
      <c r="G141" s="186" t="s">
        <v>1229</v>
      </c>
      <c r="H141" s="189">
        <v>100</v>
      </c>
      <c r="I141" s="185" t="s">
        <v>1230</v>
      </c>
      <c r="J141" s="189" t="s">
        <v>1231</v>
      </c>
      <c r="K141" s="181"/>
      <c r="L141" s="8">
        <v>4431.2</v>
      </c>
      <c r="M141" s="8">
        <v>4362.5</v>
      </c>
      <c r="N141" s="8">
        <v>2676.2</v>
      </c>
      <c r="O141" s="8">
        <f>SUM(P141:Q141)</f>
        <v>4409</v>
      </c>
      <c r="P141" s="8">
        <v>4409</v>
      </c>
      <c r="Q141" s="8"/>
      <c r="R141" s="8">
        <f>SUM(S141:T141)</f>
        <v>4409</v>
      </c>
      <c r="S141" s="8">
        <v>4409</v>
      </c>
      <c r="T141" s="8"/>
      <c r="U141" s="8">
        <f>SUM(V141:W141)</f>
        <v>4409</v>
      </c>
      <c r="V141" s="8">
        <v>4409</v>
      </c>
      <c r="W141" s="8"/>
    </row>
    <row r="142" spans="1:26" s="78" customFormat="1" ht="286.5" customHeight="1">
      <c r="A142" s="65" t="s">
        <v>11</v>
      </c>
      <c r="B142" s="188" t="s">
        <v>73</v>
      </c>
      <c r="C142" s="179"/>
      <c r="D142" s="187"/>
      <c r="E142" s="186" t="s">
        <v>102</v>
      </c>
      <c r="F142" s="186" t="s">
        <v>110</v>
      </c>
      <c r="G142" s="186" t="s">
        <v>1229</v>
      </c>
      <c r="H142" s="189">
        <v>200</v>
      </c>
      <c r="I142" s="185" t="s">
        <v>1230</v>
      </c>
      <c r="J142" s="189" t="s">
        <v>1231</v>
      </c>
      <c r="K142" s="187"/>
      <c r="L142" s="8">
        <v>566.20000000000005</v>
      </c>
      <c r="M142" s="8">
        <v>543.20000000000005</v>
      </c>
      <c r="N142" s="8">
        <v>328</v>
      </c>
      <c r="O142" s="8">
        <f>SUM(P142:Q142)</f>
        <v>1201.9000000000001</v>
      </c>
      <c r="P142" s="8">
        <v>1201.9000000000001</v>
      </c>
      <c r="Q142" s="8"/>
      <c r="R142" s="8">
        <f>SUM(S142:T142)</f>
        <v>571.9</v>
      </c>
      <c r="S142" s="8">
        <v>571.9</v>
      </c>
      <c r="T142" s="8"/>
      <c r="U142" s="8">
        <f>SUM(V142:W142)</f>
        <v>571.9</v>
      </c>
      <c r="V142" s="8">
        <v>571.9</v>
      </c>
      <c r="W142" s="8"/>
    </row>
    <row r="143" spans="1:26" s="78" customFormat="1" ht="278.25" customHeight="1">
      <c r="A143" s="65" t="s">
        <v>21</v>
      </c>
      <c r="B143" s="188" t="s">
        <v>32</v>
      </c>
      <c r="C143" s="179"/>
      <c r="D143" s="187"/>
      <c r="E143" s="186" t="s">
        <v>102</v>
      </c>
      <c r="F143" s="186" t="s">
        <v>110</v>
      </c>
      <c r="G143" s="186" t="s">
        <v>1229</v>
      </c>
      <c r="H143" s="189">
        <v>200</v>
      </c>
      <c r="I143" s="185" t="s">
        <v>1230</v>
      </c>
      <c r="J143" s="189" t="s">
        <v>1231</v>
      </c>
      <c r="K143" s="187"/>
      <c r="L143" s="8">
        <v>1.3</v>
      </c>
      <c r="M143" s="8">
        <v>5.8</v>
      </c>
      <c r="N143" s="8">
        <v>5.8</v>
      </c>
      <c r="O143" s="8">
        <f>SUM(P143:Q143)</f>
        <v>5</v>
      </c>
      <c r="P143" s="8">
        <v>5</v>
      </c>
      <c r="Q143" s="8"/>
      <c r="R143" s="8">
        <f>SUM(S143:T143)</f>
        <v>5</v>
      </c>
      <c r="S143" s="8">
        <v>5</v>
      </c>
      <c r="T143" s="8"/>
      <c r="U143" s="8">
        <f>SUM(V143:W143)</f>
        <v>5</v>
      </c>
      <c r="V143" s="8">
        <v>5</v>
      </c>
      <c r="W143" s="8"/>
    </row>
    <row r="144" spans="1:26" s="78" customFormat="1" ht="39.75" customHeight="1">
      <c r="A144" s="1511" t="s">
        <v>77</v>
      </c>
      <c r="B144" s="1511"/>
      <c r="C144" s="1511"/>
      <c r="D144" s="1511"/>
      <c r="E144" s="1511"/>
      <c r="F144" s="1511"/>
      <c r="G144" s="1511"/>
      <c r="H144" s="1511"/>
      <c r="I144" s="1511"/>
      <c r="J144" s="1511"/>
      <c r="K144" s="1511"/>
      <c r="L144" s="576">
        <f>SUM(L145)</f>
        <v>0</v>
      </c>
      <c r="M144" s="576">
        <f t="shared" ref="M144:W144" si="64">SUM(M145)</f>
        <v>0</v>
      </c>
      <c r="N144" s="576">
        <f t="shared" si="64"/>
        <v>0</v>
      </c>
      <c r="O144" s="576">
        <f t="shared" si="64"/>
        <v>0</v>
      </c>
      <c r="P144" s="576">
        <f t="shared" si="64"/>
        <v>0</v>
      </c>
      <c r="Q144" s="576">
        <f t="shared" si="64"/>
        <v>0</v>
      </c>
      <c r="R144" s="576">
        <f t="shared" si="64"/>
        <v>0</v>
      </c>
      <c r="S144" s="576">
        <f t="shared" si="64"/>
        <v>0</v>
      </c>
      <c r="T144" s="576">
        <f t="shared" si="64"/>
        <v>0</v>
      </c>
      <c r="U144" s="576">
        <f t="shared" si="64"/>
        <v>28.9</v>
      </c>
      <c r="V144" s="576">
        <f t="shared" si="64"/>
        <v>28.9</v>
      </c>
      <c r="W144" s="576">
        <f t="shared" si="64"/>
        <v>0</v>
      </c>
    </row>
    <row r="145" spans="1:25" s="78" customFormat="1" ht="84.75" customHeight="1">
      <c r="A145" s="65" t="s">
        <v>22</v>
      </c>
      <c r="B145" s="188" t="s">
        <v>98</v>
      </c>
      <c r="C145" s="179"/>
      <c r="D145" s="187"/>
      <c r="E145" s="186" t="s">
        <v>102</v>
      </c>
      <c r="F145" s="186" t="s">
        <v>110</v>
      </c>
      <c r="G145" s="186" t="s">
        <v>958</v>
      </c>
      <c r="H145" s="189">
        <v>200</v>
      </c>
      <c r="I145" s="185"/>
      <c r="J145" s="179"/>
      <c r="K145" s="187"/>
      <c r="L145" s="8">
        <f t="shared" ref="L145:R145" si="65">SUM(L146:L146)</f>
        <v>0</v>
      </c>
      <c r="M145" s="8">
        <f t="shared" si="65"/>
        <v>0</v>
      </c>
      <c r="N145" s="8">
        <f t="shared" si="65"/>
        <v>0</v>
      </c>
      <c r="O145" s="8">
        <f t="shared" si="65"/>
        <v>0</v>
      </c>
      <c r="P145" s="8">
        <f t="shared" si="65"/>
        <v>0</v>
      </c>
      <c r="Q145" s="8">
        <f t="shared" si="65"/>
        <v>0</v>
      </c>
      <c r="R145" s="8">
        <f t="shared" si="65"/>
        <v>0</v>
      </c>
      <c r="S145" s="8">
        <v>0</v>
      </c>
      <c r="T145" s="8">
        <f>SUM(T146:T146)</f>
        <v>0</v>
      </c>
      <c r="U145" s="8">
        <f>SUM(U146:U146)</f>
        <v>28.9</v>
      </c>
      <c r="V145" s="8">
        <f>SUM(V146:V146)</f>
        <v>28.9</v>
      </c>
      <c r="W145" s="8">
        <f>SUM(W146:W146)</f>
        <v>0</v>
      </c>
      <c r="Y145" s="577"/>
    </row>
    <row r="146" spans="1:25" s="78" customFormat="1" ht="195.75" customHeight="1">
      <c r="A146" s="65" t="s">
        <v>43</v>
      </c>
      <c r="B146" s="188" t="s">
        <v>1232</v>
      </c>
      <c r="C146" s="179"/>
      <c r="D146" s="187"/>
      <c r="E146" s="188"/>
      <c r="F146" s="188"/>
      <c r="G146" s="188"/>
      <c r="H146" s="144">
        <v>200</v>
      </c>
      <c r="I146" s="185" t="s">
        <v>1233</v>
      </c>
      <c r="J146" s="30">
        <v>41640</v>
      </c>
      <c r="K146" s="187"/>
      <c r="L146" s="8"/>
      <c r="M146" s="8"/>
      <c r="N146" s="8"/>
      <c r="O146" s="8">
        <f>SUM(P146:Q146)</f>
        <v>0</v>
      </c>
      <c r="P146" s="8"/>
      <c r="Q146" s="8"/>
      <c r="R146" s="8">
        <f>SUM(S146:T146)</f>
        <v>0</v>
      </c>
      <c r="S146" s="8">
        <v>0</v>
      </c>
      <c r="T146" s="8"/>
      <c r="U146" s="8">
        <f>SUM(V146:W146)</f>
        <v>28.9</v>
      </c>
      <c r="V146" s="8">
        <v>28.9</v>
      </c>
      <c r="W146" s="8"/>
    </row>
    <row r="147" spans="1:25" s="83" customFormat="1" ht="43.15" customHeight="1">
      <c r="A147" s="953" t="s">
        <v>20</v>
      </c>
      <c r="B147" s="1579" t="s">
        <v>748</v>
      </c>
      <c r="C147" s="1579"/>
      <c r="D147" s="1579"/>
      <c r="E147" s="1579"/>
      <c r="F147" s="1579"/>
      <c r="G147" s="1579"/>
      <c r="H147" s="1579"/>
      <c r="I147" s="1579"/>
      <c r="J147" s="1579"/>
      <c r="K147" s="1579"/>
      <c r="L147" s="578">
        <f>SUM(L149:L161)</f>
        <v>32977.9</v>
      </c>
      <c r="M147" s="578">
        <f>SUM(M149:M161)</f>
        <v>29712.3</v>
      </c>
      <c r="N147" s="578">
        <f>SUM(N149:N161)</f>
        <v>26188.100000000002</v>
      </c>
      <c r="O147" s="578">
        <f t="shared" ref="O147:W147" si="66">SUM(O148:O160)</f>
        <v>33917.700000000004</v>
      </c>
      <c r="P147" s="578">
        <f t="shared" si="66"/>
        <v>33917.700000000004</v>
      </c>
      <c r="Q147" s="578">
        <f t="shared" si="66"/>
        <v>0</v>
      </c>
      <c r="R147" s="578">
        <f t="shared" si="66"/>
        <v>33759.4</v>
      </c>
      <c r="S147" s="578">
        <f t="shared" si="66"/>
        <v>33759.4</v>
      </c>
      <c r="T147" s="578">
        <f t="shared" si="66"/>
        <v>0</v>
      </c>
      <c r="U147" s="578">
        <f t="shared" si="66"/>
        <v>33655.5</v>
      </c>
      <c r="V147" s="578">
        <f t="shared" si="66"/>
        <v>33655.5</v>
      </c>
      <c r="W147" s="578">
        <f t="shared" si="66"/>
        <v>0</v>
      </c>
    </row>
    <row r="148" spans="1:25" s="85" customFormat="1" ht="123.75" customHeight="1">
      <c r="A148" s="65" t="s">
        <v>17</v>
      </c>
      <c r="B148" s="102" t="s">
        <v>1234</v>
      </c>
      <c r="C148" s="178"/>
      <c r="D148" s="178"/>
      <c r="E148" s="33" t="s">
        <v>102</v>
      </c>
      <c r="F148" s="33" t="s">
        <v>110</v>
      </c>
      <c r="G148" s="33" t="s">
        <v>1235</v>
      </c>
      <c r="H148" s="7">
        <v>810</v>
      </c>
      <c r="I148" s="180" t="s">
        <v>1236</v>
      </c>
      <c r="J148" s="81" t="s">
        <v>1237</v>
      </c>
      <c r="K148" s="178"/>
      <c r="L148" s="8">
        <v>0</v>
      </c>
      <c r="M148" s="8">
        <v>0</v>
      </c>
      <c r="N148" s="8">
        <v>0</v>
      </c>
      <c r="O148" s="8">
        <f t="shared" ref="O148:O157" si="67">SUM(P148:Q148)</f>
        <v>1261.8</v>
      </c>
      <c r="P148" s="8">
        <v>1261.8</v>
      </c>
      <c r="Q148" s="8"/>
      <c r="R148" s="8">
        <f t="shared" ref="R148:R157" si="68">SUM(S148:T148)</f>
        <v>1261.8</v>
      </c>
      <c r="S148" s="8">
        <v>1261.8</v>
      </c>
      <c r="T148" s="8"/>
      <c r="U148" s="8">
        <f t="shared" ref="U148:U157" si="69">SUM(V148:W148)</f>
        <v>1261.8</v>
      </c>
      <c r="V148" s="8">
        <v>1261.8</v>
      </c>
      <c r="W148" s="8"/>
    </row>
    <row r="149" spans="1:25" s="85" customFormat="1" ht="123.75" customHeight="1">
      <c r="A149" s="65" t="s">
        <v>18</v>
      </c>
      <c r="B149" s="102" t="s">
        <v>1238</v>
      </c>
      <c r="C149" s="178"/>
      <c r="D149" s="178"/>
      <c r="E149" s="33" t="s">
        <v>102</v>
      </c>
      <c r="F149" s="33" t="s">
        <v>110</v>
      </c>
      <c r="G149" s="33" t="s">
        <v>961</v>
      </c>
      <c r="H149" s="7">
        <v>810</v>
      </c>
      <c r="I149" s="180" t="s">
        <v>1236</v>
      </c>
      <c r="J149" s="81" t="s">
        <v>1237</v>
      </c>
      <c r="K149" s="178"/>
      <c r="L149" s="8">
        <v>6454.3</v>
      </c>
      <c r="M149" s="8">
        <v>5596.6</v>
      </c>
      <c r="N149" s="8">
        <v>4741.8</v>
      </c>
      <c r="O149" s="8">
        <f t="shared" si="67"/>
        <v>5832.7</v>
      </c>
      <c r="P149" s="8">
        <v>5832.7</v>
      </c>
      <c r="Q149" s="8"/>
      <c r="R149" s="8">
        <f t="shared" si="68"/>
        <v>5832.7</v>
      </c>
      <c r="S149" s="8">
        <v>5832.7</v>
      </c>
      <c r="T149" s="8"/>
      <c r="U149" s="8">
        <f t="shared" si="69"/>
        <v>5832.7</v>
      </c>
      <c r="V149" s="8">
        <v>5832.7</v>
      </c>
      <c r="W149" s="8"/>
    </row>
    <row r="150" spans="1:25" s="85" customFormat="1" ht="142.5" customHeight="1">
      <c r="A150" s="65" t="s">
        <v>609</v>
      </c>
      <c r="B150" s="102" t="s">
        <v>1239</v>
      </c>
      <c r="C150" s="178"/>
      <c r="D150" s="178"/>
      <c r="E150" s="33" t="s">
        <v>102</v>
      </c>
      <c r="F150" s="33" t="s">
        <v>110</v>
      </c>
      <c r="G150" s="33" t="s">
        <v>1240</v>
      </c>
      <c r="H150" s="7">
        <v>810</v>
      </c>
      <c r="I150" s="180" t="s">
        <v>1241</v>
      </c>
      <c r="J150" s="81" t="s">
        <v>1242</v>
      </c>
      <c r="K150" s="178"/>
      <c r="L150" s="8">
        <v>0</v>
      </c>
      <c r="M150" s="8">
        <v>0</v>
      </c>
      <c r="N150" s="8">
        <v>0</v>
      </c>
      <c r="O150" s="8">
        <f t="shared" si="67"/>
        <v>5235.3999999999996</v>
      </c>
      <c r="P150" s="8">
        <v>5235.3999999999996</v>
      </c>
      <c r="Q150" s="8"/>
      <c r="R150" s="8">
        <f t="shared" si="68"/>
        <v>5235.3999999999996</v>
      </c>
      <c r="S150" s="8">
        <v>5235.3999999999996</v>
      </c>
      <c r="T150" s="8"/>
      <c r="U150" s="8">
        <f t="shared" si="69"/>
        <v>5235.3999999999996</v>
      </c>
      <c r="V150" s="8">
        <v>5235.3999999999996</v>
      </c>
      <c r="W150" s="8"/>
    </row>
    <row r="151" spans="1:25" s="85" customFormat="1" ht="142.5" customHeight="1">
      <c r="A151" s="65" t="s">
        <v>23</v>
      </c>
      <c r="B151" s="102" t="s">
        <v>1243</v>
      </c>
      <c r="C151" s="178"/>
      <c r="D151" s="178"/>
      <c r="E151" s="33" t="s">
        <v>102</v>
      </c>
      <c r="F151" s="33" t="s">
        <v>110</v>
      </c>
      <c r="G151" s="33" t="s">
        <v>959</v>
      </c>
      <c r="H151" s="7">
        <v>810</v>
      </c>
      <c r="I151" s="180" t="s">
        <v>1241</v>
      </c>
      <c r="J151" s="81" t="s">
        <v>1242</v>
      </c>
      <c r="K151" s="178"/>
      <c r="L151" s="8">
        <v>5955.9</v>
      </c>
      <c r="M151" s="8">
        <v>6946.6</v>
      </c>
      <c r="N151" s="8">
        <v>5977.8</v>
      </c>
      <c r="O151" s="8">
        <f t="shared" si="67"/>
        <v>3896.3</v>
      </c>
      <c r="P151" s="8">
        <v>3896.3</v>
      </c>
      <c r="Q151" s="8"/>
      <c r="R151" s="8">
        <f t="shared" si="68"/>
        <v>3896.3</v>
      </c>
      <c r="S151" s="8">
        <v>3896.3</v>
      </c>
      <c r="T151" s="8"/>
      <c r="U151" s="8">
        <f t="shared" si="69"/>
        <v>3896.3</v>
      </c>
      <c r="V151" s="8">
        <v>3896.3</v>
      </c>
      <c r="W151" s="8"/>
    </row>
    <row r="152" spans="1:25" s="85" customFormat="1" ht="138" customHeight="1">
      <c r="A152" s="65" t="s">
        <v>856</v>
      </c>
      <c r="B152" s="102" t="s">
        <v>1244</v>
      </c>
      <c r="C152" s="178"/>
      <c r="D152" s="178"/>
      <c r="E152" s="33" t="s">
        <v>102</v>
      </c>
      <c r="F152" s="33" t="s">
        <v>110</v>
      </c>
      <c r="G152" s="33" t="s">
        <v>1245</v>
      </c>
      <c r="H152" s="6" t="s">
        <v>1226</v>
      </c>
      <c r="I152" s="954" t="s">
        <v>1246</v>
      </c>
      <c r="J152" s="81" t="s">
        <v>1247</v>
      </c>
      <c r="K152" s="178"/>
      <c r="L152" s="8">
        <v>0</v>
      </c>
      <c r="M152" s="8">
        <v>0</v>
      </c>
      <c r="N152" s="8">
        <v>0</v>
      </c>
      <c r="O152" s="8">
        <f t="shared" si="67"/>
        <v>8623.7000000000007</v>
      </c>
      <c r="P152" s="8">
        <v>8623.7000000000007</v>
      </c>
      <c r="Q152" s="8"/>
      <c r="R152" s="8">
        <f t="shared" si="68"/>
        <v>8623.7000000000007</v>
      </c>
      <c r="S152" s="8">
        <v>8623.7000000000007</v>
      </c>
      <c r="T152" s="8"/>
      <c r="U152" s="8">
        <f t="shared" si="69"/>
        <v>8623.7000000000007</v>
      </c>
      <c r="V152" s="8">
        <v>8623.7000000000007</v>
      </c>
      <c r="W152" s="8"/>
    </row>
    <row r="153" spans="1:25" s="85" customFormat="1" ht="138" customHeight="1">
      <c r="A153" s="65" t="s">
        <v>342</v>
      </c>
      <c r="B153" s="102" t="s">
        <v>1248</v>
      </c>
      <c r="C153" s="178"/>
      <c r="D153" s="178"/>
      <c r="E153" s="33" t="s">
        <v>102</v>
      </c>
      <c r="F153" s="33" t="s">
        <v>110</v>
      </c>
      <c r="G153" s="33" t="s">
        <v>960</v>
      </c>
      <c r="H153" s="6" t="s">
        <v>1226</v>
      </c>
      <c r="I153" s="954" t="s">
        <v>1246</v>
      </c>
      <c r="J153" s="81" t="s">
        <v>1247</v>
      </c>
      <c r="K153" s="178"/>
      <c r="L153" s="8">
        <v>11522</v>
      </c>
      <c r="M153" s="8">
        <v>9534.9</v>
      </c>
      <c r="N153" s="8">
        <v>7946.3</v>
      </c>
      <c r="O153" s="8">
        <f t="shared" si="67"/>
        <v>5186.3999999999996</v>
      </c>
      <c r="P153" s="8">
        <v>5186.3999999999996</v>
      </c>
      <c r="Q153" s="8"/>
      <c r="R153" s="8">
        <f t="shared" si="68"/>
        <v>5186.3999999999996</v>
      </c>
      <c r="S153" s="8">
        <v>5186.3999999999996</v>
      </c>
      <c r="T153" s="8"/>
      <c r="U153" s="8">
        <f t="shared" si="69"/>
        <v>5186.3999999999996</v>
      </c>
      <c r="V153" s="8">
        <v>5186.3999999999996</v>
      </c>
      <c r="W153" s="8"/>
    </row>
    <row r="154" spans="1:25" s="85" customFormat="1" ht="152.25" customHeight="1">
      <c r="A154" s="65" t="s">
        <v>1249</v>
      </c>
      <c r="B154" s="102" t="s">
        <v>1250</v>
      </c>
      <c r="C154" s="178"/>
      <c r="D154" s="178"/>
      <c r="E154" s="33" t="s">
        <v>102</v>
      </c>
      <c r="F154" s="33" t="s">
        <v>110</v>
      </c>
      <c r="G154" s="33" t="s">
        <v>1251</v>
      </c>
      <c r="H154" s="6" t="s">
        <v>1226</v>
      </c>
      <c r="I154" s="180" t="s">
        <v>1241</v>
      </c>
      <c r="J154" s="81" t="s">
        <v>1242</v>
      </c>
      <c r="K154" s="178"/>
      <c r="L154" s="8">
        <v>0</v>
      </c>
      <c r="M154" s="8">
        <v>0</v>
      </c>
      <c r="N154" s="8">
        <v>0</v>
      </c>
      <c r="O154" s="8">
        <f t="shared" si="67"/>
        <v>1330.7</v>
      </c>
      <c r="P154" s="8">
        <v>1330.7</v>
      </c>
      <c r="Q154" s="8"/>
      <c r="R154" s="8">
        <f t="shared" si="68"/>
        <v>1330.7</v>
      </c>
      <c r="S154" s="8">
        <v>1330.7</v>
      </c>
      <c r="T154" s="8"/>
      <c r="U154" s="8">
        <f t="shared" si="69"/>
        <v>1330.7</v>
      </c>
      <c r="V154" s="8">
        <v>1330.7</v>
      </c>
      <c r="W154" s="8"/>
    </row>
    <row r="155" spans="1:25" s="85" customFormat="1" ht="152.25" customHeight="1">
      <c r="A155" s="65" t="s">
        <v>1252</v>
      </c>
      <c r="B155" s="102" t="s">
        <v>1253</v>
      </c>
      <c r="C155" s="178"/>
      <c r="D155" s="178"/>
      <c r="E155" s="33" t="s">
        <v>102</v>
      </c>
      <c r="F155" s="33" t="s">
        <v>110</v>
      </c>
      <c r="G155" s="33" t="s">
        <v>1254</v>
      </c>
      <c r="H155" s="6" t="s">
        <v>1226</v>
      </c>
      <c r="I155" s="180" t="s">
        <v>1241</v>
      </c>
      <c r="J155" s="81" t="s">
        <v>1242</v>
      </c>
      <c r="K155" s="178"/>
      <c r="L155" s="8">
        <v>4071</v>
      </c>
      <c r="M155" s="8">
        <v>6180.4</v>
      </c>
      <c r="N155" s="8">
        <v>6180.4</v>
      </c>
      <c r="O155" s="8">
        <f t="shared" si="67"/>
        <v>2282.8000000000002</v>
      </c>
      <c r="P155" s="8">
        <v>2282.8000000000002</v>
      </c>
      <c r="Q155" s="8"/>
      <c r="R155" s="8">
        <f t="shared" si="68"/>
        <v>2282.8000000000002</v>
      </c>
      <c r="S155" s="8">
        <v>2282.8000000000002</v>
      </c>
      <c r="T155" s="8"/>
      <c r="U155" s="8">
        <f t="shared" si="69"/>
        <v>2282.8000000000002</v>
      </c>
      <c r="V155" s="8">
        <v>2282.8000000000002</v>
      </c>
      <c r="W155" s="8"/>
    </row>
    <row r="156" spans="1:25" s="85" customFormat="1" ht="135" customHeight="1">
      <c r="A156" s="65" t="s">
        <v>1255</v>
      </c>
      <c r="B156" s="102" t="s">
        <v>1256</v>
      </c>
      <c r="C156" s="178"/>
      <c r="D156" s="178"/>
      <c r="E156" s="33" t="s">
        <v>102</v>
      </c>
      <c r="F156" s="33" t="s">
        <v>110</v>
      </c>
      <c r="G156" s="33" t="s">
        <v>1257</v>
      </c>
      <c r="H156" s="6" t="s">
        <v>1226</v>
      </c>
      <c r="I156" s="180" t="s">
        <v>1241</v>
      </c>
      <c r="J156" s="81" t="s">
        <v>1242</v>
      </c>
      <c r="K156" s="178"/>
      <c r="L156" s="8">
        <v>0</v>
      </c>
      <c r="M156" s="8">
        <v>0</v>
      </c>
      <c r="N156" s="8">
        <v>0</v>
      </c>
      <c r="O156" s="8">
        <f t="shared" si="67"/>
        <v>1.6</v>
      </c>
      <c r="P156" s="8">
        <v>1.6</v>
      </c>
      <c r="Q156" s="8"/>
      <c r="R156" s="8">
        <f t="shared" si="68"/>
        <v>1</v>
      </c>
      <c r="S156" s="8">
        <v>1</v>
      </c>
      <c r="T156" s="8"/>
      <c r="U156" s="8">
        <f t="shared" si="69"/>
        <v>0.6</v>
      </c>
      <c r="V156" s="8">
        <v>0.6</v>
      </c>
      <c r="W156" s="8"/>
    </row>
    <row r="157" spans="1:25" s="85" customFormat="1" ht="135" customHeight="1">
      <c r="A157" s="65" t="s">
        <v>1258</v>
      </c>
      <c r="B157" s="102" t="s">
        <v>1259</v>
      </c>
      <c r="C157" s="178"/>
      <c r="D157" s="178"/>
      <c r="E157" s="33" t="s">
        <v>102</v>
      </c>
      <c r="F157" s="33" t="s">
        <v>110</v>
      </c>
      <c r="G157" s="33" t="s">
        <v>962</v>
      </c>
      <c r="H157" s="6" t="s">
        <v>1226</v>
      </c>
      <c r="I157" s="180" t="s">
        <v>1241</v>
      </c>
      <c r="J157" s="81" t="s">
        <v>1242</v>
      </c>
      <c r="K157" s="178"/>
      <c r="L157" s="8">
        <v>368.5</v>
      </c>
      <c r="M157" s="8">
        <v>120.7</v>
      </c>
      <c r="N157" s="8">
        <v>8.6999999999999993</v>
      </c>
      <c r="O157" s="8">
        <f t="shared" si="67"/>
        <v>14.3</v>
      </c>
      <c r="P157" s="8">
        <v>14.3</v>
      </c>
      <c r="Q157" s="8"/>
      <c r="R157" s="8">
        <f t="shared" si="68"/>
        <v>8.5</v>
      </c>
      <c r="S157" s="8">
        <v>8.5</v>
      </c>
      <c r="T157" s="8"/>
      <c r="U157" s="8">
        <f t="shared" si="69"/>
        <v>5.0999999999999996</v>
      </c>
      <c r="V157" s="8">
        <v>5.0999999999999996</v>
      </c>
      <c r="W157" s="8"/>
    </row>
    <row r="158" spans="1:25" s="78" customFormat="1" ht="15">
      <c r="A158" s="955"/>
      <c r="B158" s="74"/>
      <c r="C158" s="956"/>
      <c r="D158" s="957"/>
      <c r="E158" s="74"/>
      <c r="F158" s="74"/>
      <c r="G158" s="74"/>
      <c r="H158" s="74"/>
      <c r="I158" s="958"/>
      <c r="J158" s="956"/>
      <c r="K158" s="957"/>
      <c r="L158" s="852"/>
      <c r="M158" s="852"/>
      <c r="N158" s="852"/>
      <c r="O158" s="852"/>
      <c r="P158" s="852"/>
      <c r="Q158" s="852"/>
      <c r="R158" s="852"/>
      <c r="S158" s="852"/>
      <c r="T158" s="852"/>
      <c r="U158" s="852"/>
      <c r="V158" s="852"/>
      <c r="W158" s="852"/>
    </row>
    <row r="159" spans="1:25" s="85" customFormat="1" ht="201" customHeight="1">
      <c r="A159" s="65" t="s">
        <v>1260</v>
      </c>
      <c r="B159" s="102" t="s">
        <v>1224</v>
      </c>
      <c r="C159" s="178"/>
      <c r="D159" s="178"/>
      <c r="E159" s="33" t="s">
        <v>102</v>
      </c>
      <c r="F159" s="33" t="s">
        <v>110</v>
      </c>
      <c r="G159" s="33" t="s">
        <v>1261</v>
      </c>
      <c r="H159" s="6" t="s">
        <v>1226</v>
      </c>
      <c r="I159" s="180" t="s">
        <v>1227</v>
      </c>
      <c r="J159" s="81" t="s">
        <v>1228</v>
      </c>
      <c r="K159" s="178"/>
      <c r="L159" s="8">
        <v>0</v>
      </c>
      <c r="M159" s="8">
        <v>0</v>
      </c>
      <c r="N159" s="8">
        <v>0</v>
      </c>
      <c r="O159" s="8">
        <f t="shared" ref="O159" si="70">SUM(P159:Q159)</f>
        <v>252</v>
      </c>
      <c r="P159" s="8">
        <v>252</v>
      </c>
      <c r="Q159" s="8"/>
      <c r="R159" s="8">
        <f>SUM(S159:T159)</f>
        <v>100.1</v>
      </c>
      <c r="S159" s="8">
        <v>100.1</v>
      </c>
      <c r="T159" s="8"/>
      <c r="U159" s="8">
        <f t="shared" ref="U159" si="71">SUM(V159:W159)</f>
        <v>0</v>
      </c>
      <c r="V159" s="8">
        <v>0</v>
      </c>
      <c r="W159" s="8"/>
    </row>
    <row r="160" spans="1:25" s="85" customFormat="1" ht="201" customHeight="1">
      <c r="A160" s="65" t="s">
        <v>1262</v>
      </c>
      <c r="B160" s="102" t="s">
        <v>1263</v>
      </c>
      <c r="C160" s="178"/>
      <c r="D160" s="178"/>
      <c r="E160" s="33" t="s">
        <v>102</v>
      </c>
      <c r="F160" s="33" t="s">
        <v>110</v>
      </c>
      <c r="G160" s="33" t="s">
        <v>1264</v>
      </c>
      <c r="H160" s="6" t="s">
        <v>1226</v>
      </c>
      <c r="I160" s="180" t="s">
        <v>1227</v>
      </c>
      <c r="J160" s="81" t="s">
        <v>1228</v>
      </c>
      <c r="K160" s="178"/>
      <c r="L160" s="8">
        <v>4606.2</v>
      </c>
      <c r="M160" s="8">
        <v>1333.1</v>
      </c>
      <c r="N160" s="8">
        <v>1333.1</v>
      </c>
      <c r="O160" s="8">
        <f>SUM(P160:Q160)</f>
        <v>0</v>
      </c>
      <c r="P160" s="8">
        <v>0</v>
      </c>
      <c r="Q160" s="8"/>
      <c r="R160" s="8">
        <f t="shared" ref="R160" si="72">SUM(S160:T160)</f>
        <v>0</v>
      </c>
      <c r="S160" s="8">
        <v>0</v>
      </c>
      <c r="T160" s="8"/>
      <c r="U160" s="8">
        <f>SUM(V160:W160)</f>
        <v>0</v>
      </c>
      <c r="V160" s="8">
        <v>0</v>
      </c>
      <c r="W160" s="8"/>
    </row>
    <row r="161" spans="1:23" s="85" customFormat="1" ht="21.75" customHeight="1">
      <c r="A161" s="65" t="s">
        <v>18</v>
      </c>
      <c r="B161" s="102"/>
      <c r="C161" s="178"/>
      <c r="D161" s="178"/>
      <c r="E161" s="33"/>
      <c r="F161" s="33"/>
      <c r="G161" s="33"/>
      <c r="H161" s="7">
        <v>810</v>
      </c>
      <c r="I161" s="185"/>
      <c r="J161" s="178"/>
      <c r="K161" s="178"/>
      <c r="L161" s="8"/>
      <c r="M161" s="8"/>
      <c r="N161" s="8"/>
      <c r="O161" s="8">
        <f>SUM(P161:Q161)</f>
        <v>0</v>
      </c>
      <c r="P161" s="8"/>
      <c r="Q161" s="8"/>
      <c r="R161" s="8">
        <f>SUM(S161:T161)</f>
        <v>0</v>
      </c>
      <c r="S161" s="8"/>
      <c r="T161" s="8"/>
      <c r="U161" s="8">
        <f>SUM(V161:W161)</f>
        <v>0</v>
      </c>
      <c r="V161" s="8"/>
      <c r="W161" s="8"/>
    </row>
    <row r="162" spans="1:23" s="83" customFormat="1" ht="21.75" customHeight="1">
      <c r="A162" s="564" t="s">
        <v>457</v>
      </c>
      <c r="B162" s="217" t="s">
        <v>458</v>
      </c>
      <c r="C162" s="564"/>
      <c r="D162" s="564"/>
      <c r="E162" s="564"/>
      <c r="F162" s="564"/>
      <c r="G162" s="564"/>
      <c r="H162" s="564"/>
      <c r="I162" s="564"/>
      <c r="J162" s="564"/>
      <c r="K162" s="564" t="s">
        <v>66</v>
      </c>
      <c r="L162" s="565">
        <f>SUM(L163,L184,)</f>
        <v>30240.399999999998</v>
      </c>
      <c r="M162" s="565">
        <f t="shared" ref="M162:W162" si="73">SUM(M163,M184,)</f>
        <v>32877.200000000004</v>
      </c>
      <c r="N162" s="565">
        <f t="shared" si="73"/>
        <v>20899.599999999999</v>
      </c>
      <c r="O162" s="565">
        <f t="shared" si="73"/>
        <v>12690.1</v>
      </c>
      <c r="P162" s="565">
        <f t="shared" si="73"/>
        <v>12690.1</v>
      </c>
      <c r="Q162" s="565">
        <f t="shared" si="73"/>
        <v>0</v>
      </c>
      <c r="R162" s="565">
        <f t="shared" si="73"/>
        <v>9267.9</v>
      </c>
      <c r="S162" s="565">
        <f t="shared" si="73"/>
        <v>9267.9</v>
      </c>
      <c r="T162" s="565">
        <f t="shared" si="73"/>
        <v>0</v>
      </c>
      <c r="U162" s="565">
        <f t="shared" si="73"/>
        <v>9578.2999999999993</v>
      </c>
      <c r="V162" s="565">
        <f t="shared" si="73"/>
        <v>9578.2999999999993</v>
      </c>
      <c r="W162" s="565">
        <f t="shared" si="73"/>
        <v>0</v>
      </c>
    </row>
    <row r="163" spans="1:23" s="83" customFormat="1" ht="21.75" customHeight="1">
      <c r="A163" s="959" t="s">
        <v>9</v>
      </c>
      <c r="B163" s="1269" t="s">
        <v>71</v>
      </c>
      <c r="C163" s="1269"/>
      <c r="D163" s="1269"/>
      <c r="E163" s="1269"/>
      <c r="F163" s="1269"/>
      <c r="G163" s="1269"/>
      <c r="H163" s="1269"/>
      <c r="I163" s="1269"/>
      <c r="J163" s="1269"/>
      <c r="K163" s="1269"/>
      <c r="L163" s="567">
        <f>SUM(L164,L171,L178)</f>
        <v>28740.6</v>
      </c>
      <c r="M163" s="567">
        <f t="shared" ref="M163:W163" si="74">SUM(M164,M171,M178)</f>
        <v>30351.4</v>
      </c>
      <c r="N163" s="567">
        <f t="shared" si="74"/>
        <v>20899.599999999999</v>
      </c>
      <c r="O163" s="567">
        <f t="shared" si="74"/>
        <v>2411.6</v>
      </c>
      <c r="P163" s="567">
        <f t="shared" si="74"/>
        <v>2411.6</v>
      </c>
      <c r="Q163" s="567">
        <f t="shared" si="74"/>
        <v>0</v>
      </c>
      <c r="R163" s="567">
        <f t="shared" si="74"/>
        <v>2413.1</v>
      </c>
      <c r="S163" s="567">
        <f t="shared" si="74"/>
        <v>2413.1</v>
      </c>
      <c r="T163" s="567">
        <f t="shared" si="74"/>
        <v>0</v>
      </c>
      <c r="U163" s="567">
        <f t="shared" si="74"/>
        <v>2414.8999999999996</v>
      </c>
      <c r="V163" s="567">
        <f t="shared" si="74"/>
        <v>2414.8999999999996</v>
      </c>
      <c r="W163" s="567">
        <f t="shared" si="74"/>
        <v>0</v>
      </c>
    </row>
    <row r="164" spans="1:23" s="78" customFormat="1" ht="21.75" customHeight="1">
      <c r="A164" s="960" t="s">
        <v>58</v>
      </c>
      <c r="B164" s="93"/>
      <c r="C164" s="100"/>
      <c r="D164" s="101"/>
      <c r="E164" s="93"/>
      <c r="F164" s="93"/>
      <c r="G164" s="93"/>
      <c r="H164" s="93"/>
      <c r="I164" s="97"/>
      <c r="J164" s="100"/>
      <c r="K164" s="101"/>
      <c r="L164" s="2">
        <f>L165+L168</f>
        <v>1869.2</v>
      </c>
      <c r="M164" s="2">
        <f>M165+M168</f>
        <v>2344.6</v>
      </c>
      <c r="N164" s="2">
        <f t="shared" ref="N164:W164" si="75">SUM(N166:N170)</f>
        <v>1374.2</v>
      </c>
      <c r="O164" s="2">
        <f t="shared" si="75"/>
        <v>2373.1999999999998</v>
      </c>
      <c r="P164" s="2">
        <f t="shared" si="75"/>
        <v>2373.1999999999998</v>
      </c>
      <c r="Q164" s="2">
        <f t="shared" si="75"/>
        <v>0</v>
      </c>
      <c r="R164" s="2">
        <f t="shared" si="75"/>
        <v>2373.1999999999998</v>
      </c>
      <c r="S164" s="2">
        <f t="shared" si="75"/>
        <v>2373.1999999999998</v>
      </c>
      <c r="T164" s="2">
        <f t="shared" si="75"/>
        <v>0</v>
      </c>
      <c r="U164" s="2">
        <f t="shared" si="75"/>
        <v>2373.1999999999998</v>
      </c>
      <c r="V164" s="2">
        <f t="shared" si="75"/>
        <v>2373.1999999999998</v>
      </c>
      <c r="W164" s="2">
        <f t="shared" si="75"/>
        <v>0</v>
      </c>
    </row>
    <row r="165" spans="1:23" s="78" customFormat="1" ht="21.75" customHeight="1">
      <c r="A165" s="960" t="s">
        <v>10</v>
      </c>
      <c r="B165" s="93" t="s">
        <v>967</v>
      </c>
      <c r="C165" s="100"/>
      <c r="D165" s="101"/>
      <c r="E165" s="93"/>
      <c r="F165" s="93"/>
      <c r="G165" s="93"/>
      <c r="H165" s="93">
        <v>100</v>
      </c>
      <c r="I165" s="97"/>
      <c r="J165" s="100"/>
      <c r="K165" s="101"/>
      <c r="L165" s="2">
        <f>L166+L167</f>
        <v>1656</v>
      </c>
      <c r="M165" s="2">
        <f>M166+M167</f>
        <v>2314.6</v>
      </c>
      <c r="N165" s="2">
        <f>N166+N167</f>
        <v>1374.2</v>
      </c>
      <c r="O165" s="2">
        <f>P165+Q165</f>
        <v>2373.1999999999998</v>
      </c>
      <c r="P165" s="2">
        <f>P166+P167</f>
        <v>2373.1999999999998</v>
      </c>
      <c r="Q165" s="2">
        <v>0</v>
      </c>
      <c r="R165" s="2">
        <f>S165+T165</f>
        <v>2373.1999999999998</v>
      </c>
      <c r="S165" s="2">
        <f>S166+S167</f>
        <v>2373.1999999999998</v>
      </c>
      <c r="T165" s="2">
        <v>0</v>
      </c>
      <c r="U165" s="2">
        <f>V165+W165</f>
        <v>2373.1999999999998</v>
      </c>
      <c r="V165" s="2">
        <f>V166+V167</f>
        <v>2373.1999999999998</v>
      </c>
      <c r="W165" s="2">
        <v>0</v>
      </c>
    </row>
    <row r="166" spans="1:23" s="78" customFormat="1" ht="21.75" customHeight="1">
      <c r="A166" s="238"/>
      <c r="B166" s="93"/>
      <c r="C166" s="961" t="s">
        <v>968</v>
      </c>
      <c r="D166" s="235"/>
      <c r="E166" s="106" t="s">
        <v>101</v>
      </c>
      <c r="F166" s="106" t="s">
        <v>102</v>
      </c>
      <c r="G166" s="106" t="s">
        <v>668</v>
      </c>
      <c r="H166" s="96">
        <v>100</v>
      </c>
      <c r="I166" s="750" t="s">
        <v>969</v>
      </c>
      <c r="J166" s="666" t="s">
        <v>970</v>
      </c>
      <c r="K166" s="666" t="s">
        <v>1384</v>
      </c>
      <c r="L166" s="8">
        <v>1296.0999999999999</v>
      </c>
      <c r="M166" s="8">
        <v>1525.8</v>
      </c>
      <c r="N166" s="8">
        <v>956</v>
      </c>
      <c r="O166" s="8">
        <f>SUM(P166:Q166)</f>
        <v>1544.3</v>
      </c>
      <c r="P166" s="8">
        <v>1544.3</v>
      </c>
      <c r="Q166" s="8">
        <v>0</v>
      </c>
      <c r="R166" s="8">
        <f>SUM(S166:T166)</f>
        <v>1544.3</v>
      </c>
      <c r="S166" s="8">
        <v>1544.3</v>
      </c>
      <c r="T166" s="8">
        <v>0</v>
      </c>
      <c r="U166" s="8">
        <f>SUM(V166:W166)</f>
        <v>1544.3</v>
      </c>
      <c r="V166" s="8">
        <v>1544.3</v>
      </c>
      <c r="W166" s="8">
        <v>0</v>
      </c>
    </row>
    <row r="167" spans="1:23" s="78" customFormat="1" ht="21.75" customHeight="1">
      <c r="A167" s="238"/>
      <c r="B167" s="93"/>
      <c r="C167" s="1569" t="s">
        <v>971</v>
      </c>
      <c r="D167" s="235"/>
      <c r="E167" s="106" t="s">
        <v>101</v>
      </c>
      <c r="F167" s="106" t="s">
        <v>102</v>
      </c>
      <c r="G167" s="106" t="s">
        <v>972</v>
      </c>
      <c r="H167" s="96">
        <v>100</v>
      </c>
      <c r="I167" s="1570" t="s">
        <v>973</v>
      </c>
      <c r="J167" s="1571" t="s">
        <v>974</v>
      </c>
      <c r="K167" s="1572"/>
      <c r="L167" s="77">
        <v>359.9</v>
      </c>
      <c r="M167" s="8">
        <v>788.8</v>
      </c>
      <c r="N167" s="8">
        <v>418.2</v>
      </c>
      <c r="O167" s="8">
        <f>Q167+P167</f>
        <v>828.9</v>
      </c>
      <c r="P167" s="8">
        <v>828.9</v>
      </c>
      <c r="Q167" s="8">
        <v>0</v>
      </c>
      <c r="R167" s="8">
        <f>S167+T167</f>
        <v>828.9</v>
      </c>
      <c r="S167" s="8">
        <v>828.9</v>
      </c>
      <c r="T167" s="8">
        <v>0</v>
      </c>
      <c r="U167" s="8">
        <f>V167</f>
        <v>828.9</v>
      </c>
      <c r="V167" s="8">
        <v>828.9</v>
      </c>
      <c r="W167" s="8">
        <v>0</v>
      </c>
    </row>
    <row r="168" spans="1:23" s="78" customFormat="1" ht="21.75" customHeight="1">
      <c r="A168" s="1573" t="s">
        <v>11</v>
      </c>
      <c r="B168" s="1574" t="s">
        <v>73</v>
      </c>
      <c r="C168" s="1569"/>
      <c r="D168" s="220"/>
      <c r="E168" s="106"/>
      <c r="F168" s="106"/>
      <c r="G168" s="106"/>
      <c r="H168" s="1575">
        <v>200</v>
      </c>
      <c r="I168" s="1570"/>
      <c r="J168" s="1571"/>
      <c r="K168" s="1572"/>
      <c r="L168" s="77">
        <f>L169+L170</f>
        <v>213.2</v>
      </c>
      <c r="M168" s="77">
        <f>M169+M170</f>
        <v>30</v>
      </c>
      <c r="N168" s="77"/>
      <c r="O168" s="77">
        <f>SUM(P168:Q168)</f>
        <v>0</v>
      </c>
      <c r="P168" s="962">
        <v>0</v>
      </c>
      <c r="Q168" s="962"/>
      <c r="R168" s="962">
        <f>SUM(S168:T168)</f>
        <v>0</v>
      </c>
      <c r="S168" s="962">
        <v>0</v>
      </c>
      <c r="T168" s="962"/>
      <c r="U168" s="77">
        <f>SUM(V168:W168)</f>
        <v>0</v>
      </c>
      <c r="V168" s="962">
        <v>0</v>
      </c>
      <c r="W168" s="962"/>
    </row>
    <row r="169" spans="1:23" s="78" customFormat="1" ht="21.75" customHeight="1">
      <c r="A169" s="1573"/>
      <c r="B169" s="1574"/>
      <c r="C169" s="963"/>
      <c r="D169" s="220"/>
      <c r="E169" s="106" t="s">
        <v>101</v>
      </c>
      <c r="F169" s="106" t="s">
        <v>102</v>
      </c>
      <c r="G169" s="106" t="s">
        <v>972</v>
      </c>
      <c r="H169" s="1575"/>
      <c r="I169" s="1570"/>
      <c r="J169" s="1571"/>
      <c r="K169" s="1572"/>
      <c r="L169" s="8">
        <v>66</v>
      </c>
      <c r="M169" s="8">
        <v>30</v>
      </c>
      <c r="N169" s="8"/>
      <c r="O169" s="8"/>
      <c r="P169" s="964"/>
      <c r="Q169" s="964"/>
      <c r="R169" s="964"/>
      <c r="S169" s="964"/>
      <c r="T169" s="964"/>
      <c r="U169" s="8"/>
      <c r="V169" s="964"/>
      <c r="W169" s="964"/>
    </row>
    <row r="170" spans="1:23" s="78" customFormat="1" ht="21.75" customHeight="1">
      <c r="A170" s="1573"/>
      <c r="B170" s="1574"/>
      <c r="C170" s="963"/>
      <c r="D170" s="220"/>
      <c r="E170" s="106" t="s">
        <v>101</v>
      </c>
      <c r="F170" s="106" t="s">
        <v>102</v>
      </c>
      <c r="G170" s="106" t="s">
        <v>668</v>
      </c>
      <c r="H170" s="1575"/>
      <c r="I170" s="98"/>
      <c r="J170" s="648"/>
      <c r="K170" s="281"/>
      <c r="L170" s="8">
        <v>147.19999999999999</v>
      </c>
      <c r="M170" s="8"/>
      <c r="N170" s="8"/>
      <c r="O170" s="8"/>
      <c r="P170" s="964"/>
      <c r="Q170" s="964"/>
      <c r="R170" s="964"/>
      <c r="S170" s="964"/>
      <c r="T170" s="964"/>
      <c r="U170" s="8"/>
      <c r="V170" s="964"/>
      <c r="W170" s="964"/>
    </row>
    <row r="171" spans="1:23" s="78" customFormat="1" ht="21.75" customHeight="1">
      <c r="A171" s="1049" t="s">
        <v>77</v>
      </c>
      <c r="B171" s="1049"/>
      <c r="C171" s="1049"/>
      <c r="D171" s="1049"/>
      <c r="E171" s="1049"/>
      <c r="F171" s="1049"/>
      <c r="G171" s="1049"/>
      <c r="H171" s="1049"/>
      <c r="I171" s="1049"/>
      <c r="J171" s="1049"/>
      <c r="K171" s="1049"/>
      <c r="L171" s="199">
        <f>SUM(L172)</f>
        <v>1.8</v>
      </c>
      <c r="M171" s="199">
        <f t="shared" ref="M171:W171" si="76">SUM(M172)</f>
        <v>247.6</v>
      </c>
      <c r="N171" s="199">
        <f t="shared" si="76"/>
        <v>247.6</v>
      </c>
      <c r="O171" s="199">
        <f t="shared" si="76"/>
        <v>38.4</v>
      </c>
      <c r="P171" s="199">
        <f t="shared" si="76"/>
        <v>38.4</v>
      </c>
      <c r="Q171" s="199">
        <f t="shared" si="76"/>
        <v>0</v>
      </c>
      <c r="R171" s="199">
        <f t="shared" si="76"/>
        <v>39.9</v>
      </c>
      <c r="S171" s="199">
        <f t="shared" si="76"/>
        <v>39.9</v>
      </c>
      <c r="T171" s="199">
        <f t="shared" si="76"/>
        <v>0</v>
      </c>
      <c r="U171" s="199">
        <f t="shared" si="76"/>
        <v>41.7</v>
      </c>
      <c r="V171" s="199">
        <f t="shared" si="76"/>
        <v>41.7</v>
      </c>
      <c r="W171" s="199">
        <f t="shared" si="76"/>
        <v>0</v>
      </c>
    </row>
    <row r="172" spans="1:23" s="78" customFormat="1" ht="21.75" customHeight="1">
      <c r="A172" s="238" t="s">
        <v>22</v>
      </c>
      <c r="B172" s="93" t="s">
        <v>98</v>
      </c>
      <c r="C172" s="97"/>
      <c r="D172" s="220"/>
      <c r="E172" s="93"/>
      <c r="F172" s="93"/>
      <c r="G172" s="93"/>
      <c r="H172" s="96">
        <v>200</v>
      </c>
      <c r="I172" s="97"/>
      <c r="J172" s="97"/>
      <c r="K172" s="220"/>
      <c r="L172" s="77">
        <f>SUM(L173:L177)</f>
        <v>1.8</v>
      </c>
      <c r="M172" s="77">
        <f t="shared" ref="M172:W172" si="77">SUM(M173:M177)</f>
        <v>247.6</v>
      </c>
      <c r="N172" s="77">
        <f t="shared" si="77"/>
        <v>247.6</v>
      </c>
      <c r="O172" s="77">
        <f t="shared" si="77"/>
        <v>38.4</v>
      </c>
      <c r="P172" s="77">
        <f t="shared" si="77"/>
        <v>38.4</v>
      </c>
      <c r="Q172" s="77">
        <f t="shared" si="77"/>
        <v>0</v>
      </c>
      <c r="R172" s="77">
        <f t="shared" si="77"/>
        <v>39.9</v>
      </c>
      <c r="S172" s="77">
        <f t="shared" si="77"/>
        <v>39.9</v>
      </c>
      <c r="T172" s="77">
        <f t="shared" si="77"/>
        <v>0</v>
      </c>
      <c r="U172" s="77">
        <f t="shared" si="77"/>
        <v>41.7</v>
      </c>
      <c r="V172" s="77">
        <f t="shared" si="77"/>
        <v>41.7</v>
      </c>
      <c r="W172" s="77">
        <f t="shared" si="77"/>
        <v>0</v>
      </c>
    </row>
    <row r="173" spans="1:23" s="78" customFormat="1" ht="21.75" customHeight="1">
      <c r="A173" s="1573" t="s">
        <v>43</v>
      </c>
      <c r="B173" s="1574" t="s">
        <v>975</v>
      </c>
      <c r="C173" s="1576"/>
      <c r="D173" s="1577"/>
      <c r="E173" s="1578" t="s">
        <v>101</v>
      </c>
      <c r="F173" s="1578" t="s">
        <v>110</v>
      </c>
      <c r="G173" s="1578" t="s">
        <v>1385</v>
      </c>
      <c r="H173" s="1575">
        <v>200</v>
      </c>
      <c r="I173" s="98" t="s">
        <v>588</v>
      </c>
      <c r="J173" s="98" t="s">
        <v>589</v>
      </c>
      <c r="K173" s="220"/>
      <c r="L173" s="1580">
        <v>1.8</v>
      </c>
      <c r="M173" s="1580">
        <v>247.6</v>
      </c>
      <c r="N173" s="1580">
        <v>247.6</v>
      </c>
      <c r="O173" s="1580">
        <f>SUM(P173:Q173)</f>
        <v>38.4</v>
      </c>
      <c r="P173" s="1580">
        <v>38.4</v>
      </c>
      <c r="Q173" s="1580">
        <v>0</v>
      </c>
      <c r="R173" s="1580">
        <f>SUM(S173:T173)</f>
        <v>39.9</v>
      </c>
      <c r="S173" s="1580">
        <v>39.9</v>
      </c>
      <c r="T173" s="1580">
        <v>0</v>
      </c>
      <c r="U173" s="1580">
        <f>SUM(V173:W173)</f>
        <v>41.7</v>
      </c>
      <c r="V173" s="1580">
        <v>41.7</v>
      </c>
      <c r="W173" s="1580">
        <v>0</v>
      </c>
    </row>
    <row r="174" spans="1:23" s="78" customFormat="1" ht="21.75" customHeight="1">
      <c r="A174" s="1573"/>
      <c r="B174" s="1574"/>
      <c r="C174" s="1576"/>
      <c r="D174" s="1577"/>
      <c r="E174" s="1578"/>
      <c r="F174" s="1578"/>
      <c r="G174" s="1578"/>
      <c r="H174" s="1575"/>
      <c r="I174" s="98" t="s">
        <v>590</v>
      </c>
      <c r="J174" s="98" t="s">
        <v>591</v>
      </c>
      <c r="K174" s="220"/>
      <c r="L174" s="1580"/>
      <c r="M174" s="1580"/>
      <c r="N174" s="1580"/>
      <c r="O174" s="1580"/>
      <c r="P174" s="1580"/>
      <c r="Q174" s="1580"/>
      <c r="R174" s="1580"/>
      <c r="S174" s="1580"/>
      <c r="T174" s="1580"/>
      <c r="U174" s="1580"/>
      <c r="V174" s="1580"/>
      <c r="W174" s="1580"/>
    </row>
    <row r="175" spans="1:23" s="78" customFormat="1" ht="21.75" customHeight="1">
      <c r="A175" s="1573"/>
      <c r="B175" s="1574"/>
      <c r="C175" s="1576"/>
      <c r="D175" s="1577"/>
      <c r="E175" s="1578"/>
      <c r="F175" s="1578"/>
      <c r="G175" s="1578"/>
      <c r="H175" s="1575"/>
      <c r="I175" s="98" t="s">
        <v>976</v>
      </c>
      <c r="J175" s="98" t="s">
        <v>592</v>
      </c>
      <c r="K175" s="220"/>
      <c r="L175" s="1580"/>
      <c r="M175" s="1580"/>
      <c r="N175" s="1580"/>
      <c r="O175" s="1580"/>
      <c r="P175" s="1580"/>
      <c r="Q175" s="1580"/>
      <c r="R175" s="1580"/>
      <c r="S175" s="1580"/>
      <c r="T175" s="1580"/>
      <c r="U175" s="1580"/>
      <c r="V175" s="1580"/>
      <c r="W175" s="1580"/>
    </row>
    <row r="176" spans="1:23" s="78" customFormat="1" ht="21.75" customHeight="1">
      <c r="A176" s="238" t="s">
        <v>78</v>
      </c>
      <c r="B176" s="93" t="s">
        <v>1386</v>
      </c>
      <c r="C176" s="97"/>
      <c r="D176" s="220"/>
      <c r="E176" s="93"/>
      <c r="F176" s="93"/>
      <c r="G176" s="93"/>
      <c r="H176" s="96">
        <v>200</v>
      </c>
      <c r="I176" s="97"/>
      <c r="J176" s="97"/>
      <c r="K176" s="220"/>
      <c r="L176" s="77"/>
      <c r="M176" s="77"/>
      <c r="N176" s="77"/>
      <c r="O176" s="77">
        <f>SUM(P176:Q176)</f>
        <v>0</v>
      </c>
      <c r="P176" s="77"/>
      <c r="Q176" s="77"/>
      <c r="R176" s="77">
        <f>SUM(S176:T176)</f>
        <v>0</v>
      </c>
      <c r="S176" s="77"/>
      <c r="T176" s="77"/>
      <c r="U176" s="77">
        <f>SUM(V176:W176)</f>
        <v>0</v>
      </c>
      <c r="V176" s="77"/>
      <c r="W176" s="77"/>
    </row>
    <row r="177" spans="1:23" s="78" customFormat="1" ht="21.75" customHeight="1">
      <c r="A177" s="238" t="s">
        <v>81</v>
      </c>
      <c r="B177" s="93" t="s">
        <v>857</v>
      </c>
      <c r="C177" s="97"/>
      <c r="D177" s="220"/>
      <c r="E177" s="93"/>
      <c r="F177" s="93"/>
      <c r="G177" s="93"/>
      <c r="H177" s="96">
        <v>200</v>
      </c>
      <c r="I177" s="97"/>
      <c r="J177" s="97"/>
      <c r="K177" s="220"/>
      <c r="L177" s="77"/>
      <c r="M177" s="77"/>
      <c r="N177" s="77"/>
      <c r="O177" s="77">
        <f>SUM(P177:Q177)</f>
        <v>0</v>
      </c>
      <c r="P177" s="77"/>
      <c r="Q177" s="77"/>
      <c r="R177" s="77">
        <f>SUM(S177:T177)</f>
        <v>0</v>
      </c>
      <c r="S177" s="77"/>
      <c r="T177" s="77"/>
      <c r="U177" s="77">
        <f>SUM(V177:W177)</f>
        <v>0</v>
      </c>
      <c r="V177" s="77"/>
      <c r="W177" s="77"/>
    </row>
    <row r="178" spans="1:23" s="84" customFormat="1" ht="21.75" customHeight="1">
      <c r="A178" s="1176" t="s">
        <v>86</v>
      </c>
      <c r="B178" s="1176"/>
      <c r="C178" s="1176"/>
      <c r="D178" s="1176"/>
      <c r="E178" s="1176"/>
      <c r="F178" s="1176"/>
      <c r="G178" s="1176"/>
      <c r="H178" s="1176"/>
      <c r="I178" s="1176"/>
      <c r="J178" s="1176"/>
      <c r="K178" s="1176"/>
      <c r="L178" s="199">
        <f t="shared" ref="L178:W178" si="78">SUM(L179,L181)</f>
        <v>26869.599999999999</v>
      </c>
      <c r="M178" s="199">
        <f t="shared" si="78"/>
        <v>27759.200000000001</v>
      </c>
      <c r="N178" s="199">
        <f t="shared" si="78"/>
        <v>19277.8</v>
      </c>
      <c r="O178" s="199">
        <f t="shared" si="78"/>
        <v>0</v>
      </c>
      <c r="P178" s="199">
        <f t="shared" si="78"/>
        <v>0</v>
      </c>
      <c r="Q178" s="199">
        <f t="shared" si="78"/>
        <v>0</v>
      </c>
      <c r="R178" s="199">
        <f t="shared" si="78"/>
        <v>0</v>
      </c>
      <c r="S178" s="199">
        <f t="shared" si="78"/>
        <v>0</v>
      </c>
      <c r="T178" s="199">
        <f t="shared" si="78"/>
        <v>0</v>
      </c>
      <c r="U178" s="199">
        <f t="shared" si="78"/>
        <v>0</v>
      </c>
      <c r="V178" s="199">
        <f t="shared" si="78"/>
        <v>0</v>
      </c>
      <c r="W178" s="199">
        <f t="shared" si="78"/>
        <v>0</v>
      </c>
    </row>
    <row r="179" spans="1:23" s="84" customFormat="1" ht="21.75" customHeight="1">
      <c r="A179" s="937" t="s">
        <v>14</v>
      </c>
      <c r="B179" s="93" t="s">
        <v>61</v>
      </c>
      <c r="C179" s="100"/>
      <c r="D179" s="101"/>
      <c r="E179" s="93"/>
      <c r="F179" s="93"/>
      <c r="G179" s="93"/>
      <c r="H179" s="96">
        <v>400</v>
      </c>
      <c r="I179" s="97"/>
      <c r="J179" s="100"/>
      <c r="K179" s="101"/>
      <c r="L179" s="77">
        <f t="shared" ref="L179:W179" si="79">SUM(L180:L180)</f>
        <v>26869.599999999999</v>
      </c>
      <c r="M179" s="77">
        <f t="shared" si="79"/>
        <v>27759.200000000001</v>
      </c>
      <c r="N179" s="77">
        <f t="shared" si="79"/>
        <v>19277.8</v>
      </c>
      <c r="O179" s="77">
        <f t="shared" si="79"/>
        <v>0</v>
      </c>
      <c r="P179" s="77">
        <f t="shared" si="79"/>
        <v>0</v>
      </c>
      <c r="Q179" s="77">
        <f t="shared" si="79"/>
        <v>0</v>
      </c>
      <c r="R179" s="77">
        <f t="shared" si="79"/>
        <v>0</v>
      </c>
      <c r="S179" s="77">
        <f t="shared" si="79"/>
        <v>0</v>
      </c>
      <c r="T179" s="77">
        <f t="shared" si="79"/>
        <v>0</v>
      </c>
      <c r="U179" s="77">
        <f t="shared" si="79"/>
        <v>0</v>
      </c>
      <c r="V179" s="77">
        <f t="shared" si="79"/>
        <v>0</v>
      </c>
      <c r="W179" s="77">
        <f t="shared" si="79"/>
        <v>0</v>
      </c>
    </row>
    <row r="180" spans="1:23" s="84" customFormat="1" ht="21.75" customHeight="1">
      <c r="A180" s="937" t="s">
        <v>60</v>
      </c>
      <c r="B180" s="93" t="s">
        <v>593</v>
      </c>
      <c r="C180" s="100"/>
      <c r="D180" s="101"/>
      <c r="E180" s="96">
        <v>10</v>
      </c>
      <c r="F180" s="106" t="s">
        <v>102</v>
      </c>
      <c r="G180" s="106" t="s">
        <v>1387</v>
      </c>
      <c r="H180" s="96">
        <v>410</v>
      </c>
      <c r="I180" s="98" t="s">
        <v>977</v>
      </c>
      <c r="J180" s="124" t="s">
        <v>594</v>
      </c>
      <c r="K180" s="101"/>
      <c r="L180" s="77">
        <v>26869.599999999999</v>
      </c>
      <c r="M180" s="77">
        <v>27759.200000000001</v>
      </c>
      <c r="N180" s="77">
        <v>19277.8</v>
      </c>
      <c r="O180" s="77">
        <f>Q180+P180</f>
        <v>0</v>
      </c>
      <c r="P180" s="77"/>
      <c r="Q180" s="77"/>
      <c r="R180" s="77">
        <f>T180+S180</f>
        <v>0</v>
      </c>
      <c r="S180" s="77"/>
      <c r="T180" s="77"/>
      <c r="U180" s="77">
        <f>V180+W180</f>
        <v>0</v>
      </c>
      <c r="V180" s="77"/>
      <c r="W180" s="77"/>
    </row>
    <row r="181" spans="1:23" s="84" customFormat="1" ht="21.75" customHeight="1">
      <c r="A181" s="937" t="s">
        <v>343</v>
      </c>
      <c r="B181" s="93" t="s">
        <v>1201</v>
      </c>
      <c r="C181" s="100"/>
      <c r="D181" s="101"/>
      <c r="E181" s="93"/>
      <c r="F181" s="93"/>
      <c r="G181" s="93"/>
      <c r="H181" s="96">
        <v>400</v>
      </c>
      <c r="I181" s="97"/>
      <c r="J181" s="100"/>
      <c r="K181" s="101"/>
      <c r="L181" s="77">
        <f>SUM(L182:L183)</f>
        <v>0</v>
      </c>
      <c r="M181" s="77">
        <f t="shared" ref="M181:W181" si="80">SUM(M182:M183)</f>
        <v>0</v>
      </c>
      <c r="N181" s="77">
        <f t="shared" si="80"/>
        <v>0</v>
      </c>
      <c r="O181" s="77">
        <f t="shared" si="80"/>
        <v>0</v>
      </c>
      <c r="P181" s="77">
        <f t="shared" si="80"/>
        <v>0</v>
      </c>
      <c r="Q181" s="77">
        <f t="shared" si="80"/>
        <v>0</v>
      </c>
      <c r="R181" s="77">
        <f t="shared" si="80"/>
        <v>0</v>
      </c>
      <c r="S181" s="77">
        <f t="shared" si="80"/>
        <v>0</v>
      </c>
      <c r="T181" s="77">
        <f t="shared" si="80"/>
        <v>0</v>
      </c>
      <c r="U181" s="77">
        <f t="shared" si="80"/>
        <v>0</v>
      </c>
      <c r="V181" s="77">
        <f t="shared" si="80"/>
        <v>0</v>
      </c>
      <c r="W181" s="77">
        <f t="shared" si="80"/>
        <v>0</v>
      </c>
    </row>
    <row r="182" spans="1:23" s="84" customFormat="1" ht="21.75" customHeight="1">
      <c r="A182" s="937" t="s">
        <v>1202</v>
      </c>
      <c r="B182" s="93"/>
      <c r="C182" s="100"/>
      <c r="D182" s="101"/>
      <c r="E182" s="93"/>
      <c r="F182" s="93"/>
      <c r="G182" s="93"/>
      <c r="H182" s="96">
        <v>460</v>
      </c>
      <c r="I182" s="97"/>
      <c r="J182" s="100"/>
      <c r="K182" s="101"/>
      <c r="L182" s="77"/>
      <c r="M182" s="77"/>
      <c r="N182" s="77"/>
      <c r="O182" s="77">
        <f>SUM(P182:Q182)</f>
        <v>0</v>
      </c>
      <c r="P182" s="77"/>
      <c r="Q182" s="77"/>
      <c r="R182" s="77">
        <f>SUM(S182:T182)</f>
        <v>0</v>
      </c>
      <c r="S182" s="77"/>
      <c r="T182" s="77"/>
      <c r="U182" s="77">
        <f>SUM(V182:W182)</f>
        <v>0</v>
      </c>
      <c r="V182" s="77"/>
      <c r="W182" s="77"/>
    </row>
    <row r="183" spans="1:23" s="84" customFormat="1" ht="21.75" customHeight="1">
      <c r="A183" s="937" t="s">
        <v>1203</v>
      </c>
      <c r="B183" s="93"/>
      <c r="C183" s="100"/>
      <c r="D183" s="101"/>
      <c r="E183" s="93"/>
      <c r="F183" s="93"/>
      <c r="G183" s="93"/>
      <c r="H183" s="96">
        <v>460</v>
      </c>
      <c r="I183" s="97"/>
      <c r="J183" s="100"/>
      <c r="K183" s="101"/>
      <c r="L183" s="77"/>
      <c r="M183" s="77"/>
      <c r="N183" s="77"/>
      <c r="O183" s="77">
        <f>SUM(P183:Q183)</f>
        <v>0</v>
      </c>
      <c r="P183" s="77"/>
      <c r="Q183" s="77"/>
      <c r="R183" s="77">
        <f>SUM(S183:T183)</f>
        <v>0</v>
      </c>
      <c r="S183" s="77"/>
      <c r="T183" s="77"/>
      <c r="U183" s="77">
        <f>SUM(V183:W183)</f>
        <v>0</v>
      </c>
      <c r="V183" s="77"/>
      <c r="W183" s="77"/>
    </row>
    <row r="184" spans="1:23" s="103" customFormat="1" ht="21.75" customHeight="1">
      <c r="A184" s="965" t="s">
        <v>15</v>
      </c>
      <c r="B184" s="641" t="s">
        <v>16</v>
      </c>
      <c r="C184" s="642"/>
      <c r="D184" s="643"/>
      <c r="E184" s="641"/>
      <c r="F184" s="641"/>
      <c r="G184" s="641"/>
      <c r="H184" s="644">
        <v>300</v>
      </c>
      <c r="I184" s="645"/>
      <c r="J184" s="642"/>
      <c r="K184" s="643"/>
      <c r="L184" s="646">
        <f>SUM(L185,L188)</f>
        <v>1499.8</v>
      </c>
      <c r="M184" s="646">
        <f t="shared" ref="M184:W184" si="81">SUM(M185,M188)</f>
        <v>2525.8000000000002</v>
      </c>
      <c r="N184" s="646">
        <f t="shared" si="81"/>
        <v>0</v>
      </c>
      <c r="O184" s="646">
        <f t="shared" si="81"/>
        <v>10278.5</v>
      </c>
      <c r="P184" s="646">
        <f t="shared" si="81"/>
        <v>10278.5</v>
      </c>
      <c r="Q184" s="646">
        <f t="shared" si="81"/>
        <v>0</v>
      </c>
      <c r="R184" s="646">
        <f t="shared" si="81"/>
        <v>6854.8</v>
      </c>
      <c r="S184" s="646">
        <f t="shared" si="81"/>
        <v>6854.8</v>
      </c>
      <c r="T184" s="646">
        <f t="shared" si="81"/>
        <v>0</v>
      </c>
      <c r="U184" s="646">
        <f t="shared" si="81"/>
        <v>7163.4</v>
      </c>
      <c r="V184" s="646">
        <f t="shared" si="81"/>
        <v>7163.4</v>
      </c>
      <c r="W184" s="646">
        <f t="shared" si="81"/>
        <v>0</v>
      </c>
    </row>
    <row r="185" spans="1:23" s="209" customFormat="1" ht="21.75" customHeight="1">
      <c r="A185" s="960" t="s">
        <v>17</v>
      </c>
      <c r="B185" s="203" t="s">
        <v>42</v>
      </c>
      <c r="C185" s="204"/>
      <c r="D185" s="205"/>
      <c r="E185" s="203"/>
      <c r="F185" s="203"/>
      <c r="G185" s="203"/>
      <c r="H185" s="206">
        <v>310</v>
      </c>
      <c r="I185" s="207"/>
      <c r="J185" s="204"/>
      <c r="K185" s="205"/>
      <c r="L185" s="200">
        <f>SUM(L186:L187)</f>
        <v>0</v>
      </c>
      <c r="M185" s="200">
        <f t="shared" ref="M185:W185" si="82">SUM(M186:M187)</f>
        <v>0</v>
      </c>
      <c r="N185" s="200">
        <f t="shared" si="82"/>
        <v>0</v>
      </c>
      <c r="O185" s="200">
        <f t="shared" si="82"/>
        <v>0</v>
      </c>
      <c r="P185" s="200">
        <f t="shared" si="82"/>
        <v>0</v>
      </c>
      <c r="Q185" s="200">
        <f t="shared" si="82"/>
        <v>0</v>
      </c>
      <c r="R185" s="200">
        <f t="shared" si="82"/>
        <v>0</v>
      </c>
      <c r="S185" s="200">
        <f t="shared" si="82"/>
        <v>0</v>
      </c>
      <c r="T185" s="200">
        <f t="shared" si="82"/>
        <v>0</v>
      </c>
      <c r="U185" s="200">
        <f t="shared" si="82"/>
        <v>0</v>
      </c>
      <c r="V185" s="200">
        <f t="shared" si="82"/>
        <v>0</v>
      </c>
      <c r="W185" s="200">
        <f t="shared" si="82"/>
        <v>0</v>
      </c>
    </row>
    <row r="186" spans="1:23" s="84" customFormat="1" ht="21.75" customHeight="1">
      <c r="A186" s="214" t="s">
        <v>10</v>
      </c>
      <c r="B186" s="93"/>
      <c r="C186" s="100"/>
      <c r="D186" s="101"/>
      <c r="E186" s="93"/>
      <c r="F186" s="93"/>
      <c r="G186" s="93"/>
      <c r="H186" s="96"/>
      <c r="I186" s="97"/>
      <c r="J186" s="100"/>
      <c r="K186" s="101"/>
      <c r="L186" s="77"/>
      <c r="M186" s="77"/>
      <c r="N186" s="77"/>
      <c r="O186" s="77">
        <f>SUM(P186:Q186)</f>
        <v>0</v>
      </c>
      <c r="P186" s="77"/>
      <c r="Q186" s="77"/>
      <c r="R186" s="77">
        <f>SUM(S186:T186)</f>
        <v>0</v>
      </c>
      <c r="S186" s="77"/>
      <c r="T186" s="77"/>
      <c r="U186" s="77">
        <f>SUM(V186:W186)</f>
        <v>0</v>
      </c>
      <c r="V186" s="77"/>
      <c r="W186" s="77"/>
    </row>
    <row r="187" spans="1:23" s="84" customFormat="1" ht="21.75" customHeight="1">
      <c r="A187" s="214" t="s">
        <v>11</v>
      </c>
      <c r="B187" s="93"/>
      <c r="C187" s="100"/>
      <c r="D187" s="101"/>
      <c r="E187" s="93"/>
      <c r="F187" s="93"/>
      <c r="G187" s="93"/>
      <c r="H187" s="96"/>
      <c r="I187" s="97"/>
      <c r="J187" s="100"/>
      <c r="K187" s="101"/>
      <c r="L187" s="77"/>
      <c r="M187" s="77"/>
      <c r="N187" s="77"/>
      <c r="O187" s="77">
        <f>SUM(P187:Q187)</f>
        <v>0</v>
      </c>
      <c r="P187" s="77"/>
      <c r="Q187" s="77"/>
      <c r="R187" s="77">
        <f>SUM(S187:T187)</f>
        <v>0</v>
      </c>
      <c r="S187" s="77"/>
      <c r="T187" s="77"/>
      <c r="U187" s="77">
        <f>SUM(V187:W187)</f>
        <v>0</v>
      </c>
      <c r="V187" s="77"/>
      <c r="W187" s="77"/>
    </row>
    <row r="188" spans="1:23" s="116" customFormat="1" ht="21.75" customHeight="1">
      <c r="A188" s="960" t="s">
        <v>18</v>
      </c>
      <c r="B188" s="203" t="s">
        <v>48</v>
      </c>
      <c r="C188" s="204"/>
      <c r="D188" s="205"/>
      <c r="E188" s="203"/>
      <c r="F188" s="203"/>
      <c r="G188" s="203"/>
      <c r="H188" s="206">
        <v>320</v>
      </c>
      <c r="I188" s="207"/>
      <c r="J188" s="204"/>
      <c r="K188" s="205"/>
      <c r="L188" s="200">
        <f>SUM(L189:L190)</f>
        <v>1499.8</v>
      </c>
      <c r="M188" s="200">
        <f>SUM(M189:M190)</f>
        <v>2525.8000000000002</v>
      </c>
      <c r="N188" s="200">
        <f>SUM(N189:N190)</f>
        <v>0</v>
      </c>
      <c r="O188" s="200">
        <f>Q188+P188</f>
        <v>10278.5</v>
      </c>
      <c r="P188" s="200">
        <f>SUM(P189:P190)+P191</f>
        <v>10278.5</v>
      </c>
      <c r="Q188" s="200">
        <f>Q192</f>
        <v>0</v>
      </c>
      <c r="R188" s="200">
        <f>T188+S188</f>
        <v>6854.8</v>
      </c>
      <c r="S188" s="200">
        <f>SUM(S189:S190)+S191</f>
        <v>6854.8</v>
      </c>
      <c r="T188" s="200">
        <f>T192</f>
        <v>0</v>
      </c>
      <c r="U188" s="200">
        <f>W188+V188</f>
        <v>7163.4</v>
      </c>
      <c r="V188" s="200">
        <f>SUM(V189:V190)+V191</f>
        <v>7163.4</v>
      </c>
      <c r="W188" s="200">
        <f>W191+W192</f>
        <v>0</v>
      </c>
    </row>
    <row r="189" spans="1:23" s="84" customFormat="1" ht="21.75" customHeight="1">
      <c r="A189" s="214" t="s">
        <v>12</v>
      </c>
      <c r="B189" s="131" t="s">
        <v>978</v>
      </c>
      <c r="C189" s="100"/>
      <c r="D189" s="101"/>
      <c r="E189" s="106" t="s">
        <v>89</v>
      </c>
      <c r="F189" s="106" t="s">
        <v>104</v>
      </c>
      <c r="G189" s="106" t="s">
        <v>1388</v>
      </c>
      <c r="H189" s="106" t="s">
        <v>562</v>
      </c>
      <c r="I189" s="1570" t="s">
        <v>979</v>
      </c>
      <c r="J189" s="1571" t="s">
        <v>595</v>
      </c>
      <c r="K189" s="1581"/>
      <c r="L189" s="77">
        <v>1499.8</v>
      </c>
      <c r="M189" s="77">
        <v>2525.8000000000002</v>
      </c>
      <c r="N189" s="77">
        <v>0</v>
      </c>
      <c r="O189" s="77">
        <f>P189</f>
        <v>1868.8</v>
      </c>
      <c r="P189" s="77">
        <v>1868.8</v>
      </c>
      <c r="Q189" s="77"/>
      <c r="R189" s="77">
        <f>S189</f>
        <v>1958.5</v>
      </c>
      <c r="S189" s="77">
        <v>1958.5</v>
      </c>
      <c r="T189" s="77"/>
      <c r="U189" s="77">
        <f>V189</f>
        <v>4093.4</v>
      </c>
      <c r="V189" s="77">
        <v>4093.4</v>
      </c>
      <c r="W189" s="77"/>
    </row>
    <row r="190" spans="1:23" s="84" customFormat="1" ht="21.75" customHeight="1">
      <c r="A190" s="214" t="s">
        <v>13</v>
      </c>
      <c r="B190" s="131" t="s">
        <v>980</v>
      </c>
      <c r="C190" s="100"/>
      <c r="D190" s="101"/>
      <c r="E190" s="106" t="s">
        <v>89</v>
      </c>
      <c r="F190" s="106" t="s">
        <v>104</v>
      </c>
      <c r="G190" s="106" t="s">
        <v>669</v>
      </c>
      <c r="H190" s="106" t="s">
        <v>562</v>
      </c>
      <c r="I190" s="1570"/>
      <c r="J190" s="1571"/>
      <c r="K190" s="1581"/>
      <c r="L190" s="77">
        <v>0</v>
      </c>
      <c r="M190" s="77">
        <v>0</v>
      </c>
      <c r="N190" s="77">
        <v>0</v>
      </c>
      <c r="O190" s="77">
        <f>P190+Q190</f>
        <v>7475.3</v>
      </c>
      <c r="P190" s="77">
        <v>7475.3</v>
      </c>
      <c r="Q190" s="77">
        <v>0</v>
      </c>
      <c r="R190" s="77">
        <v>0</v>
      </c>
      <c r="S190" s="77">
        <v>0</v>
      </c>
      <c r="T190" s="77">
        <v>0</v>
      </c>
      <c r="U190" s="77">
        <v>0</v>
      </c>
      <c r="V190" s="77">
        <v>0</v>
      </c>
      <c r="W190" s="77">
        <v>0</v>
      </c>
    </row>
    <row r="191" spans="1:23" s="84" customFormat="1" ht="21.75" customHeight="1">
      <c r="A191" s="214" t="s">
        <v>340</v>
      </c>
      <c r="B191" s="131" t="s">
        <v>1389</v>
      </c>
      <c r="C191" s="100"/>
      <c r="D191" s="101"/>
      <c r="E191" s="106" t="s">
        <v>89</v>
      </c>
      <c r="F191" s="106" t="s">
        <v>104</v>
      </c>
      <c r="G191" s="106" t="s">
        <v>1390</v>
      </c>
      <c r="H191" s="106" t="s">
        <v>562</v>
      </c>
      <c r="I191" s="98" t="s">
        <v>1391</v>
      </c>
      <c r="J191" s="648" t="s">
        <v>1392</v>
      </c>
      <c r="K191" s="101"/>
      <c r="L191" s="77">
        <v>0</v>
      </c>
      <c r="M191" s="77">
        <v>0</v>
      </c>
      <c r="N191" s="77">
        <v>0</v>
      </c>
      <c r="O191" s="77">
        <f>P191+Q191</f>
        <v>934.4</v>
      </c>
      <c r="P191" s="77">
        <v>934.4</v>
      </c>
      <c r="Q191" s="77">
        <v>0</v>
      </c>
      <c r="R191" s="77">
        <f>S191+T191</f>
        <v>4896.3</v>
      </c>
      <c r="S191" s="77">
        <v>4896.3</v>
      </c>
      <c r="T191" s="77">
        <v>0</v>
      </c>
      <c r="U191" s="77">
        <f>V191+W191</f>
        <v>3070</v>
      </c>
      <c r="V191" s="77">
        <v>3070</v>
      </c>
      <c r="W191" s="77">
        <v>0</v>
      </c>
    </row>
    <row r="192" spans="1:23" s="84" customFormat="1" ht="21.75" customHeight="1">
      <c r="A192" s="214" t="s">
        <v>566</v>
      </c>
      <c r="B192" s="131"/>
      <c r="C192" s="100"/>
      <c r="D192" s="101"/>
      <c r="E192" s="106"/>
      <c r="F192" s="106"/>
      <c r="G192" s="106"/>
      <c r="H192" s="106"/>
      <c r="I192" s="98"/>
      <c r="J192" s="966"/>
      <c r="K192" s="101"/>
      <c r="L192" s="77"/>
      <c r="M192" s="77"/>
      <c r="N192" s="77"/>
      <c r="O192" s="77">
        <f>Q192</f>
        <v>0</v>
      </c>
      <c r="P192" s="77"/>
      <c r="Q192" s="77"/>
      <c r="R192" s="77">
        <f>T192</f>
        <v>0</v>
      </c>
      <c r="S192" s="77"/>
      <c r="T192" s="77"/>
      <c r="U192" s="77">
        <f>W192</f>
        <v>0</v>
      </c>
      <c r="V192" s="77"/>
      <c r="W192" s="77"/>
    </row>
    <row r="194" spans="1:23">
      <c r="B194" s="40" t="s">
        <v>1055</v>
      </c>
      <c r="C194" s="61"/>
      <c r="D194" s="41"/>
      <c r="E194" s="40"/>
      <c r="G194" s="42" t="s">
        <v>1057</v>
      </c>
      <c r="H194" s="40"/>
      <c r="I194" s="40"/>
    </row>
    <row r="195" spans="1:23">
      <c r="B195" s="40" t="s">
        <v>1056</v>
      </c>
      <c r="C195" s="40"/>
      <c r="D195" s="40"/>
      <c r="E195" s="40"/>
      <c r="F195" s="40"/>
      <c r="G195" s="40"/>
      <c r="H195" s="40"/>
      <c r="I195" s="40"/>
    </row>
    <row r="196" spans="1:23">
      <c r="B196" s="40"/>
      <c r="C196" s="40"/>
      <c r="D196" s="40"/>
      <c r="E196" s="40"/>
      <c r="F196" s="40"/>
      <c r="G196" s="40"/>
      <c r="H196" s="40"/>
      <c r="I196" s="40"/>
    </row>
    <row r="197" spans="1:23">
      <c r="B197" s="40" t="s">
        <v>1747</v>
      </c>
      <c r="C197" s="40"/>
      <c r="D197" s="43" t="s">
        <v>100</v>
      </c>
      <c r="E197" s="40"/>
      <c r="F197" s="40"/>
      <c r="G197" s="138" t="s">
        <v>1749</v>
      </c>
      <c r="H197" s="40"/>
      <c r="I197" s="40"/>
    </row>
    <row r="198" spans="1:23">
      <c r="B198" s="52" t="s">
        <v>1748</v>
      </c>
    </row>
    <row r="199" spans="1:23" s="22" customFormat="1">
      <c r="A199" s="35"/>
      <c r="B199" s="54"/>
      <c r="C199" s="60"/>
      <c r="D199" s="37"/>
      <c r="E199" s="36"/>
      <c r="F199" s="36"/>
      <c r="G199" s="36"/>
      <c r="H199" s="38"/>
      <c r="I199" s="58"/>
      <c r="J199" s="35"/>
      <c r="K199" s="37"/>
      <c r="L199" s="39"/>
      <c r="M199" s="39"/>
      <c r="N199" s="39"/>
      <c r="O199" s="39"/>
      <c r="P199" s="39"/>
      <c r="Q199" s="39"/>
      <c r="R199" s="39"/>
      <c r="S199" s="39"/>
      <c r="T199" s="39"/>
      <c r="U199" s="39"/>
      <c r="V199" s="39"/>
      <c r="W199" s="39"/>
    </row>
    <row r="200" spans="1:23">
      <c r="B200" s="40"/>
      <c r="C200" s="64"/>
      <c r="D200" s="63"/>
      <c r="E200" s="40"/>
      <c r="G200" s="42"/>
      <c r="H200" s="40"/>
      <c r="I200" s="40"/>
    </row>
    <row r="201" spans="1:23">
      <c r="B201" s="40"/>
      <c r="C201" s="40"/>
      <c r="D201" s="40"/>
      <c r="E201" s="40"/>
      <c r="F201" s="40"/>
      <c r="G201" s="40"/>
      <c r="H201" s="40"/>
      <c r="I201" s="40"/>
    </row>
    <row r="202" spans="1:23" s="22" customFormat="1">
      <c r="A202" s="35"/>
      <c r="B202" s="54"/>
      <c r="C202" s="60"/>
      <c r="D202" s="37"/>
      <c r="E202" s="36"/>
      <c r="F202" s="36"/>
      <c r="G202" s="36"/>
      <c r="H202" s="38"/>
      <c r="I202" s="58"/>
      <c r="J202" s="35"/>
      <c r="K202" s="37"/>
      <c r="L202" s="39"/>
      <c r="M202" s="39"/>
      <c r="N202" s="39"/>
      <c r="O202" s="39"/>
      <c r="P202" s="39"/>
      <c r="Q202" s="39"/>
      <c r="R202" s="39"/>
      <c r="S202" s="39"/>
      <c r="T202" s="39"/>
      <c r="U202" s="39"/>
      <c r="V202" s="39"/>
      <c r="W202" s="39"/>
    </row>
    <row r="203" spans="1:23" s="22" customFormat="1">
      <c r="A203" s="35"/>
      <c r="B203" s="54"/>
      <c r="C203" s="60"/>
      <c r="D203" s="37"/>
      <c r="E203" s="36"/>
      <c r="F203" s="36"/>
      <c r="G203" s="36"/>
      <c r="H203" s="38"/>
      <c r="I203" s="58"/>
      <c r="J203" s="35"/>
      <c r="K203" s="37"/>
      <c r="L203" s="39"/>
      <c r="M203" s="39"/>
      <c r="N203" s="39"/>
      <c r="O203" s="39"/>
      <c r="P203" s="39"/>
      <c r="Q203" s="39"/>
      <c r="R203" s="39"/>
      <c r="S203" s="39"/>
      <c r="T203" s="39"/>
      <c r="U203" s="39"/>
      <c r="V203" s="39"/>
      <c r="W203" s="39"/>
    </row>
    <row r="204" spans="1:23" s="22" customFormat="1">
      <c r="A204" s="35"/>
      <c r="B204" s="54"/>
      <c r="C204" s="60"/>
      <c r="D204" s="37"/>
      <c r="E204" s="36"/>
      <c r="F204" s="36"/>
      <c r="G204" s="36"/>
      <c r="H204" s="38"/>
      <c r="I204" s="58"/>
      <c r="J204" s="35"/>
      <c r="K204" s="37"/>
      <c r="L204" s="39"/>
      <c r="M204" s="39"/>
      <c r="N204" s="39"/>
      <c r="O204" s="39"/>
      <c r="P204" s="39"/>
      <c r="Q204" s="39"/>
      <c r="R204" s="39"/>
      <c r="S204" s="39"/>
      <c r="T204" s="39"/>
      <c r="U204" s="39"/>
      <c r="V204" s="39"/>
      <c r="W204" s="39"/>
    </row>
  </sheetData>
  <autoFilter ref="A11:W137">
    <filterColumn colId="4"/>
    <filterColumn colId="5"/>
    <filterColumn colId="6"/>
  </autoFilter>
  <mergeCells count="502">
    <mergeCell ref="U173:U175"/>
    <mergeCell ref="V173:V175"/>
    <mergeCell ref="W173:W175"/>
    <mergeCell ref="A178:K178"/>
    <mergeCell ref="I189:I190"/>
    <mergeCell ref="J189:J190"/>
    <mergeCell ref="K189:K190"/>
    <mergeCell ref="L173:L175"/>
    <mergeCell ref="M173:M175"/>
    <mergeCell ref="N173:N175"/>
    <mergeCell ref="O173:O175"/>
    <mergeCell ref="P173:P175"/>
    <mergeCell ref="Q173:Q175"/>
    <mergeCell ref="R173:R175"/>
    <mergeCell ref="S173:S175"/>
    <mergeCell ref="T173:T175"/>
    <mergeCell ref="K66:K68"/>
    <mergeCell ref="A171:K171"/>
    <mergeCell ref="A173:A175"/>
    <mergeCell ref="B173:B175"/>
    <mergeCell ref="C173:C175"/>
    <mergeCell ref="D173:D175"/>
    <mergeCell ref="E173:E175"/>
    <mergeCell ref="F173:F175"/>
    <mergeCell ref="G173:G175"/>
    <mergeCell ref="H173:H175"/>
    <mergeCell ref="A135:A136"/>
    <mergeCell ref="J129:J130"/>
    <mergeCell ref="K129:K130"/>
    <mergeCell ref="G102:G103"/>
    <mergeCell ref="H102:H103"/>
    <mergeCell ref="J87:J89"/>
    <mergeCell ref="K87:K89"/>
    <mergeCell ref="H81:H83"/>
    <mergeCell ref="I81:I83"/>
    <mergeCell ref="J81:J83"/>
    <mergeCell ref="K81:K83"/>
    <mergeCell ref="B139:K139"/>
    <mergeCell ref="A144:K144"/>
    <mergeCell ref="B147:K147"/>
    <mergeCell ref="B163:K163"/>
    <mergeCell ref="C167:C168"/>
    <mergeCell ref="I167:I169"/>
    <mergeCell ref="J167:J169"/>
    <mergeCell ref="K167:K169"/>
    <mergeCell ref="A168:A170"/>
    <mergeCell ref="B168:B170"/>
    <mergeCell ref="H168:H170"/>
    <mergeCell ref="L135:L136"/>
    <mergeCell ref="M135:M136"/>
    <mergeCell ref="N135:N136"/>
    <mergeCell ref="O135:O136"/>
    <mergeCell ref="P135:P136"/>
    <mergeCell ref="Q135:Q136"/>
    <mergeCell ref="R135:R136"/>
    <mergeCell ref="B131:K131"/>
    <mergeCell ref="B134:K134"/>
    <mergeCell ref="B135:B136"/>
    <mergeCell ref="C135:C136"/>
    <mergeCell ref="D135:D136"/>
    <mergeCell ref="E135:E136"/>
    <mergeCell ref="F135:F136"/>
    <mergeCell ref="G135:G136"/>
    <mergeCell ref="H135:H136"/>
    <mergeCell ref="I135:I136"/>
    <mergeCell ref="J135:J136"/>
    <mergeCell ref="K135:K136"/>
    <mergeCell ref="L129:L130"/>
    <mergeCell ref="M129:M130"/>
    <mergeCell ref="N129:N130"/>
    <mergeCell ref="O129:O130"/>
    <mergeCell ref="P129:P130"/>
    <mergeCell ref="Q129:Q130"/>
    <mergeCell ref="R129:R130"/>
    <mergeCell ref="A129:A130"/>
    <mergeCell ref="B129:B130"/>
    <mergeCell ref="C129:C130"/>
    <mergeCell ref="D129:D130"/>
    <mergeCell ref="E129:E130"/>
    <mergeCell ref="F129:F130"/>
    <mergeCell ref="G129:G130"/>
    <mergeCell ref="H129:H130"/>
    <mergeCell ref="I129:I130"/>
    <mergeCell ref="P102:P103"/>
    <mergeCell ref="Q102:Q103"/>
    <mergeCell ref="R102:R103"/>
    <mergeCell ref="A120:K120"/>
    <mergeCell ref="A121:A123"/>
    <mergeCell ref="B121:B123"/>
    <mergeCell ref="C121:C123"/>
    <mergeCell ref="D121:D123"/>
    <mergeCell ref="E121:E123"/>
    <mergeCell ref="F121:F123"/>
    <mergeCell ref="G121:G123"/>
    <mergeCell ref="H121:H123"/>
    <mergeCell ref="L121:L123"/>
    <mergeCell ref="M121:M123"/>
    <mergeCell ref="N121:N123"/>
    <mergeCell ref="O121:O123"/>
    <mergeCell ref="P121:P123"/>
    <mergeCell ref="Q121:Q123"/>
    <mergeCell ref="R121:R123"/>
    <mergeCell ref="A102:A103"/>
    <mergeCell ref="B102:B103"/>
    <mergeCell ref="E102:E103"/>
    <mergeCell ref="F102:F103"/>
    <mergeCell ref="L102:L103"/>
    <mergeCell ref="M102:M103"/>
    <mergeCell ref="N102:N103"/>
    <mergeCell ref="J96:J98"/>
    <mergeCell ref="K96:K98"/>
    <mergeCell ref="L96:L98"/>
    <mergeCell ref="M96:M98"/>
    <mergeCell ref="N96:N98"/>
    <mergeCell ref="O96:O98"/>
    <mergeCell ref="J102:J103"/>
    <mergeCell ref="K102:K103"/>
    <mergeCell ref="L99:L101"/>
    <mergeCell ref="M99:M101"/>
    <mergeCell ref="N99:N101"/>
    <mergeCell ref="O99:O101"/>
    <mergeCell ref="O102:O103"/>
    <mergeCell ref="F93:F95"/>
    <mergeCell ref="G93:G95"/>
    <mergeCell ref="H93:H95"/>
    <mergeCell ref="I93:I95"/>
    <mergeCell ref="J93:J95"/>
    <mergeCell ref="K93:K95"/>
    <mergeCell ref="L93:L95"/>
    <mergeCell ref="M93:M95"/>
    <mergeCell ref="N93:N95"/>
    <mergeCell ref="Q96:Q98"/>
    <mergeCell ref="R96:R98"/>
    <mergeCell ref="A96:A98"/>
    <mergeCell ref="B96:B98"/>
    <mergeCell ref="C96:C98"/>
    <mergeCell ref="D96:D98"/>
    <mergeCell ref="E96:E98"/>
    <mergeCell ref="F96:F98"/>
    <mergeCell ref="G96:G98"/>
    <mergeCell ref="H96:H98"/>
    <mergeCell ref="I96:I98"/>
    <mergeCell ref="L87:L89"/>
    <mergeCell ref="M87:M89"/>
    <mergeCell ref="N87:N89"/>
    <mergeCell ref="O87:O89"/>
    <mergeCell ref="P87:P89"/>
    <mergeCell ref="Q87:Q89"/>
    <mergeCell ref="R87:R89"/>
    <mergeCell ref="A87:A89"/>
    <mergeCell ref="B87:B89"/>
    <mergeCell ref="C87:C89"/>
    <mergeCell ref="D87:D89"/>
    <mergeCell ref="E87:E89"/>
    <mergeCell ref="F87:F89"/>
    <mergeCell ref="G87:G89"/>
    <mergeCell ref="H87:H89"/>
    <mergeCell ref="I87:I89"/>
    <mergeCell ref="R81:R83"/>
    <mergeCell ref="A84:A86"/>
    <mergeCell ref="B84:B86"/>
    <mergeCell ref="C84:C86"/>
    <mergeCell ref="D84:D86"/>
    <mergeCell ref="E84:E86"/>
    <mergeCell ref="F84:F86"/>
    <mergeCell ref="G84:G86"/>
    <mergeCell ref="H84:H86"/>
    <mergeCell ref="I84:I86"/>
    <mergeCell ref="J84:J86"/>
    <mergeCell ref="K84:K86"/>
    <mergeCell ref="L84:L86"/>
    <mergeCell ref="M84:M86"/>
    <mergeCell ref="N84:N86"/>
    <mergeCell ref="O84:O86"/>
    <mergeCell ref="P84:P86"/>
    <mergeCell ref="Q84:Q86"/>
    <mergeCell ref="R84:R86"/>
    <mergeCell ref="F81:F83"/>
    <mergeCell ref="G81:G83"/>
    <mergeCell ref="L81:L83"/>
    <mergeCell ref="M81:M83"/>
    <mergeCell ref="N81:N83"/>
    <mergeCell ref="L75:L77"/>
    <mergeCell ref="M75:M77"/>
    <mergeCell ref="N75:N77"/>
    <mergeCell ref="O75:O77"/>
    <mergeCell ref="P75:P77"/>
    <mergeCell ref="Q75:Q77"/>
    <mergeCell ref="O81:O83"/>
    <mergeCell ref="P81:P83"/>
    <mergeCell ref="Q81:Q83"/>
    <mergeCell ref="R75:R77"/>
    <mergeCell ref="A78:A80"/>
    <mergeCell ref="B78:B80"/>
    <mergeCell ref="C78:C80"/>
    <mergeCell ref="D78:D80"/>
    <mergeCell ref="E78:E80"/>
    <mergeCell ref="F78:F80"/>
    <mergeCell ref="G78:G80"/>
    <mergeCell ref="H78:H80"/>
    <mergeCell ref="I78:I80"/>
    <mergeCell ref="J78:J80"/>
    <mergeCell ref="K78:K80"/>
    <mergeCell ref="L78:L80"/>
    <mergeCell ref="M78:M80"/>
    <mergeCell ref="N78:N80"/>
    <mergeCell ref="O78:O80"/>
    <mergeCell ref="P78:P80"/>
    <mergeCell ref="Q78:Q80"/>
    <mergeCell ref="A75:A77"/>
    <mergeCell ref="B75:B77"/>
    <mergeCell ref="C75:C77"/>
    <mergeCell ref="D75:D77"/>
    <mergeCell ref="E75:E77"/>
    <mergeCell ref="F75:F77"/>
    <mergeCell ref="Q69:Q71"/>
    <mergeCell ref="R69:R71"/>
    <mergeCell ref="A72:A74"/>
    <mergeCell ref="B72:B74"/>
    <mergeCell ref="C72:C74"/>
    <mergeCell ref="D72:D74"/>
    <mergeCell ref="E72:E74"/>
    <mergeCell ref="F72:F74"/>
    <mergeCell ref="G72:G74"/>
    <mergeCell ref="H72:H74"/>
    <mergeCell ref="I72:I74"/>
    <mergeCell ref="J72:J74"/>
    <mergeCell ref="K72:K74"/>
    <mergeCell ref="L72:L74"/>
    <mergeCell ref="M72:M74"/>
    <mergeCell ref="N72:N74"/>
    <mergeCell ref="O72:O74"/>
    <mergeCell ref="P72:P74"/>
    <mergeCell ref="Q72:Q74"/>
    <mergeCell ref="R72:R74"/>
    <mergeCell ref="L66:L68"/>
    <mergeCell ref="M66:M68"/>
    <mergeCell ref="N66:N68"/>
    <mergeCell ref="O66:O68"/>
    <mergeCell ref="P66:P68"/>
    <mergeCell ref="Q66:Q68"/>
    <mergeCell ref="R66:R68"/>
    <mergeCell ref="A69:A71"/>
    <mergeCell ref="B69:B71"/>
    <mergeCell ref="C69:C71"/>
    <mergeCell ref="D69:D71"/>
    <mergeCell ref="E69:E71"/>
    <mergeCell ref="F69:F71"/>
    <mergeCell ref="G69:G71"/>
    <mergeCell ref="H69:H71"/>
    <mergeCell ref="I69:I71"/>
    <mergeCell ref="J69:J71"/>
    <mergeCell ref="K69:K71"/>
    <mergeCell ref="L69:L71"/>
    <mergeCell ref="M69:M71"/>
    <mergeCell ref="N69:N71"/>
    <mergeCell ref="O69:O71"/>
    <mergeCell ref="P69:P71"/>
    <mergeCell ref="J66:J68"/>
    <mergeCell ref="O54:O56"/>
    <mergeCell ref="P54:P56"/>
    <mergeCell ref="Q54:Q56"/>
    <mergeCell ref="R54:R56"/>
    <mergeCell ref="I57:I59"/>
    <mergeCell ref="A54:A56"/>
    <mergeCell ref="B54:B56"/>
    <mergeCell ref="C54:C56"/>
    <mergeCell ref="D54:D56"/>
    <mergeCell ref="E54:E56"/>
    <mergeCell ref="F54:F56"/>
    <mergeCell ref="G54:G56"/>
    <mergeCell ref="H54:H56"/>
    <mergeCell ref="I54:I56"/>
    <mergeCell ref="J54:J56"/>
    <mergeCell ref="K54:K56"/>
    <mergeCell ref="L54:L56"/>
    <mergeCell ref="Q38:Q39"/>
    <mergeCell ref="R38:R39"/>
    <mergeCell ref="A47:A49"/>
    <mergeCell ref="B47:B49"/>
    <mergeCell ref="C47:C49"/>
    <mergeCell ref="D47:D49"/>
    <mergeCell ref="E47:E49"/>
    <mergeCell ref="F47:F49"/>
    <mergeCell ref="G47:G49"/>
    <mergeCell ref="H47:H49"/>
    <mergeCell ref="I47:I49"/>
    <mergeCell ref="J47:J49"/>
    <mergeCell ref="K47:K49"/>
    <mergeCell ref="L47:L49"/>
    <mergeCell ref="M47:M49"/>
    <mergeCell ref="N47:N49"/>
    <mergeCell ref="O47:O49"/>
    <mergeCell ref="P47:P49"/>
    <mergeCell ref="Q47:Q49"/>
    <mergeCell ref="R47:R49"/>
    <mergeCell ref="A38:A39"/>
    <mergeCell ref="B38:B39"/>
    <mergeCell ref="C38:C39"/>
    <mergeCell ref="D38:D39"/>
    <mergeCell ref="E38:E39"/>
    <mergeCell ref="F38:F39"/>
    <mergeCell ref="G38:G39"/>
    <mergeCell ref="H38:H39"/>
    <mergeCell ref="I38:I39"/>
    <mergeCell ref="A30:A32"/>
    <mergeCell ref="B30:B32"/>
    <mergeCell ref="C31:C32"/>
    <mergeCell ref="D31:D32"/>
    <mergeCell ref="E31:E32"/>
    <mergeCell ref="F31:F32"/>
    <mergeCell ref="G31:G32"/>
    <mergeCell ref="H31:H32"/>
    <mergeCell ref="I31:I32"/>
    <mergeCell ref="A35:A36"/>
    <mergeCell ref="B35:B36"/>
    <mergeCell ref="C35:C36"/>
    <mergeCell ref="D35:D36"/>
    <mergeCell ref="E35:E36"/>
    <mergeCell ref="F35:F36"/>
    <mergeCell ref="G35:G36"/>
    <mergeCell ref="H35:H36"/>
    <mergeCell ref="I35:I36"/>
    <mergeCell ref="L126:L127"/>
    <mergeCell ref="M126:M127"/>
    <mergeCell ref="N126:N127"/>
    <mergeCell ref="O126:O127"/>
    <mergeCell ref="P126:P127"/>
    <mergeCell ref="C102:C103"/>
    <mergeCell ref="D102:D103"/>
    <mergeCell ref="I102:I103"/>
    <mergeCell ref="B27:K27"/>
    <mergeCell ref="J31:J32"/>
    <mergeCell ref="K31:K32"/>
    <mergeCell ref="M35:M36"/>
    <mergeCell ref="N35:N36"/>
    <mergeCell ref="O35:O36"/>
    <mergeCell ref="P35:P36"/>
    <mergeCell ref="J38:J39"/>
    <mergeCell ref="K38:K39"/>
    <mergeCell ref="L38:L39"/>
    <mergeCell ref="M38:M39"/>
    <mergeCell ref="N38:N39"/>
    <mergeCell ref="O38:O39"/>
    <mergeCell ref="P38:P39"/>
    <mergeCell ref="M54:M56"/>
    <mergeCell ref="N54:N56"/>
    <mergeCell ref="A126:A127"/>
    <mergeCell ref="B126:B127"/>
    <mergeCell ref="C126:C127"/>
    <mergeCell ref="D126:D127"/>
    <mergeCell ref="E126:E127"/>
    <mergeCell ref="F126:F127"/>
    <mergeCell ref="G126:G127"/>
    <mergeCell ref="H126:H127"/>
    <mergeCell ref="K126:K127"/>
    <mergeCell ref="R90:R92"/>
    <mergeCell ref="A93:A95"/>
    <mergeCell ref="B93:B95"/>
    <mergeCell ref="C93:C95"/>
    <mergeCell ref="D93:D95"/>
    <mergeCell ref="E93:E95"/>
    <mergeCell ref="P99:P101"/>
    <mergeCell ref="Q99:Q101"/>
    <mergeCell ref="R99:R101"/>
    <mergeCell ref="A99:A101"/>
    <mergeCell ref="B99:B101"/>
    <mergeCell ref="C99:C101"/>
    <mergeCell ref="D99:D101"/>
    <mergeCell ref="E99:E101"/>
    <mergeCell ref="F99:F101"/>
    <mergeCell ref="G99:G101"/>
    <mergeCell ref="H99:H101"/>
    <mergeCell ref="I99:I101"/>
    <mergeCell ref="J99:J101"/>
    <mergeCell ref="K99:K101"/>
    <mergeCell ref="O93:O95"/>
    <mergeCell ref="P93:P95"/>
    <mergeCell ref="Q93:Q95"/>
    <mergeCell ref="P96:P98"/>
    <mergeCell ref="J75:J77"/>
    <mergeCell ref="K75:K77"/>
    <mergeCell ref="A81:A83"/>
    <mergeCell ref="B81:B83"/>
    <mergeCell ref="C81:C83"/>
    <mergeCell ref="D81:D83"/>
    <mergeCell ref="R93:R95"/>
    <mergeCell ref="A90:A92"/>
    <mergeCell ref="B90:B92"/>
    <mergeCell ref="C90:C92"/>
    <mergeCell ref="D90:D92"/>
    <mergeCell ref="E90:E92"/>
    <mergeCell ref="F90:F92"/>
    <mergeCell ref="G90:G92"/>
    <mergeCell ref="H90:H92"/>
    <mergeCell ref="I90:I92"/>
    <mergeCell ref="J90:J92"/>
    <mergeCell ref="K90:K92"/>
    <mergeCell ref="L90:L92"/>
    <mergeCell ref="M90:M92"/>
    <mergeCell ref="N90:N92"/>
    <mergeCell ref="O90:O92"/>
    <mergeCell ref="P90:P92"/>
    <mergeCell ref="Q90:Q92"/>
    <mergeCell ref="B43:G43"/>
    <mergeCell ref="A45:A46"/>
    <mergeCell ref="A66:A68"/>
    <mergeCell ref="B66:B68"/>
    <mergeCell ref="C66:C68"/>
    <mergeCell ref="D66:D68"/>
    <mergeCell ref="E66:E68"/>
    <mergeCell ref="F66:F68"/>
    <mergeCell ref="G66:G68"/>
    <mergeCell ref="B51:G51"/>
    <mergeCell ref="J40:J41"/>
    <mergeCell ref="K40:K41"/>
    <mergeCell ref="L40:L41"/>
    <mergeCell ref="M40:M41"/>
    <mergeCell ref="N40:N41"/>
    <mergeCell ref="O40:O41"/>
    <mergeCell ref="P40:P41"/>
    <mergeCell ref="Q40:Q41"/>
    <mergeCell ref="R40:R41"/>
    <mergeCell ref="J35:J36"/>
    <mergeCell ref="K35:K36"/>
    <mergeCell ref="L35:L36"/>
    <mergeCell ref="T31:T32"/>
    <mergeCell ref="U31:U32"/>
    <mergeCell ref="V31:V32"/>
    <mergeCell ref="W31:W32"/>
    <mergeCell ref="B14:K14"/>
    <mergeCell ref="B17:K17"/>
    <mergeCell ref="B21:K21"/>
    <mergeCell ref="B22:G22"/>
    <mergeCell ref="L31:L32"/>
    <mergeCell ref="M31:M32"/>
    <mergeCell ref="N31:N32"/>
    <mergeCell ref="O31:O32"/>
    <mergeCell ref="P31:P32"/>
    <mergeCell ref="Q31:Q32"/>
    <mergeCell ref="S31:S32"/>
    <mergeCell ref="Q35:Q36"/>
    <mergeCell ref="R35:R36"/>
    <mergeCell ref="Q126:Q127"/>
    <mergeCell ref="R126:R127"/>
    <mergeCell ref="E81:E83"/>
    <mergeCell ref="R78:R80"/>
    <mergeCell ref="B45:B46"/>
    <mergeCell ref="C45:C46"/>
    <mergeCell ref="D45:D46"/>
    <mergeCell ref="E45:E46"/>
    <mergeCell ref="F45:F46"/>
    <mergeCell ref="G45:G46"/>
    <mergeCell ref="H45:H46"/>
    <mergeCell ref="K45:K46"/>
    <mergeCell ref="L45:L46"/>
    <mergeCell ref="M45:M46"/>
    <mergeCell ref="N45:N46"/>
    <mergeCell ref="O45:O46"/>
    <mergeCell ref="P45:P46"/>
    <mergeCell ref="Q45:Q46"/>
    <mergeCell ref="R45:R46"/>
    <mergeCell ref="I66:I68"/>
    <mergeCell ref="H66:H68"/>
    <mergeCell ref="G75:G77"/>
    <mergeCell ref="H75:H77"/>
    <mergeCell ref="I75:I77"/>
    <mergeCell ref="A40:A41"/>
    <mergeCell ref="B40:B41"/>
    <mergeCell ref="C40:C41"/>
    <mergeCell ref="D40:D41"/>
    <mergeCell ref="E40:E41"/>
    <mergeCell ref="F40:F41"/>
    <mergeCell ref="G40:G41"/>
    <mergeCell ref="H40:H41"/>
    <mergeCell ref="I40:I41"/>
    <mergeCell ref="B13:K13"/>
    <mergeCell ref="O9:Q9"/>
    <mergeCell ref="R9:T9"/>
    <mergeCell ref="B18:K18"/>
    <mergeCell ref="U9:W9"/>
    <mergeCell ref="L5:W6"/>
    <mergeCell ref="E6:E8"/>
    <mergeCell ref="F6:F8"/>
    <mergeCell ref="G6:G8"/>
    <mergeCell ref="H6:H8"/>
    <mergeCell ref="L7:L8"/>
    <mergeCell ref="M7:M8"/>
    <mergeCell ref="N7:N8"/>
    <mergeCell ref="O7:Q7"/>
    <mergeCell ref="R7:T7"/>
    <mergeCell ref="P1:W2"/>
    <mergeCell ref="B3:V3"/>
    <mergeCell ref="A5:A8"/>
    <mergeCell ref="B5:B8"/>
    <mergeCell ref="C5:C8"/>
    <mergeCell ref="D5:D8"/>
    <mergeCell ref="E5:H5"/>
    <mergeCell ref="I5:I8"/>
    <mergeCell ref="J5:J8"/>
    <mergeCell ref="K5:K8"/>
    <mergeCell ref="U7:W7"/>
  </mergeCells>
  <printOptions horizontalCentered="1"/>
  <pageMargins left="0.23622047244094491" right="0.19685039370078741" top="0.74803149606299213" bottom="0.82677165354330717" header="0.15748031496062992" footer="0.23622047244094491"/>
  <pageSetup paperSize="9" scale="36" fitToHeight="0" orientation="landscape" r:id="rId1"/>
  <headerFooter differentOddEven="1">
    <oddFooter>&amp;R
&amp;A ,страница &amp;P</oddFooter>
    <evenHeader>&amp;R
&amp;A ,страница &amp;P</evenHeader>
  </headerFooter>
</worksheet>
</file>

<file path=xl/worksheets/sheet3.xml><?xml version="1.0" encoding="utf-8"?>
<worksheet xmlns="http://schemas.openxmlformats.org/spreadsheetml/2006/main" xmlns:r="http://schemas.openxmlformats.org/officeDocument/2006/relationships">
  <dimension ref="A1:B55"/>
  <sheetViews>
    <sheetView view="pageLayout" zoomScaleNormal="100" workbookViewId="0">
      <selection activeCell="A12" sqref="A12:A17"/>
    </sheetView>
  </sheetViews>
  <sheetFormatPr defaultRowHeight="12.75"/>
  <cols>
    <col min="1" max="1" width="98.140625" customWidth="1"/>
  </cols>
  <sheetData>
    <row r="1" spans="1:2" ht="18.75">
      <c r="B1" s="1019" t="s">
        <v>1753</v>
      </c>
    </row>
    <row r="12" spans="1:2" ht="69" customHeight="1">
      <c r="A12" s="1582" t="s">
        <v>1752</v>
      </c>
    </row>
    <row r="13" spans="1:2">
      <c r="A13" s="1582"/>
    </row>
    <row r="14" spans="1:2">
      <c r="A14" s="1582"/>
    </row>
    <row r="15" spans="1:2">
      <c r="A15" s="1582"/>
    </row>
    <row r="16" spans="1:2">
      <c r="A16" s="1582"/>
    </row>
    <row r="17" spans="1:1">
      <c r="A17" s="1582"/>
    </row>
    <row r="55" spans="2:2" ht="18.75">
      <c r="B55" s="1019" t="s">
        <v>1754</v>
      </c>
    </row>
  </sheetData>
  <mergeCells count="1">
    <mergeCell ref="A12:A17"/>
  </mergeCells>
  <pageMargins left="1.21875"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Таблица 1</vt:lpstr>
      <vt:lpstr>Таблица 2</vt:lpstr>
      <vt:lpstr>Лист1</vt:lpstr>
      <vt:lpstr>'Таблица 1'!Заголовки_для_печати</vt:lpstr>
      <vt:lpstr>'Таблица 2'!Заголовки_для_печати</vt:lpstr>
      <vt:lpstr>'Таблица 1'!Область_печати</vt:lpstr>
      <vt:lpstr>'Таблица 2'!Область_печати</vt:lpstr>
    </vt:vector>
  </TitlesOfParts>
  <Company>findep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afr</dc:creator>
  <cp:lastModifiedBy>User</cp:lastModifiedBy>
  <cp:lastPrinted>2018-11-13T08:43:34Z</cp:lastPrinted>
  <dcterms:created xsi:type="dcterms:W3CDTF">2009-04-29T09:54:58Z</dcterms:created>
  <dcterms:modified xsi:type="dcterms:W3CDTF">2018-11-14T12:18:04Z</dcterms:modified>
</cp:coreProperties>
</file>