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ЭтаКнига" defaultThemeVersion="124226"/>
  <bookViews>
    <workbookView xWindow="120" yWindow="165" windowWidth="19110" windowHeight="11715" tabRatio="948"/>
  </bookViews>
  <sheets>
    <sheet name="Таблица 1" sheetId="1" r:id="rId1"/>
    <sheet name="Таблица 2" sheetId="4" r:id="rId2"/>
  </sheets>
  <definedNames>
    <definedName name="_xlnm._FilterDatabase" localSheetId="0" hidden="1">'Таблица 1'!$A$12:$X$966</definedName>
    <definedName name="_xlnm._FilterDatabase" localSheetId="1" hidden="1">'Таблица 2'!$A$12:$X$112</definedName>
    <definedName name="_xlnm.Print_Titles" localSheetId="0">'Таблица 1'!$10:$10</definedName>
    <definedName name="_xlnm.Print_Titles" localSheetId="1">'Таблица 2'!$10:$10</definedName>
    <definedName name="_xlnm.Print_Area" localSheetId="0">'Таблица 1'!$A$1:$X$976</definedName>
    <definedName name="_xlnm.Print_Area" localSheetId="1">'Таблица 2'!$A$1:$X$118</definedName>
  </definedNames>
  <calcPr calcId="125725"/>
</workbook>
</file>

<file path=xl/calcChain.xml><?xml version="1.0" encoding="utf-8"?>
<calcChain xmlns="http://schemas.openxmlformats.org/spreadsheetml/2006/main">
  <c r="N98" i="4"/>
  <c r="O98"/>
  <c r="Q98"/>
  <c r="R98"/>
  <c r="T98"/>
  <c r="U98"/>
  <c r="W98"/>
  <c r="V99"/>
  <c r="X109"/>
  <c r="X108" s="1"/>
  <c r="V95"/>
  <c r="S95"/>
  <c r="P95"/>
  <c r="V94"/>
  <c r="S94"/>
  <c r="P94"/>
  <c r="X93"/>
  <c r="X92" s="1"/>
  <c r="W93"/>
  <c r="W92" s="1"/>
  <c r="U93"/>
  <c r="T93"/>
  <c r="T92" s="1"/>
  <c r="R93"/>
  <c r="Q93"/>
  <c r="O93"/>
  <c r="N93"/>
  <c r="M93"/>
  <c r="U92"/>
  <c r="R92"/>
  <c r="Q92"/>
  <c r="O92"/>
  <c r="N92"/>
  <c r="M92"/>
  <c r="V91"/>
  <c r="V90" s="1"/>
  <c r="V89" s="1"/>
  <c r="S91"/>
  <c r="P91"/>
  <c r="P90" s="1"/>
  <c r="P89" s="1"/>
  <c r="X90"/>
  <c r="X89" s="1"/>
  <c r="W90"/>
  <c r="U90"/>
  <c r="U89" s="1"/>
  <c r="T90"/>
  <c r="S90" s="1"/>
  <c r="R90"/>
  <c r="Q90"/>
  <c r="Q89" s="1"/>
  <c r="O90"/>
  <c r="N90"/>
  <c r="N89" s="1"/>
  <c r="M90"/>
  <c r="W89"/>
  <c r="R89"/>
  <c r="O89"/>
  <c r="M89"/>
  <c r="V88"/>
  <c r="V87" s="1"/>
  <c r="S88"/>
  <c r="P88"/>
  <c r="X87"/>
  <c r="W87"/>
  <c r="U87"/>
  <c r="T87"/>
  <c r="S87" s="1"/>
  <c r="R87"/>
  <c r="Q87"/>
  <c r="P87"/>
  <c r="O87"/>
  <c r="N87"/>
  <c r="M87"/>
  <c r="V86"/>
  <c r="V85" s="1"/>
  <c r="S86"/>
  <c r="P86"/>
  <c r="P85" s="1"/>
  <c r="P84" s="1"/>
  <c r="X85"/>
  <c r="W85"/>
  <c r="W84" s="1"/>
  <c r="U85"/>
  <c r="T85"/>
  <c r="S85" s="1"/>
  <c r="R85"/>
  <c r="Q85"/>
  <c r="Q84" s="1"/>
  <c r="O85"/>
  <c r="N85"/>
  <c r="M85"/>
  <c r="U84"/>
  <c r="O84"/>
  <c r="M84"/>
  <c r="V83"/>
  <c r="S83"/>
  <c r="P83"/>
  <c r="V82"/>
  <c r="S82"/>
  <c r="P82"/>
  <c r="V81"/>
  <c r="S81"/>
  <c r="P81"/>
  <c r="X80"/>
  <c r="W80"/>
  <c r="U80"/>
  <c r="T80"/>
  <c r="S80" s="1"/>
  <c r="R80"/>
  <c r="Q80"/>
  <c r="O80"/>
  <c r="N80"/>
  <c r="M80"/>
  <c r="V79"/>
  <c r="S79"/>
  <c r="P79"/>
  <c r="V78"/>
  <c r="S78"/>
  <c r="P78"/>
  <c r="W77"/>
  <c r="V77"/>
  <c r="T77"/>
  <c r="S77"/>
  <c r="Q77"/>
  <c r="P77"/>
  <c r="O77"/>
  <c r="N77"/>
  <c r="N76" s="1"/>
  <c r="M77"/>
  <c r="X76"/>
  <c r="W76"/>
  <c r="U76"/>
  <c r="T76"/>
  <c r="S76" s="1"/>
  <c r="R76"/>
  <c r="Q76"/>
  <c r="O76"/>
  <c r="O75" s="1"/>
  <c r="X11"/>
  <c r="W71"/>
  <c r="V71"/>
  <c r="V70" s="1"/>
  <c r="V69" s="1"/>
  <c r="V11" s="1"/>
  <c r="U71"/>
  <c r="T71"/>
  <c r="T70" s="1"/>
  <c r="T69" s="1"/>
  <c r="T11" s="1"/>
  <c r="S71"/>
  <c r="R71"/>
  <c r="R70" s="1"/>
  <c r="R69" s="1"/>
  <c r="R11" s="1"/>
  <c r="Q71"/>
  <c r="P71"/>
  <c r="P70" s="1"/>
  <c r="P69" s="1"/>
  <c r="P11" s="1"/>
  <c r="O71"/>
  <c r="N71"/>
  <c r="N70" s="1"/>
  <c r="N69" s="1"/>
  <c r="N11" s="1"/>
  <c r="M71"/>
  <c r="W70"/>
  <c r="W69" s="1"/>
  <c r="W11" s="1"/>
  <c r="U70"/>
  <c r="U69" s="1"/>
  <c r="U11" s="1"/>
  <c r="S70"/>
  <c r="S69" s="1"/>
  <c r="S11" s="1"/>
  <c r="Q70"/>
  <c r="Q69" s="1"/>
  <c r="Q11" s="1"/>
  <c r="O70"/>
  <c r="O69" s="1"/>
  <c r="O11" s="1"/>
  <c r="M70"/>
  <c r="M69" s="1"/>
  <c r="M11" s="1"/>
  <c r="X67"/>
  <c r="W67"/>
  <c r="V67"/>
  <c r="U67"/>
  <c r="T67"/>
  <c r="S67"/>
  <c r="R67"/>
  <c r="Q67"/>
  <c r="P67"/>
  <c r="O67"/>
  <c r="N67"/>
  <c r="M67"/>
  <c r="X64"/>
  <c r="W64"/>
  <c r="V64"/>
  <c r="U64"/>
  <c r="T64"/>
  <c r="S64"/>
  <c r="R64"/>
  <c r="Q64"/>
  <c r="P64"/>
  <c r="O64"/>
  <c r="N64"/>
  <c r="M64"/>
  <c r="X63"/>
  <c r="W63"/>
  <c r="V63"/>
  <c r="U63"/>
  <c r="T63"/>
  <c r="S63"/>
  <c r="R63"/>
  <c r="Q63"/>
  <c r="P63"/>
  <c r="O63"/>
  <c r="N63"/>
  <c r="M63"/>
  <c r="V59"/>
  <c r="V58" s="1"/>
  <c r="S59"/>
  <c r="S58" s="1"/>
  <c r="P59"/>
  <c r="P58" s="1"/>
  <c r="X58"/>
  <c r="W58"/>
  <c r="U58"/>
  <c r="T58"/>
  <c r="R58"/>
  <c r="Q58"/>
  <c r="O58"/>
  <c r="N58"/>
  <c r="M58"/>
  <c r="V53"/>
  <c r="S53"/>
  <c r="X50"/>
  <c r="W50"/>
  <c r="V50"/>
  <c r="U50"/>
  <c r="T50"/>
  <c r="S50"/>
  <c r="R50"/>
  <c r="Q50"/>
  <c r="P50"/>
  <c r="O50"/>
  <c r="N50"/>
  <c r="M50"/>
  <c r="X46"/>
  <c r="W46"/>
  <c r="V46"/>
  <c r="U46"/>
  <c r="T46"/>
  <c r="S46"/>
  <c r="R46"/>
  <c r="Q46"/>
  <c r="P46"/>
  <c r="O46"/>
  <c r="N46"/>
  <c r="M46"/>
  <c r="X45"/>
  <c r="W45"/>
  <c r="V45"/>
  <c r="U45"/>
  <c r="T45"/>
  <c r="S45"/>
  <c r="R45"/>
  <c r="Q45"/>
  <c r="P45"/>
  <c r="O45"/>
  <c r="N45"/>
  <c r="M45"/>
  <c r="X44"/>
  <c r="W44"/>
  <c r="V44"/>
  <c r="U44"/>
  <c r="T44"/>
  <c r="S44"/>
  <c r="R44"/>
  <c r="Q44"/>
  <c r="P44"/>
  <c r="O44"/>
  <c r="N44"/>
  <c r="M44"/>
  <c r="X41"/>
  <c r="W41"/>
  <c r="V41"/>
  <c r="U41"/>
  <c r="T41"/>
  <c r="S41"/>
  <c r="R41"/>
  <c r="Q41"/>
  <c r="P41"/>
  <c r="O41"/>
  <c r="N41"/>
  <c r="M41"/>
  <c r="X40"/>
  <c r="W40"/>
  <c r="V40"/>
  <c r="U40"/>
  <c r="T40"/>
  <c r="S40"/>
  <c r="R40"/>
  <c r="Q40"/>
  <c r="P40"/>
  <c r="O40"/>
  <c r="N40"/>
  <c r="M40"/>
  <c r="X36"/>
  <c r="W36"/>
  <c r="V36"/>
  <c r="U36"/>
  <c r="T36"/>
  <c r="S36"/>
  <c r="R36"/>
  <c r="Q36"/>
  <c r="P36"/>
  <c r="O36"/>
  <c r="N36"/>
  <c r="M36"/>
  <c r="X33"/>
  <c r="W33"/>
  <c r="V33"/>
  <c r="U33"/>
  <c r="T33"/>
  <c r="S33"/>
  <c r="R33"/>
  <c r="Q33"/>
  <c r="P33"/>
  <c r="O33"/>
  <c r="N33"/>
  <c r="M33"/>
  <c r="X32"/>
  <c r="W32"/>
  <c r="V32"/>
  <c r="U32"/>
  <c r="T32"/>
  <c r="T31" s="1"/>
  <c r="S32"/>
  <c r="R32"/>
  <c r="R31" s="1"/>
  <c r="Q32"/>
  <c r="P32"/>
  <c r="O32"/>
  <c r="N32"/>
  <c r="N31" s="1"/>
  <c r="M32"/>
  <c r="M31" s="1"/>
  <c r="X31"/>
  <c r="O31"/>
  <c r="M76" l="1"/>
  <c r="M75" s="1"/>
  <c r="T89"/>
  <c r="S89" s="1"/>
  <c r="Q75"/>
  <c r="U75"/>
  <c r="Q31"/>
  <c r="S93"/>
  <c r="S92" s="1"/>
  <c r="W75"/>
  <c r="V84"/>
  <c r="N84"/>
  <c r="R84"/>
  <c r="R75" s="1"/>
  <c r="N75"/>
  <c r="S84"/>
  <c r="X84"/>
  <c r="X75" s="1"/>
  <c r="S75"/>
  <c r="V80"/>
  <c r="V76" s="1"/>
  <c r="T84"/>
  <c r="T75" s="1"/>
  <c r="P93"/>
  <c r="P92" s="1"/>
  <c r="V93"/>
  <c r="V92" s="1"/>
  <c r="P80"/>
  <c r="P76" s="1"/>
  <c r="P75" s="1"/>
  <c r="V31"/>
  <c r="P31"/>
  <c r="U31"/>
  <c r="W31"/>
  <c r="S31"/>
  <c r="V75" l="1"/>
  <c r="V29" l="1"/>
  <c r="V28" s="1"/>
  <c r="V27" s="1"/>
  <c r="V26" s="1"/>
  <c r="S29"/>
  <c r="P29"/>
  <c r="P28" s="1"/>
  <c r="P27" s="1"/>
  <c r="P26" s="1"/>
  <c r="X28"/>
  <c r="W28"/>
  <c r="U28"/>
  <c r="T28"/>
  <c r="S28"/>
  <c r="R28"/>
  <c r="Q28"/>
  <c r="O28"/>
  <c r="N28"/>
  <c r="M28"/>
  <c r="X27"/>
  <c r="W27"/>
  <c r="U27"/>
  <c r="T27"/>
  <c r="S27"/>
  <c r="R27"/>
  <c r="Q27"/>
  <c r="O27"/>
  <c r="N27"/>
  <c r="M27"/>
  <c r="X26"/>
  <c r="W26"/>
  <c r="U26"/>
  <c r="T26"/>
  <c r="S26"/>
  <c r="R26"/>
  <c r="Q26"/>
  <c r="O26"/>
  <c r="N26"/>
  <c r="M26"/>
  <c r="V24"/>
  <c r="V23" s="1"/>
  <c r="V22" s="1"/>
  <c r="S24"/>
  <c r="S23" s="1"/>
  <c r="S22" s="1"/>
  <c r="P24"/>
  <c r="P23" s="1"/>
  <c r="P22" s="1"/>
  <c r="X23"/>
  <c r="X22" s="1"/>
  <c r="W23"/>
  <c r="W22" s="1"/>
  <c r="U23"/>
  <c r="U22" s="1"/>
  <c r="T23"/>
  <c r="T22" s="1"/>
  <c r="R23"/>
  <c r="R22" s="1"/>
  <c r="Q23"/>
  <c r="Q22" s="1"/>
  <c r="O23"/>
  <c r="O22" s="1"/>
  <c r="N23"/>
  <c r="M23"/>
  <c r="M22" s="1"/>
  <c r="N22"/>
  <c r="V21"/>
  <c r="V20" s="1"/>
  <c r="V19" s="1"/>
  <c r="S21"/>
  <c r="P21"/>
  <c r="P20" s="1"/>
  <c r="P19" s="1"/>
  <c r="X20"/>
  <c r="W20"/>
  <c r="U20"/>
  <c r="T20"/>
  <c r="S20"/>
  <c r="R20"/>
  <c r="Q20"/>
  <c r="Q19" s="1"/>
  <c r="Q18" s="1"/>
  <c r="O20"/>
  <c r="N20"/>
  <c r="M20"/>
  <c r="X19"/>
  <c r="W19"/>
  <c r="U19"/>
  <c r="T19"/>
  <c r="S19"/>
  <c r="R19"/>
  <c r="O19"/>
  <c r="N19"/>
  <c r="M19"/>
  <c r="X18"/>
  <c r="W18"/>
  <c r="U18"/>
  <c r="T18"/>
  <c r="S18"/>
  <c r="R18"/>
  <c r="O18"/>
  <c r="N18"/>
  <c r="M18"/>
  <c r="V17"/>
  <c r="V16" s="1"/>
  <c r="V15" s="1"/>
  <c r="S17"/>
  <c r="S16" s="1"/>
  <c r="S15" s="1"/>
  <c r="P17"/>
  <c r="P16" s="1"/>
  <c r="P15" s="1"/>
  <c r="X16"/>
  <c r="X15" s="1"/>
  <c r="W16"/>
  <c r="W15" s="1"/>
  <c r="U16"/>
  <c r="U15" s="1"/>
  <c r="T16"/>
  <c r="T15" s="1"/>
  <c r="R16"/>
  <c r="R15" s="1"/>
  <c r="R14" s="1"/>
  <c r="Q16"/>
  <c r="Q15" s="1"/>
  <c r="O16"/>
  <c r="O15" s="1"/>
  <c r="N16"/>
  <c r="N15" s="1"/>
  <c r="M16"/>
  <c r="M15" s="1"/>
  <c r="V966" i="1"/>
  <c r="V965" s="1"/>
  <c r="S966"/>
  <c r="S965" s="1"/>
  <c r="P966"/>
  <c r="X965"/>
  <c r="W965"/>
  <c r="U965"/>
  <c r="T965"/>
  <c r="R965"/>
  <c r="Q965"/>
  <c r="P965"/>
  <c r="O965"/>
  <c r="N965"/>
  <c r="M965"/>
  <c r="V963"/>
  <c r="V962" s="1"/>
  <c r="S963"/>
  <c r="P963"/>
  <c r="P962" s="1"/>
  <c r="X962"/>
  <c r="W962"/>
  <c r="U962"/>
  <c r="T962"/>
  <c r="S962"/>
  <c r="R962"/>
  <c r="Q962"/>
  <c r="O962"/>
  <c r="N962"/>
  <c r="M962"/>
  <c r="V961"/>
  <c r="S961"/>
  <c r="S960" s="1"/>
  <c r="S959" s="1"/>
  <c r="P961"/>
  <c r="P960" s="1"/>
  <c r="P959" s="1"/>
  <c r="X960"/>
  <c r="X959" s="1"/>
  <c r="W960"/>
  <c r="V960"/>
  <c r="V959" s="1"/>
  <c r="U960"/>
  <c r="T960"/>
  <c r="T959" s="1"/>
  <c r="R960"/>
  <c r="R959" s="1"/>
  <c r="Q960"/>
  <c r="O960"/>
  <c r="O959" s="1"/>
  <c r="N960"/>
  <c r="N959" s="1"/>
  <c r="M960"/>
  <c r="M959" s="1"/>
  <c r="W959"/>
  <c r="U959"/>
  <c r="Q959"/>
  <c r="V958"/>
  <c r="S958"/>
  <c r="P958"/>
  <c r="V957"/>
  <c r="V956" s="1"/>
  <c r="S957"/>
  <c r="P957"/>
  <c r="X956"/>
  <c r="W956"/>
  <c r="U956"/>
  <c r="T956"/>
  <c r="R956"/>
  <c r="Q956"/>
  <c r="P956"/>
  <c r="O956"/>
  <c r="N956"/>
  <c r="M956"/>
  <c r="V954"/>
  <c r="S954"/>
  <c r="P954"/>
  <c r="V953"/>
  <c r="S953"/>
  <c r="P953"/>
  <c r="V952"/>
  <c r="S952"/>
  <c r="P952"/>
  <c r="V951"/>
  <c r="S951"/>
  <c r="P951"/>
  <c r="W949"/>
  <c r="V949" s="1"/>
  <c r="T949"/>
  <c r="S949"/>
  <c r="P949"/>
  <c r="N949"/>
  <c r="V948"/>
  <c r="S948"/>
  <c r="S947" s="1"/>
  <c r="P948"/>
  <c r="X947"/>
  <c r="W947"/>
  <c r="V947"/>
  <c r="U947"/>
  <c r="T947"/>
  <c r="R947"/>
  <c r="Q947"/>
  <c r="P947"/>
  <c r="O947"/>
  <c r="N947"/>
  <c r="M947"/>
  <c r="V945"/>
  <c r="S945"/>
  <c r="P945"/>
  <c r="V944"/>
  <c r="S944"/>
  <c r="S943" s="1"/>
  <c r="P944"/>
  <c r="X943"/>
  <c r="X941" s="1"/>
  <c r="W943"/>
  <c r="V943"/>
  <c r="U943"/>
  <c r="T943"/>
  <c r="T941" s="1"/>
  <c r="R943"/>
  <c r="R941" s="1"/>
  <c r="Q943"/>
  <c r="P943"/>
  <c r="O943"/>
  <c r="N943"/>
  <c r="N941" s="1"/>
  <c r="M943"/>
  <c r="V942"/>
  <c r="V941" s="1"/>
  <c r="S942"/>
  <c r="P942"/>
  <c r="P941" s="1"/>
  <c r="W941"/>
  <c r="U941"/>
  <c r="Q941"/>
  <c r="O941"/>
  <c r="M941"/>
  <c r="V940"/>
  <c r="S940"/>
  <c r="P940"/>
  <c r="V939"/>
  <c r="S939"/>
  <c r="P939"/>
  <c r="V938"/>
  <c r="S938"/>
  <c r="P938"/>
  <c r="V937"/>
  <c r="V936" s="1"/>
  <c r="S937"/>
  <c r="P937"/>
  <c r="P936" s="1"/>
  <c r="P935" s="1"/>
  <c r="X936"/>
  <c r="W936"/>
  <c r="W935" s="1"/>
  <c r="U936"/>
  <c r="T936"/>
  <c r="R936"/>
  <c r="Q936"/>
  <c r="Q935" s="1"/>
  <c r="O936"/>
  <c r="O935" s="1"/>
  <c r="N936"/>
  <c r="M936"/>
  <c r="M935" s="1"/>
  <c r="U935"/>
  <c r="V934"/>
  <c r="S934"/>
  <c r="P934"/>
  <c r="V933"/>
  <c r="S933"/>
  <c r="P933"/>
  <c r="V932"/>
  <c r="S932"/>
  <c r="P932"/>
  <c r="V931"/>
  <c r="S931"/>
  <c r="P931"/>
  <c r="V930"/>
  <c r="S930"/>
  <c r="P930"/>
  <c r="V929"/>
  <c r="S929"/>
  <c r="P929"/>
  <c r="S928"/>
  <c r="P928"/>
  <c r="V927"/>
  <c r="S927"/>
  <c r="P927"/>
  <c r="X926"/>
  <c r="W926"/>
  <c r="U926"/>
  <c r="T926"/>
  <c r="R926"/>
  <c r="Q926"/>
  <c r="O926"/>
  <c r="N926"/>
  <c r="M926"/>
  <c r="P925"/>
  <c r="V924"/>
  <c r="S924"/>
  <c r="P924"/>
  <c r="V923"/>
  <c r="S923"/>
  <c r="P923"/>
  <c r="S922"/>
  <c r="P922"/>
  <c r="V921"/>
  <c r="S921"/>
  <c r="V920"/>
  <c r="S920"/>
  <c r="P920"/>
  <c r="V919"/>
  <c r="S919"/>
  <c r="P919"/>
  <c r="V918"/>
  <c r="S918"/>
  <c r="P918"/>
  <c r="S917"/>
  <c r="S916" s="1"/>
  <c r="P917"/>
  <c r="X916"/>
  <c r="W916"/>
  <c r="V916"/>
  <c r="U916"/>
  <c r="T916"/>
  <c r="R916"/>
  <c r="Q916"/>
  <c r="O916"/>
  <c r="N916"/>
  <c r="M916"/>
  <c r="V915"/>
  <c r="S915"/>
  <c r="P915"/>
  <c r="V913"/>
  <c r="S913"/>
  <c r="P913"/>
  <c r="V912"/>
  <c r="S912"/>
  <c r="P912"/>
  <c r="X911"/>
  <c r="W911"/>
  <c r="U911"/>
  <c r="U909" s="1"/>
  <c r="U908" s="1"/>
  <c r="T911"/>
  <c r="S911"/>
  <c r="Q911"/>
  <c r="P911"/>
  <c r="O911"/>
  <c r="N911"/>
  <c r="M911"/>
  <c r="X909"/>
  <c r="X908" s="1"/>
  <c r="R909"/>
  <c r="N909"/>
  <c r="N908" s="1"/>
  <c r="R908"/>
  <c r="V907"/>
  <c r="S907"/>
  <c r="P907"/>
  <c r="V906"/>
  <c r="S906"/>
  <c r="P906"/>
  <c r="V905"/>
  <c r="S905"/>
  <c r="P905"/>
  <c r="W904"/>
  <c r="V904" s="1"/>
  <c r="T904"/>
  <c r="S904" s="1"/>
  <c r="Q904"/>
  <c r="P904" s="1"/>
  <c r="M904"/>
  <c r="V903"/>
  <c r="S903"/>
  <c r="W902"/>
  <c r="V902" s="1"/>
  <c r="T902"/>
  <c r="S902" s="1"/>
  <c r="Q902"/>
  <c r="P902" s="1"/>
  <c r="O902"/>
  <c r="N902"/>
  <c r="M902"/>
  <c r="V901"/>
  <c r="S901"/>
  <c r="P901"/>
  <c r="V900"/>
  <c r="V899" s="1"/>
  <c r="S900"/>
  <c r="P900"/>
  <c r="X899"/>
  <c r="W899"/>
  <c r="U899"/>
  <c r="T899"/>
  <c r="R899"/>
  <c r="Q899"/>
  <c r="O899"/>
  <c r="N899"/>
  <c r="M899"/>
  <c r="V898"/>
  <c r="S898"/>
  <c r="P898"/>
  <c r="V896"/>
  <c r="S896"/>
  <c r="P896"/>
  <c r="V895"/>
  <c r="V894" s="1"/>
  <c r="S895"/>
  <c r="P895"/>
  <c r="X894"/>
  <c r="W894"/>
  <c r="U894"/>
  <c r="T894"/>
  <c r="R894"/>
  <c r="Q894"/>
  <c r="O894"/>
  <c r="N894"/>
  <c r="M894"/>
  <c r="V893"/>
  <c r="V891" s="1"/>
  <c r="S893"/>
  <c r="P893"/>
  <c r="P891" s="1"/>
  <c r="X891"/>
  <c r="W891"/>
  <c r="U891"/>
  <c r="T891"/>
  <c r="S891"/>
  <c r="R891"/>
  <c r="Q891"/>
  <c r="O891"/>
  <c r="N891"/>
  <c r="M891"/>
  <c r="V890"/>
  <c r="S890"/>
  <c r="P890"/>
  <c r="T889"/>
  <c r="N889"/>
  <c r="V888"/>
  <c r="V886" s="1"/>
  <c r="V885" s="1"/>
  <c r="S888"/>
  <c r="S886" s="1"/>
  <c r="S885" s="1"/>
  <c r="P888"/>
  <c r="P886" s="1"/>
  <c r="P885" s="1"/>
  <c r="X886"/>
  <c r="X885" s="1"/>
  <c r="W886"/>
  <c r="U886"/>
  <c r="U885" s="1"/>
  <c r="T886"/>
  <c r="T885" s="1"/>
  <c r="R886"/>
  <c r="R885" s="1"/>
  <c r="Q886"/>
  <c r="Q885" s="1"/>
  <c r="O886"/>
  <c r="O885" s="1"/>
  <c r="N886"/>
  <c r="N885" s="1"/>
  <c r="M886"/>
  <c r="M885" s="1"/>
  <c r="W885"/>
  <c r="V884"/>
  <c r="V883" s="1"/>
  <c r="S884"/>
  <c r="P884"/>
  <c r="X883"/>
  <c r="W883"/>
  <c r="U883"/>
  <c r="T883"/>
  <c r="S883"/>
  <c r="R883"/>
  <c r="Q883"/>
  <c r="P883"/>
  <c r="O883"/>
  <c r="N883"/>
  <c r="M883"/>
  <c r="V881"/>
  <c r="T881"/>
  <c r="S881" s="1"/>
  <c r="Q881"/>
  <c r="P881" s="1"/>
  <c r="V880"/>
  <c r="S880"/>
  <c r="P880"/>
  <c r="M880"/>
  <c r="X879"/>
  <c r="W879"/>
  <c r="V879"/>
  <c r="U879"/>
  <c r="T879"/>
  <c r="R879"/>
  <c r="Q879"/>
  <c r="O879"/>
  <c r="N879"/>
  <c r="M879"/>
  <c r="V878"/>
  <c r="S878"/>
  <c r="P878"/>
  <c r="V877"/>
  <c r="S877"/>
  <c r="P877"/>
  <c r="V876"/>
  <c r="V875" s="1"/>
  <c r="V874" s="1"/>
  <c r="S876"/>
  <c r="P876"/>
  <c r="X875"/>
  <c r="W875"/>
  <c r="W874" s="1"/>
  <c r="U875"/>
  <c r="U874" s="1"/>
  <c r="T875"/>
  <c r="R875"/>
  <c r="R874" s="1"/>
  <c r="Q875"/>
  <c r="P875"/>
  <c r="O875"/>
  <c r="N875"/>
  <c r="M875"/>
  <c r="X874"/>
  <c r="T874"/>
  <c r="Q874"/>
  <c r="O874"/>
  <c r="N874"/>
  <c r="M874"/>
  <c r="V872"/>
  <c r="S872"/>
  <c r="P872"/>
  <c r="V871"/>
  <c r="S871"/>
  <c r="P871"/>
  <c r="V870"/>
  <c r="S870"/>
  <c r="P870"/>
  <c r="V869"/>
  <c r="S869"/>
  <c r="P869"/>
  <c r="V868"/>
  <c r="S868"/>
  <c r="P868"/>
  <c r="V867"/>
  <c r="S867"/>
  <c r="P867"/>
  <c r="V866"/>
  <c r="S866"/>
  <c r="P866"/>
  <c r="V865"/>
  <c r="S865"/>
  <c r="P865"/>
  <c r="V864"/>
  <c r="S864"/>
  <c r="P864"/>
  <c r="V863"/>
  <c r="S863"/>
  <c r="P863"/>
  <c r="V862"/>
  <c r="V861" s="1"/>
  <c r="S862"/>
  <c r="P862"/>
  <c r="P861" s="1"/>
  <c r="X861"/>
  <c r="W861"/>
  <c r="W859" s="1"/>
  <c r="W858" s="1"/>
  <c r="U861"/>
  <c r="U859" s="1"/>
  <c r="U858" s="1"/>
  <c r="T861"/>
  <c r="S861"/>
  <c r="R861"/>
  <c r="Q861"/>
  <c r="Q859" s="1"/>
  <c r="Q858" s="1"/>
  <c r="O861"/>
  <c r="O859" s="1"/>
  <c r="O858" s="1"/>
  <c r="N861"/>
  <c r="M861"/>
  <c r="M859" s="1"/>
  <c r="M858" s="1"/>
  <c r="V860"/>
  <c r="S860"/>
  <c r="S859" s="1"/>
  <c r="S858" s="1"/>
  <c r="P860"/>
  <c r="X859"/>
  <c r="T859"/>
  <c r="R859"/>
  <c r="N859"/>
  <c r="X858"/>
  <c r="T858"/>
  <c r="R858"/>
  <c r="N858"/>
  <c r="V857"/>
  <c r="S857"/>
  <c r="P857"/>
  <c r="V856"/>
  <c r="S856"/>
  <c r="S854" s="1"/>
  <c r="P856"/>
  <c r="V855"/>
  <c r="V854" s="1"/>
  <c r="S855"/>
  <c r="P855"/>
  <c r="P854" s="1"/>
  <c r="X854"/>
  <c r="W854"/>
  <c r="U854"/>
  <c r="T854"/>
  <c r="R854"/>
  <c r="Q854"/>
  <c r="O854"/>
  <c r="N854"/>
  <c r="M854"/>
  <c r="S853"/>
  <c r="P853"/>
  <c r="V851"/>
  <c r="S851"/>
  <c r="P851"/>
  <c r="V850"/>
  <c r="S850"/>
  <c r="P850"/>
  <c r="V849"/>
  <c r="S849"/>
  <c r="P849"/>
  <c r="V848"/>
  <c r="S848"/>
  <c r="P848"/>
  <c r="X847"/>
  <c r="W847"/>
  <c r="U847"/>
  <c r="T847"/>
  <c r="R847"/>
  <c r="Q847"/>
  <c r="O847"/>
  <c r="N847"/>
  <c r="M847"/>
  <c r="V846"/>
  <c r="S846"/>
  <c r="P846"/>
  <c r="V845"/>
  <c r="S845"/>
  <c r="P845"/>
  <c r="V844"/>
  <c r="S844"/>
  <c r="P844"/>
  <c r="V843"/>
  <c r="S843"/>
  <c r="P843"/>
  <c r="V842"/>
  <c r="S842"/>
  <c r="P842"/>
  <c r="V841"/>
  <c r="S841"/>
  <c r="P841"/>
  <c r="V840"/>
  <c r="S840"/>
  <c r="P840"/>
  <c r="V839"/>
  <c r="S839"/>
  <c r="P839"/>
  <c r="V838"/>
  <c r="S838"/>
  <c r="S836" s="1"/>
  <c r="P838"/>
  <c r="X836"/>
  <c r="W836"/>
  <c r="V836"/>
  <c r="U836"/>
  <c r="T836"/>
  <c r="R836"/>
  <c r="Q836"/>
  <c r="P836"/>
  <c r="O836"/>
  <c r="N836"/>
  <c r="M836"/>
  <c r="V835"/>
  <c r="V834" s="1"/>
  <c r="S835"/>
  <c r="S834" s="1"/>
  <c r="P835"/>
  <c r="X834"/>
  <c r="W834"/>
  <c r="U834"/>
  <c r="U833" s="1"/>
  <c r="T834"/>
  <c r="R834"/>
  <c r="R833" s="1"/>
  <c r="Q834"/>
  <c r="P834"/>
  <c r="O834"/>
  <c r="N834"/>
  <c r="N833" s="1"/>
  <c r="M834"/>
  <c r="W833"/>
  <c r="V832"/>
  <c r="S832"/>
  <c r="P832"/>
  <c r="M832"/>
  <c r="V831"/>
  <c r="S831"/>
  <c r="P831"/>
  <c r="M831"/>
  <c r="W830"/>
  <c r="V830" s="1"/>
  <c r="T830"/>
  <c r="S830" s="1"/>
  <c r="Q830"/>
  <c r="P830" s="1"/>
  <c r="M830"/>
  <c r="V829"/>
  <c r="S829"/>
  <c r="P829"/>
  <c r="M829"/>
  <c r="X828"/>
  <c r="W828"/>
  <c r="W827" s="1"/>
  <c r="U828"/>
  <c r="T828"/>
  <c r="R828"/>
  <c r="Q828"/>
  <c r="O828"/>
  <c r="N828"/>
  <c r="M828"/>
  <c r="V825"/>
  <c r="S825"/>
  <c r="P825"/>
  <c r="V824"/>
  <c r="S824"/>
  <c r="P824"/>
  <c r="M824"/>
  <c r="V823"/>
  <c r="S823"/>
  <c r="P823"/>
  <c r="V822"/>
  <c r="S822"/>
  <c r="P822"/>
  <c r="V821"/>
  <c r="S821"/>
  <c r="P821"/>
  <c r="X820"/>
  <c r="W820"/>
  <c r="W819" s="1"/>
  <c r="U820"/>
  <c r="T820"/>
  <c r="S820" s="1"/>
  <c r="S819" s="1"/>
  <c r="R820"/>
  <c r="Q820"/>
  <c r="P820" s="1"/>
  <c r="P819" s="1"/>
  <c r="O820"/>
  <c r="N820"/>
  <c r="N819" s="1"/>
  <c r="M820"/>
  <c r="X819"/>
  <c r="U819"/>
  <c r="R819"/>
  <c r="O819"/>
  <c r="M819"/>
  <c r="X815"/>
  <c r="W815"/>
  <c r="V815"/>
  <c r="U815"/>
  <c r="T815"/>
  <c r="S815"/>
  <c r="R815"/>
  <c r="Q815"/>
  <c r="P815"/>
  <c r="O815"/>
  <c r="N815"/>
  <c r="M815"/>
  <c r="X810"/>
  <c r="W810"/>
  <c r="V810"/>
  <c r="U810"/>
  <c r="T810"/>
  <c r="S810"/>
  <c r="R810"/>
  <c r="Q810"/>
  <c r="P810"/>
  <c r="O810"/>
  <c r="N810"/>
  <c r="M810"/>
  <c r="X809"/>
  <c r="W809"/>
  <c r="V809"/>
  <c r="U809"/>
  <c r="T809"/>
  <c r="S809"/>
  <c r="R809"/>
  <c r="Q809"/>
  <c r="P809"/>
  <c r="O809"/>
  <c r="N809"/>
  <c r="M809"/>
  <c r="V805"/>
  <c r="S805"/>
  <c r="S804" s="1"/>
  <c r="S803" s="1"/>
  <c r="P805"/>
  <c r="X804"/>
  <c r="X803" s="1"/>
  <c r="W804"/>
  <c r="V804"/>
  <c r="U804"/>
  <c r="T804"/>
  <c r="R804"/>
  <c r="Q804"/>
  <c r="P804"/>
  <c r="O804"/>
  <c r="N804"/>
  <c r="M804"/>
  <c r="W803"/>
  <c r="V803"/>
  <c r="U803"/>
  <c r="T803"/>
  <c r="R803"/>
  <c r="Q803"/>
  <c r="P803"/>
  <c r="O803"/>
  <c r="N803"/>
  <c r="M803"/>
  <c r="X798"/>
  <c r="W798"/>
  <c r="V798"/>
  <c r="U798"/>
  <c r="T798"/>
  <c r="S798"/>
  <c r="R798"/>
  <c r="Q798"/>
  <c r="P798"/>
  <c r="O798"/>
  <c r="N798"/>
  <c r="M798"/>
  <c r="V796"/>
  <c r="V793" s="1"/>
  <c r="S796"/>
  <c r="P796"/>
  <c r="P793" s="1"/>
  <c r="X793"/>
  <c r="W793"/>
  <c r="U793"/>
  <c r="T793"/>
  <c r="S793"/>
  <c r="R793"/>
  <c r="Q793"/>
  <c r="O793"/>
  <c r="N793"/>
  <c r="M793"/>
  <c r="X790"/>
  <c r="W790"/>
  <c r="V790"/>
  <c r="U790"/>
  <c r="T790"/>
  <c r="S790"/>
  <c r="R790"/>
  <c r="Q790"/>
  <c r="P790"/>
  <c r="O790"/>
  <c r="N790"/>
  <c r="M790"/>
  <c r="X787"/>
  <c r="W787"/>
  <c r="V787"/>
  <c r="U787"/>
  <c r="T787"/>
  <c r="S787"/>
  <c r="R787"/>
  <c r="Q787"/>
  <c r="P787"/>
  <c r="O787"/>
  <c r="N787"/>
  <c r="M787"/>
  <c r="X784"/>
  <c r="W784"/>
  <c r="V784"/>
  <c r="U784"/>
  <c r="T784"/>
  <c r="T780" s="1"/>
  <c r="S784"/>
  <c r="R784"/>
  <c r="R780" s="1"/>
  <c r="Q784"/>
  <c r="P784"/>
  <c r="O784"/>
  <c r="N784"/>
  <c r="M784"/>
  <c r="X780"/>
  <c r="W780"/>
  <c r="U780"/>
  <c r="S780"/>
  <c r="Q780"/>
  <c r="O780"/>
  <c r="N780"/>
  <c r="M780"/>
  <c r="V767"/>
  <c r="S767"/>
  <c r="V764"/>
  <c r="S764"/>
  <c r="P764"/>
  <c r="V763"/>
  <c r="S763"/>
  <c r="P763"/>
  <c r="V762"/>
  <c r="S762"/>
  <c r="P762"/>
  <c r="V761"/>
  <c r="S761"/>
  <c r="P761"/>
  <c r="V760"/>
  <c r="S760"/>
  <c r="P760"/>
  <c r="V757"/>
  <c r="S757"/>
  <c r="P757"/>
  <c r="V751"/>
  <c r="S751"/>
  <c r="P751"/>
  <c r="V750"/>
  <c r="S750"/>
  <c r="P750"/>
  <c r="V745"/>
  <c r="S745"/>
  <c r="P745"/>
  <c r="V744"/>
  <c r="S744"/>
  <c r="P744"/>
  <c r="V741"/>
  <c r="S741"/>
  <c r="P741"/>
  <c r="V739"/>
  <c r="S739"/>
  <c r="P739"/>
  <c r="V737"/>
  <c r="S737"/>
  <c r="P737"/>
  <c r="V734"/>
  <c r="S734"/>
  <c r="P734"/>
  <c r="V733"/>
  <c r="S733"/>
  <c r="P733"/>
  <c r="V723"/>
  <c r="S723"/>
  <c r="P723"/>
  <c r="V722"/>
  <c r="S722"/>
  <c r="V721"/>
  <c r="V719" s="1"/>
  <c r="S721"/>
  <c r="P721"/>
  <c r="P719" s="1"/>
  <c r="X719"/>
  <c r="W719"/>
  <c r="U719"/>
  <c r="T719"/>
  <c r="R719"/>
  <c r="Q719"/>
  <c r="O719"/>
  <c r="N719"/>
  <c r="M719"/>
  <c r="W704"/>
  <c r="T704"/>
  <c r="Q704"/>
  <c r="X703"/>
  <c r="W703"/>
  <c r="W702" s="1"/>
  <c r="V703"/>
  <c r="U703"/>
  <c r="U702" s="1"/>
  <c r="T703"/>
  <c r="S703"/>
  <c r="R703"/>
  <c r="Q703"/>
  <c r="Q702" s="1"/>
  <c r="P703"/>
  <c r="O703"/>
  <c r="O702" s="1"/>
  <c r="N703"/>
  <c r="M703"/>
  <c r="M702" s="1"/>
  <c r="X699"/>
  <c r="W699"/>
  <c r="V699"/>
  <c r="U699"/>
  <c r="T699"/>
  <c r="S699"/>
  <c r="R699"/>
  <c r="Q699"/>
  <c r="P699"/>
  <c r="O699"/>
  <c r="N699"/>
  <c r="M699"/>
  <c r="P696"/>
  <c r="P694" s="1"/>
  <c r="P693" s="1"/>
  <c r="X694"/>
  <c r="X693" s="1"/>
  <c r="W694"/>
  <c r="W693" s="1"/>
  <c r="V694"/>
  <c r="V693" s="1"/>
  <c r="U694"/>
  <c r="U693" s="1"/>
  <c r="T694"/>
  <c r="T693" s="1"/>
  <c r="S694"/>
  <c r="S693" s="1"/>
  <c r="R694"/>
  <c r="R693" s="1"/>
  <c r="Q694"/>
  <c r="Q693" s="1"/>
  <c r="O694"/>
  <c r="O693" s="1"/>
  <c r="N694"/>
  <c r="N693" s="1"/>
  <c r="M694"/>
  <c r="M693" s="1"/>
  <c r="X691"/>
  <c r="W691"/>
  <c r="V691"/>
  <c r="U691"/>
  <c r="T691"/>
  <c r="S691"/>
  <c r="R691"/>
  <c r="Q691"/>
  <c r="P691"/>
  <c r="O691"/>
  <c r="N691"/>
  <c r="M691"/>
  <c r="X688"/>
  <c r="W688"/>
  <c r="V688"/>
  <c r="U688"/>
  <c r="T688"/>
  <c r="S688"/>
  <c r="R688"/>
  <c r="Q688"/>
  <c r="P688"/>
  <c r="O688"/>
  <c r="N688"/>
  <c r="M688"/>
  <c r="X687"/>
  <c r="W687"/>
  <c r="V687"/>
  <c r="U687"/>
  <c r="T687"/>
  <c r="S687"/>
  <c r="R687"/>
  <c r="Q687"/>
  <c r="P687"/>
  <c r="O687"/>
  <c r="N687"/>
  <c r="M687"/>
  <c r="V686"/>
  <c r="S686"/>
  <c r="P686"/>
  <c r="V684"/>
  <c r="S684"/>
  <c r="P684"/>
  <c r="V682"/>
  <c r="S682"/>
  <c r="P682"/>
  <c r="X680"/>
  <c r="W680"/>
  <c r="U680"/>
  <c r="T680"/>
  <c r="R680"/>
  <c r="Q680"/>
  <c r="O680"/>
  <c r="N680"/>
  <c r="M680"/>
  <c r="P828" l="1"/>
  <c r="V935"/>
  <c r="S956"/>
  <c r="R827"/>
  <c r="P926"/>
  <c r="S847"/>
  <c r="N882"/>
  <c r="V926"/>
  <c r="S828"/>
  <c r="P847"/>
  <c r="P833" s="1"/>
  <c r="P827" s="1"/>
  <c r="V847"/>
  <c r="P859"/>
  <c r="P858" s="1"/>
  <c r="V859"/>
  <c r="V858" s="1"/>
  <c r="W882"/>
  <c r="P882"/>
  <c r="R882"/>
  <c r="M889"/>
  <c r="O889"/>
  <c r="V833"/>
  <c r="P879"/>
  <c r="W889"/>
  <c r="Q889"/>
  <c r="S936"/>
  <c r="R873"/>
  <c r="N827"/>
  <c r="U827"/>
  <c r="M833"/>
  <c r="M827" s="1"/>
  <c r="O833"/>
  <c r="O827" s="1"/>
  <c r="Q833"/>
  <c r="Q827" s="1"/>
  <c r="T833"/>
  <c r="X833"/>
  <c r="S833"/>
  <c r="S827" s="1"/>
  <c r="S875"/>
  <c r="X889"/>
  <c r="S894"/>
  <c r="P894"/>
  <c r="R889"/>
  <c r="U889"/>
  <c r="Q909"/>
  <c r="Q908" s="1"/>
  <c r="T909"/>
  <c r="T908" s="1"/>
  <c r="P916"/>
  <c r="P909" s="1"/>
  <c r="P908" s="1"/>
  <c r="P874"/>
  <c r="P873" s="1"/>
  <c r="N873"/>
  <c r="W873"/>
  <c r="U882"/>
  <c r="U873" s="1"/>
  <c r="M909"/>
  <c r="M908" s="1"/>
  <c r="O909"/>
  <c r="O908" s="1"/>
  <c r="R818"/>
  <c r="T827"/>
  <c r="X827"/>
  <c r="V882"/>
  <c r="V873" s="1"/>
  <c r="M882"/>
  <c r="M873" s="1"/>
  <c r="O882"/>
  <c r="O873" s="1"/>
  <c r="Q882"/>
  <c r="Q873" s="1"/>
  <c r="T882"/>
  <c r="T873" s="1"/>
  <c r="X882"/>
  <c r="X873" s="1"/>
  <c r="S899"/>
  <c r="S889" s="1"/>
  <c r="P899"/>
  <c r="W909"/>
  <c r="W908" s="1"/>
  <c r="V911"/>
  <c r="V909" s="1"/>
  <c r="V908" s="1"/>
  <c r="S926"/>
  <c r="S909" s="1"/>
  <c r="S908" s="1"/>
  <c r="S882"/>
  <c r="N935"/>
  <c r="R935"/>
  <c r="U698"/>
  <c r="U679" s="1"/>
  <c r="N818"/>
  <c r="T935"/>
  <c r="X935"/>
  <c r="S941"/>
  <c r="S935" s="1"/>
  <c r="V828"/>
  <c r="V827" s="1"/>
  <c r="S879"/>
  <c r="S874" s="1"/>
  <c r="S873" s="1"/>
  <c r="P680"/>
  <c r="V680"/>
  <c r="U818"/>
  <c r="V820"/>
  <c r="V819" s="1"/>
  <c r="N14" i="4"/>
  <c r="X14"/>
  <c r="T14"/>
  <c r="S14"/>
  <c r="M14"/>
  <c r="O14"/>
  <c r="W14"/>
  <c r="Q14"/>
  <c r="U14"/>
  <c r="P18"/>
  <c r="P14"/>
  <c r="V18"/>
  <c r="V14"/>
  <c r="Q819" i="1"/>
  <c r="T819"/>
  <c r="V889"/>
  <c r="V702"/>
  <c r="V698" s="1"/>
  <c r="S680"/>
  <c r="O698"/>
  <c r="O679" s="1"/>
  <c r="M698"/>
  <c r="M679" s="1"/>
  <c r="Q698"/>
  <c r="Q679" s="1"/>
  <c r="W698"/>
  <c r="W679" s="1"/>
  <c r="N702"/>
  <c r="P702"/>
  <c r="P698" s="1"/>
  <c r="P679" s="1"/>
  <c r="R702"/>
  <c r="R698" s="1"/>
  <c r="R679" s="1"/>
  <c r="T702"/>
  <c r="T698" s="1"/>
  <c r="T679" s="1"/>
  <c r="X702"/>
  <c r="X698" s="1"/>
  <c r="X679" s="1"/>
  <c r="S719"/>
  <c r="S702" s="1"/>
  <c r="S698" s="1"/>
  <c r="S679" s="1"/>
  <c r="P780"/>
  <c r="V780"/>
  <c r="N698"/>
  <c r="N679" s="1"/>
  <c r="W818" l="1"/>
  <c r="O818"/>
  <c r="S818"/>
  <c r="T818"/>
  <c r="P889"/>
  <c r="M818"/>
  <c r="P818"/>
  <c r="X818"/>
  <c r="V818"/>
  <c r="Q818"/>
  <c r="V679"/>
  <c r="V677" l="1"/>
  <c r="S677"/>
  <c r="S676" s="1"/>
  <c r="P677"/>
  <c r="X676"/>
  <c r="W676"/>
  <c r="V676"/>
  <c r="U676"/>
  <c r="T676"/>
  <c r="R676"/>
  <c r="Q676"/>
  <c r="P676"/>
  <c r="O676"/>
  <c r="N676"/>
  <c r="M676"/>
  <c r="V675"/>
  <c r="S675"/>
  <c r="P675"/>
  <c r="V674"/>
  <c r="S674"/>
  <c r="P674"/>
  <c r="V673"/>
  <c r="S673"/>
  <c r="P673"/>
  <c r="V672"/>
  <c r="S672"/>
  <c r="P672"/>
  <c r="N672"/>
  <c r="V671"/>
  <c r="S671"/>
  <c r="P671"/>
  <c r="V670"/>
  <c r="S670"/>
  <c r="P670"/>
  <c r="V669"/>
  <c r="S669"/>
  <c r="P669"/>
  <c r="V668"/>
  <c r="S668"/>
  <c r="P668"/>
  <c r="V667"/>
  <c r="S667"/>
  <c r="P667"/>
  <c r="V666"/>
  <c r="S666"/>
  <c r="P666"/>
  <c r="V665"/>
  <c r="S665"/>
  <c r="P665"/>
  <c r="V664"/>
  <c r="S664"/>
  <c r="P664"/>
  <c r="V663"/>
  <c r="S663"/>
  <c r="P663"/>
  <c r="V662"/>
  <c r="S662"/>
  <c r="P662"/>
  <c r="V661"/>
  <c r="S661"/>
  <c r="P661"/>
  <c r="V660"/>
  <c r="S660"/>
  <c r="P660"/>
  <c r="V659"/>
  <c r="S659"/>
  <c r="P659"/>
  <c r="V658"/>
  <c r="S658"/>
  <c r="S657" s="1"/>
  <c r="P658"/>
  <c r="X657"/>
  <c r="W657"/>
  <c r="V657"/>
  <c r="U657"/>
  <c r="T657"/>
  <c r="R657"/>
  <c r="Q657"/>
  <c r="O657"/>
  <c r="N657"/>
  <c r="M657"/>
  <c r="V656"/>
  <c r="S656"/>
  <c r="P656"/>
  <c r="V655"/>
  <c r="S655"/>
  <c r="P655"/>
  <c r="V654"/>
  <c r="S654"/>
  <c r="P654"/>
  <c r="V653"/>
  <c r="S653"/>
  <c r="P653"/>
  <c r="V652"/>
  <c r="S652"/>
  <c r="P652"/>
  <c r="M652"/>
  <c r="M648" s="1"/>
  <c r="M647" s="1"/>
  <c r="M646" s="1"/>
  <c r="V651"/>
  <c r="S651"/>
  <c r="P651"/>
  <c r="V649"/>
  <c r="S649"/>
  <c r="P649"/>
  <c r="X648"/>
  <c r="X647" s="1"/>
  <c r="X646" s="1"/>
  <c r="W648"/>
  <c r="W647" s="1"/>
  <c r="W646" s="1"/>
  <c r="U648"/>
  <c r="U647" s="1"/>
  <c r="U646" s="1"/>
  <c r="T648"/>
  <c r="R648"/>
  <c r="R647" s="1"/>
  <c r="R646" s="1"/>
  <c r="Q648"/>
  <c r="P648"/>
  <c r="O648"/>
  <c r="N648"/>
  <c r="N647" s="1"/>
  <c r="N646" s="1"/>
  <c r="T647"/>
  <c r="T646" s="1"/>
  <c r="O647"/>
  <c r="O646" s="1"/>
  <c r="V645"/>
  <c r="S645"/>
  <c r="P645"/>
  <c r="V644"/>
  <c r="S644"/>
  <c r="P644"/>
  <c r="V643"/>
  <c r="S643"/>
  <c r="P643"/>
  <c r="V642"/>
  <c r="S642"/>
  <c r="P642"/>
  <c r="O642"/>
  <c r="N642"/>
  <c r="V641"/>
  <c r="S641"/>
  <c r="P641"/>
  <c r="V640"/>
  <c r="S640"/>
  <c r="P640"/>
  <c r="V639"/>
  <c r="S639"/>
  <c r="P639"/>
  <c r="O639"/>
  <c r="N639"/>
  <c r="N638" s="1"/>
  <c r="X638"/>
  <c r="W638"/>
  <c r="W637" s="1"/>
  <c r="U638"/>
  <c r="T638"/>
  <c r="R638"/>
  <c r="Q638"/>
  <c r="M638"/>
  <c r="V635"/>
  <c r="V634" s="1"/>
  <c r="S635"/>
  <c r="S634" s="1"/>
  <c r="P635"/>
  <c r="P634" s="1"/>
  <c r="X634"/>
  <c r="W634"/>
  <c r="U634"/>
  <c r="T634"/>
  <c r="R634"/>
  <c r="Q634"/>
  <c r="O634"/>
  <c r="N634"/>
  <c r="M634"/>
  <c r="V633"/>
  <c r="V632" s="1"/>
  <c r="S633"/>
  <c r="P633"/>
  <c r="P632" s="1"/>
  <c r="X632"/>
  <c r="W632"/>
  <c r="U632"/>
  <c r="T632"/>
  <c r="S632"/>
  <c r="R632"/>
  <c r="Q632"/>
  <c r="O632"/>
  <c r="N632"/>
  <c r="M632"/>
  <c r="V631"/>
  <c r="S631"/>
  <c r="P631"/>
  <c r="V630"/>
  <c r="S630"/>
  <c r="P630"/>
  <c r="X629"/>
  <c r="W629"/>
  <c r="W628" s="1"/>
  <c r="U629"/>
  <c r="T629"/>
  <c r="R629"/>
  <c r="Q629"/>
  <c r="O629"/>
  <c r="N629"/>
  <c r="M629"/>
  <c r="X628"/>
  <c r="U628"/>
  <c r="T628"/>
  <c r="R628"/>
  <c r="Q628"/>
  <c r="O628"/>
  <c r="N628"/>
  <c r="M628"/>
  <c r="V627"/>
  <c r="S627"/>
  <c r="P627"/>
  <c r="V626"/>
  <c r="S626"/>
  <c r="P626"/>
  <c r="W625"/>
  <c r="V625" s="1"/>
  <c r="T625"/>
  <c r="S625" s="1"/>
  <c r="Q625"/>
  <c r="P625" s="1"/>
  <c r="V624"/>
  <c r="S624"/>
  <c r="P624"/>
  <c r="V623"/>
  <c r="S623"/>
  <c r="P623"/>
  <c r="V622"/>
  <c r="S622"/>
  <c r="P622"/>
  <c r="X621"/>
  <c r="X620" s="1"/>
  <c r="U621"/>
  <c r="U620" s="1"/>
  <c r="T621"/>
  <c r="T620" s="1"/>
  <c r="R621"/>
  <c r="R620" s="1"/>
  <c r="O621"/>
  <c r="O620" s="1"/>
  <c r="N621"/>
  <c r="N620" s="1"/>
  <c r="M621"/>
  <c r="M620" s="1"/>
  <c r="V619"/>
  <c r="S619"/>
  <c r="P619"/>
  <c r="X618"/>
  <c r="W618"/>
  <c r="U618"/>
  <c r="T618"/>
  <c r="R618"/>
  <c r="Q618"/>
  <c r="O618"/>
  <c r="N618"/>
  <c r="M618"/>
  <c r="V617"/>
  <c r="V616" s="1"/>
  <c r="S617"/>
  <c r="S616" s="1"/>
  <c r="P617"/>
  <c r="P616" s="1"/>
  <c r="X616"/>
  <c r="X615" s="1"/>
  <c r="W616"/>
  <c r="U616"/>
  <c r="U615" s="1"/>
  <c r="T616"/>
  <c r="T615" s="1"/>
  <c r="R616"/>
  <c r="R615" s="1"/>
  <c r="Q616"/>
  <c r="Q615" s="1"/>
  <c r="O616"/>
  <c r="N616"/>
  <c r="M616"/>
  <c r="O615"/>
  <c r="N615"/>
  <c r="M615"/>
  <c r="V614"/>
  <c r="S614"/>
  <c r="P614"/>
  <c r="V613"/>
  <c r="S613"/>
  <c r="P613"/>
  <c r="V612"/>
  <c r="S612"/>
  <c r="P612"/>
  <c r="X611"/>
  <c r="W611"/>
  <c r="U611"/>
  <c r="T611"/>
  <c r="R611"/>
  <c r="Q611"/>
  <c r="O611"/>
  <c r="N611"/>
  <c r="M611"/>
  <c r="O638" l="1"/>
  <c r="S629"/>
  <c r="S628" s="1"/>
  <c r="S611"/>
  <c r="Q647"/>
  <c r="Q646" s="1"/>
  <c r="M610"/>
  <c r="P657"/>
  <c r="P647" s="1"/>
  <c r="P646" s="1"/>
  <c r="P638"/>
  <c r="V638"/>
  <c r="S638"/>
  <c r="X637"/>
  <c r="V648"/>
  <c r="V647" s="1"/>
  <c r="V646" s="1"/>
  <c r="R637"/>
  <c r="U637"/>
  <c r="T637"/>
  <c r="M637"/>
  <c r="Q637"/>
  <c r="S648"/>
  <c r="S647" s="1"/>
  <c r="S646" s="1"/>
  <c r="S637" s="1"/>
  <c r="O637"/>
  <c r="N637"/>
  <c r="V637"/>
  <c r="O610"/>
  <c r="U610"/>
  <c r="V618"/>
  <c r="P611"/>
  <c r="V611"/>
  <c r="W615"/>
  <c r="V615"/>
  <c r="P618"/>
  <c r="P615" s="1"/>
  <c r="S618"/>
  <c r="S615" s="1"/>
  <c r="W621"/>
  <c r="W620" s="1"/>
  <c r="P629"/>
  <c r="P628" s="1"/>
  <c r="V629"/>
  <c r="V628" s="1"/>
  <c r="X610"/>
  <c r="S621"/>
  <c r="S620" s="1"/>
  <c r="P621"/>
  <c r="P620" s="1"/>
  <c r="N610"/>
  <c r="R610"/>
  <c r="T610"/>
  <c r="Q621"/>
  <c r="Q620" s="1"/>
  <c r="Q610" s="1"/>
  <c r="W610"/>
  <c r="V621"/>
  <c r="V620" s="1"/>
  <c r="P637" l="1"/>
  <c r="S610"/>
  <c r="P610"/>
  <c r="V610"/>
  <c r="V608" l="1"/>
  <c r="S608"/>
  <c r="P608"/>
  <c r="V607"/>
  <c r="S607"/>
  <c r="P607"/>
  <c r="V606"/>
  <c r="S606"/>
  <c r="P606"/>
  <c r="V605"/>
  <c r="S605"/>
  <c r="P605"/>
  <c r="V604"/>
  <c r="S604"/>
  <c r="P604"/>
  <c r="V603"/>
  <c r="S603"/>
  <c r="P603"/>
  <c r="V602"/>
  <c r="S602"/>
  <c r="P602"/>
  <c r="V601"/>
  <c r="S601"/>
  <c r="P601"/>
  <c r="X600"/>
  <c r="W600"/>
  <c r="U600"/>
  <c r="T600"/>
  <c r="R600"/>
  <c r="Q600"/>
  <c r="O600"/>
  <c r="N600"/>
  <c r="M600"/>
  <c r="V599"/>
  <c r="S599"/>
  <c r="P599"/>
  <c r="V598"/>
  <c r="S598"/>
  <c r="P598"/>
  <c r="V597"/>
  <c r="S597"/>
  <c r="P597"/>
  <c r="V596"/>
  <c r="S596"/>
  <c r="P596"/>
  <c r="V595"/>
  <c r="S595"/>
  <c r="P595"/>
  <c r="V594"/>
  <c r="S594"/>
  <c r="P594"/>
  <c r="V593"/>
  <c r="S593"/>
  <c r="P593"/>
  <c r="V592"/>
  <c r="S592"/>
  <c r="P592"/>
  <c r="V591"/>
  <c r="S591"/>
  <c r="P591"/>
  <c r="V590"/>
  <c r="S590"/>
  <c r="P590"/>
  <c r="V589"/>
  <c r="S589"/>
  <c r="P589"/>
  <c r="V588"/>
  <c r="S588"/>
  <c r="P588"/>
  <c r="V587"/>
  <c r="S587"/>
  <c r="P587"/>
  <c r="V586"/>
  <c r="S586"/>
  <c r="P586"/>
  <c r="V585"/>
  <c r="S585"/>
  <c r="P585"/>
  <c r="X584"/>
  <c r="W584"/>
  <c r="U584"/>
  <c r="T584"/>
  <c r="R584"/>
  <c r="Q584"/>
  <c r="O584"/>
  <c r="N584"/>
  <c r="M584"/>
  <c r="V583"/>
  <c r="V582" s="1"/>
  <c r="S583"/>
  <c r="P583"/>
  <c r="P582" s="1"/>
  <c r="X582"/>
  <c r="W582"/>
  <c r="U582"/>
  <c r="T582"/>
  <c r="S582"/>
  <c r="R582"/>
  <c r="Q582"/>
  <c r="O582"/>
  <c r="N582"/>
  <c r="M582"/>
  <c r="V581"/>
  <c r="S581"/>
  <c r="P581"/>
  <c r="V580"/>
  <c r="S580"/>
  <c r="P580"/>
  <c r="V579"/>
  <c r="S579"/>
  <c r="P579"/>
  <c r="V578"/>
  <c r="S578"/>
  <c r="P578"/>
  <c r="V577"/>
  <c r="S577"/>
  <c r="P577"/>
  <c r="V576"/>
  <c r="S576"/>
  <c r="P576"/>
  <c r="V575"/>
  <c r="S575"/>
  <c r="P575"/>
  <c r="V574"/>
  <c r="S574"/>
  <c r="P574"/>
  <c r="X573"/>
  <c r="W573"/>
  <c r="W572" s="1"/>
  <c r="U573"/>
  <c r="T573"/>
  <c r="R573"/>
  <c r="Q573"/>
  <c r="O573"/>
  <c r="N573"/>
  <c r="M573"/>
  <c r="T572"/>
  <c r="S572" s="1"/>
  <c r="V571"/>
  <c r="S571"/>
  <c r="P571"/>
  <c r="V570"/>
  <c r="S570"/>
  <c r="P570"/>
  <c r="V569"/>
  <c r="S569"/>
  <c r="P569"/>
  <c r="X568"/>
  <c r="W568"/>
  <c r="U568"/>
  <c r="T568"/>
  <c r="R568"/>
  <c r="Q568"/>
  <c r="O568"/>
  <c r="N568"/>
  <c r="M568"/>
  <c r="V567"/>
  <c r="V566" s="1"/>
  <c r="S567"/>
  <c r="P567"/>
  <c r="P566" s="1"/>
  <c r="X566"/>
  <c r="W566"/>
  <c r="U566"/>
  <c r="T566"/>
  <c r="S566"/>
  <c r="R566"/>
  <c r="Q566"/>
  <c r="O566"/>
  <c r="N566"/>
  <c r="M566"/>
  <c r="V565"/>
  <c r="S565"/>
  <c r="P565"/>
  <c r="V564"/>
  <c r="S564"/>
  <c r="P564"/>
  <c r="V563"/>
  <c r="S563"/>
  <c r="P563"/>
  <c r="X562"/>
  <c r="W562"/>
  <c r="U562"/>
  <c r="T562"/>
  <c r="R562"/>
  <c r="Q562"/>
  <c r="O562"/>
  <c r="N562"/>
  <c r="M562"/>
  <c r="V561"/>
  <c r="S561"/>
  <c r="P561"/>
  <c r="V560"/>
  <c r="S560"/>
  <c r="P560"/>
  <c r="V559"/>
  <c r="S559"/>
  <c r="P559"/>
  <c r="V558"/>
  <c r="S558"/>
  <c r="P558"/>
  <c r="V557"/>
  <c r="S557"/>
  <c r="P557"/>
  <c r="X556"/>
  <c r="W556"/>
  <c r="W555" s="1"/>
  <c r="U556"/>
  <c r="T556"/>
  <c r="R556"/>
  <c r="Q556"/>
  <c r="O556"/>
  <c r="N556"/>
  <c r="M556"/>
  <c r="X555"/>
  <c r="U555"/>
  <c r="U554" s="1"/>
  <c r="U553" s="1"/>
  <c r="N555"/>
  <c r="V552"/>
  <c r="S552"/>
  <c r="P552"/>
  <c r="V551"/>
  <c r="S551"/>
  <c r="P551"/>
  <c r="V550"/>
  <c r="S550"/>
  <c r="P550"/>
  <c r="P549" s="1"/>
  <c r="P548" s="1"/>
  <c r="X549"/>
  <c r="W549"/>
  <c r="W548" s="1"/>
  <c r="U549"/>
  <c r="U548" s="1"/>
  <c r="T549"/>
  <c r="R549"/>
  <c r="R548" s="1"/>
  <c r="Q549"/>
  <c r="Q548" s="1"/>
  <c r="O549"/>
  <c r="N549"/>
  <c r="N548" s="1"/>
  <c r="M549"/>
  <c r="M548" s="1"/>
  <c r="X548"/>
  <c r="T548"/>
  <c r="O548"/>
  <c r="V547"/>
  <c r="V546" s="1"/>
  <c r="S547"/>
  <c r="S546" s="1"/>
  <c r="P547"/>
  <c r="X546"/>
  <c r="W546"/>
  <c r="U546"/>
  <c r="T546"/>
  <c r="R546"/>
  <c r="Q546"/>
  <c r="P546"/>
  <c r="O546"/>
  <c r="N546"/>
  <c r="M546"/>
  <c r="V545"/>
  <c r="V544" s="1"/>
  <c r="S545"/>
  <c r="P545"/>
  <c r="P544" s="1"/>
  <c r="X544"/>
  <c r="W544"/>
  <c r="U544"/>
  <c r="T544"/>
  <c r="S544"/>
  <c r="R544"/>
  <c r="Q544"/>
  <c r="O544"/>
  <c r="N544"/>
  <c r="M544"/>
  <c r="V543"/>
  <c r="S543"/>
  <c r="P543"/>
  <c r="V542"/>
  <c r="S542"/>
  <c r="P542"/>
  <c r="X541"/>
  <c r="W541"/>
  <c r="U541"/>
  <c r="T541"/>
  <c r="R541"/>
  <c r="Q541"/>
  <c r="O541"/>
  <c r="N541"/>
  <c r="M541"/>
  <c r="V540"/>
  <c r="S540"/>
  <c r="P540"/>
  <c r="V539"/>
  <c r="S539"/>
  <c r="P539"/>
  <c r="X538"/>
  <c r="W538"/>
  <c r="U538"/>
  <c r="T538"/>
  <c r="R538"/>
  <c r="R537" s="1"/>
  <c r="Q538"/>
  <c r="Q537" s="1"/>
  <c r="O538"/>
  <c r="N538"/>
  <c r="N537" s="1"/>
  <c r="M538"/>
  <c r="M537" s="1"/>
  <c r="X537"/>
  <c r="W537"/>
  <c r="U537"/>
  <c r="T537"/>
  <c r="O537"/>
  <c r="V536"/>
  <c r="S536"/>
  <c r="P536"/>
  <c r="V535"/>
  <c r="S535"/>
  <c r="P535"/>
  <c r="V534"/>
  <c r="S534"/>
  <c r="P534"/>
  <c r="V533"/>
  <c r="S533"/>
  <c r="P533"/>
  <c r="V532"/>
  <c r="S532"/>
  <c r="P532"/>
  <c r="X531"/>
  <c r="W531"/>
  <c r="V531" s="1"/>
  <c r="U531"/>
  <c r="T531"/>
  <c r="S531" s="1"/>
  <c r="R531"/>
  <c r="Q531"/>
  <c r="O531"/>
  <c r="N531"/>
  <c r="M531"/>
  <c r="V527"/>
  <c r="S527"/>
  <c r="P527"/>
  <c r="V526"/>
  <c r="S526"/>
  <c r="P526"/>
  <c r="V525"/>
  <c r="S525"/>
  <c r="P525"/>
  <c r="V524"/>
  <c r="S524"/>
  <c r="P524"/>
  <c r="V523"/>
  <c r="S523"/>
  <c r="P523"/>
  <c r="V522"/>
  <c r="S522"/>
  <c r="P522"/>
  <c r="V521"/>
  <c r="S521"/>
  <c r="P521"/>
  <c r="V520"/>
  <c r="S520"/>
  <c r="P520"/>
  <c r="V519"/>
  <c r="S519"/>
  <c r="P519"/>
  <c r="V518"/>
  <c r="S518"/>
  <c r="P518"/>
  <c r="V517"/>
  <c r="S517"/>
  <c r="P517"/>
  <c r="V516"/>
  <c r="S516"/>
  <c r="P516"/>
  <c r="V515"/>
  <c r="S515"/>
  <c r="P515"/>
  <c r="V514"/>
  <c r="S514"/>
  <c r="P514"/>
  <c r="V513"/>
  <c r="S513"/>
  <c r="P513"/>
  <c r="V512"/>
  <c r="S512"/>
  <c r="P512"/>
  <c r="V511"/>
  <c r="S511"/>
  <c r="P511"/>
  <c r="V510"/>
  <c r="S510"/>
  <c r="P510"/>
  <c r="V509"/>
  <c r="S509"/>
  <c r="P509"/>
  <c r="V508"/>
  <c r="S508"/>
  <c r="P508"/>
  <c r="X507"/>
  <c r="W507"/>
  <c r="T507"/>
  <c r="Q507"/>
  <c r="O507"/>
  <c r="N507"/>
  <c r="M507"/>
  <c r="V506"/>
  <c r="V505" s="1"/>
  <c r="S506"/>
  <c r="S505" s="1"/>
  <c r="P506"/>
  <c r="P505" s="1"/>
  <c r="X505"/>
  <c r="W505"/>
  <c r="T505"/>
  <c r="Q505"/>
  <c r="O505"/>
  <c r="N505"/>
  <c r="M505"/>
  <c r="V504"/>
  <c r="S504"/>
  <c r="P504"/>
  <c r="V503"/>
  <c r="S503"/>
  <c r="P503"/>
  <c r="V502"/>
  <c r="S502"/>
  <c r="P502"/>
  <c r="V501"/>
  <c r="S501"/>
  <c r="P501"/>
  <c r="V500"/>
  <c r="S500"/>
  <c r="P500"/>
  <c r="V499"/>
  <c r="S499"/>
  <c r="P499"/>
  <c r="V498"/>
  <c r="S498"/>
  <c r="P498"/>
  <c r="V497"/>
  <c r="S497"/>
  <c r="P497"/>
  <c r="V496"/>
  <c r="S496"/>
  <c r="P496"/>
  <c r="V495"/>
  <c r="S495"/>
  <c r="P495"/>
  <c r="V494"/>
  <c r="S494"/>
  <c r="P494"/>
  <c r="V493"/>
  <c r="S493"/>
  <c r="P493"/>
  <c r="V492"/>
  <c r="S492"/>
  <c r="P492"/>
  <c r="V491"/>
  <c r="S491"/>
  <c r="P491"/>
  <c r="V490"/>
  <c r="S490"/>
  <c r="P490"/>
  <c r="V489"/>
  <c r="S489"/>
  <c r="P489"/>
  <c r="V488"/>
  <c r="S488"/>
  <c r="P488"/>
  <c r="V487"/>
  <c r="S487"/>
  <c r="P487"/>
  <c r="V486"/>
  <c r="S486"/>
  <c r="P486"/>
  <c r="V485"/>
  <c r="S485"/>
  <c r="P485"/>
  <c r="V484"/>
  <c r="S484"/>
  <c r="P484"/>
  <c r="V483"/>
  <c r="S483"/>
  <c r="P483"/>
  <c r="V482"/>
  <c r="S482"/>
  <c r="P482"/>
  <c r="V481"/>
  <c r="S481"/>
  <c r="P481"/>
  <c r="V480"/>
  <c r="S480"/>
  <c r="P480"/>
  <c r="V479"/>
  <c r="S479"/>
  <c r="P479"/>
  <c r="V478"/>
  <c r="S478"/>
  <c r="P478"/>
  <c r="V477"/>
  <c r="S477"/>
  <c r="P477"/>
  <c r="V476"/>
  <c r="S476"/>
  <c r="P476"/>
  <c r="V475"/>
  <c r="S475"/>
  <c r="P475"/>
  <c r="V474"/>
  <c r="S474"/>
  <c r="P474"/>
  <c r="V473"/>
  <c r="S473"/>
  <c r="P473"/>
  <c r="V472"/>
  <c r="S472"/>
  <c r="P472"/>
  <c r="V471"/>
  <c r="S471"/>
  <c r="P471"/>
  <c r="V470"/>
  <c r="S470"/>
  <c r="P470"/>
  <c r="V469"/>
  <c r="S469"/>
  <c r="P469"/>
  <c r="V468"/>
  <c r="S468"/>
  <c r="P468"/>
  <c r="V467"/>
  <c r="S467"/>
  <c r="P467"/>
  <c r="X466"/>
  <c r="W466"/>
  <c r="U466"/>
  <c r="T466"/>
  <c r="R466"/>
  <c r="Q466"/>
  <c r="O466"/>
  <c r="N466"/>
  <c r="M466"/>
  <c r="V465"/>
  <c r="S465"/>
  <c r="P465"/>
  <c r="V464"/>
  <c r="S464"/>
  <c r="P464"/>
  <c r="V463"/>
  <c r="S463"/>
  <c r="P463"/>
  <c r="V462"/>
  <c r="S462"/>
  <c r="P462"/>
  <c r="V461"/>
  <c r="S461"/>
  <c r="P461"/>
  <c r="V460"/>
  <c r="S460"/>
  <c r="P460"/>
  <c r="V459"/>
  <c r="S459"/>
  <c r="P459"/>
  <c r="V458"/>
  <c r="S458"/>
  <c r="P458"/>
  <c r="V457"/>
  <c r="S457"/>
  <c r="P457"/>
  <c r="V456"/>
  <c r="S456"/>
  <c r="P456"/>
  <c r="V455"/>
  <c r="S455"/>
  <c r="P455"/>
  <c r="V454"/>
  <c r="S454"/>
  <c r="P454"/>
  <c r="V453"/>
  <c r="S453"/>
  <c r="P453"/>
  <c r="V452"/>
  <c r="S452"/>
  <c r="P452"/>
  <c r="V451"/>
  <c r="S451"/>
  <c r="P451"/>
  <c r="V450"/>
  <c r="S450"/>
  <c r="P450"/>
  <c r="V449"/>
  <c r="S449"/>
  <c r="P449"/>
  <c r="V448"/>
  <c r="S448"/>
  <c r="P448"/>
  <c r="X447"/>
  <c r="X446" s="1"/>
  <c r="X445" s="1"/>
  <c r="W447"/>
  <c r="U447"/>
  <c r="T447"/>
  <c r="R447"/>
  <c r="R446" s="1"/>
  <c r="R445" s="1"/>
  <c r="Q447"/>
  <c r="O447"/>
  <c r="N447"/>
  <c r="M447"/>
  <c r="M446" s="1"/>
  <c r="M445" s="1"/>
  <c r="U446"/>
  <c r="U445" s="1"/>
  <c r="O446"/>
  <c r="O445" s="1"/>
  <c r="V444"/>
  <c r="S444"/>
  <c r="P444"/>
  <c r="V443"/>
  <c r="S443"/>
  <c r="P443"/>
  <c r="V442"/>
  <c r="S442"/>
  <c r="P442"/>
  <c r="V441"/>
  <c r="S441"/>
  <c r="P441"/>
  <c r="V440"/>
  <c r="S440"/>
  <c r="P440"/>
  <c r="V439"/>
  <c r="S439"/>
  <c r="P439"/>
  <c r="V438"/>
  <c r="S438"/>
  <c r="P438"/>
  <c r="V437"/>
  <c r="S437"/>
  <c r="P437"/>
  <c r="V436"/>
  <c r="S436"/>
  <c r="P436"/>
  <c r="V435"/>
  <c r="S435"/>
  <c r="P435"/>
  <c r="V434"/>
  <c r="S434"/>
  <c r="P434"/>
  <c r="V433"/>
  <c r="S433"/>
  <c r="P433"/>
  <c r="V432"/>
  <c r="S432"/>
  <c r="P432"/>
  <c r="V431"/>
  <c r="S431"/>
  <c r="P431"/>
  <c r="V430"/>
  <c r="S430"/>
  <c r="P430"/>
  <c r="P429" s="1"/>
  <c r="P428" s="1"/>
  <c r="X429"/>
  <c r="W429"/>
  <c r="W428" s="1"/>
  <c r="U429"/>
  <c r="U428" s="1"/>
  <c r="T429"/>
  <c r="T428" s="1"/>
  <c r="R429"/>
  <c r="R428" s="1"/>
  <c r="Q429"/>
  <c r="Q428" s="1"/>
  <c r="O429"/>
  <c r="N429"/>
  <c r="N428" s="1"/>
  <c r="M429"/>
  <c r="M428" s="1"/>
  <c r="X428"/>
  <c r="O428"/>
  <c r="V427"/>
  <c r="S427"/>
  <c r="P427"/>
  <c r="V426"/>
  <c r="S426"/>
  <c r="P426"/>
  <c r="X425"/>
  <c r="W425"/>
  <c r="U425"/>
  <c r="T425"/>
  <c r="R425"/>
  <c r="Q425"/>
  <c r="O425"/>
  <c r="N425"/>
  <c r="M425"/>
  <c r="V424"/>
  <c r="S424"/>
  <c r="P424"/>
  <c r="V423"/>
  <c r="S423"/>
  <c r="P423"/>
  <c r="X422"/>
  <c r="W422"/>
  <c r="U422"/>
  <c r="T422"/>
  <c r="R422"/>
  <c r="Q422"/>
  <c r="O422"/>
  <c r="N422"/>
  <c r="M422"/>
  <c r="V421"/>
  <c r="S421"/>
  <c r="P421"/>
  <c r="V420"/>
  <c r="S420"/>
  <c r="P420"/>
  <c r="V419"/>
  <c r="S419"/>
  <c r="P419"/>
  <c r="V418"/>
  <c r="S418"/>
  <c r="P418"/>
  <c r="V417"/>
  <c r="S417"/>
  <c r="P417"/>
  <c r="V416"/>
  <c r="S416"/>
  <c r="P416"/>
  <c r="V415"/>
  <c r="S415"/>
  <c r="P415"/>
  <c r="V414"/>
  <c r="S414"/>
  <c r="P414"/>
  <c r="V413"/>
  <c r="S413"/>
  <c r="P413"/>
  <c r="X412"/>
  <c r="W412"/>
  <c r="U412"/>
  <c r="U411" s="1"/>
  <c r="T412"/>
  <c r="S412"/>
  <c r="R412"/>
  <c r="Q412"/>
  <c r="Q411" s="1"/>
  <c r="O412"/>
  <c r="N412"/>
  <c r="M412"/>
  <c r="O411"/>
  <c r="S541" l="1"/>
  <c r="S538"/>
  <c r="S600"/>
  <c r="V562"/>
  <c r="Q572"/>
  <c r="P584"/>
  <c r="V584"/>
  <c r="S556"/>
  <c r="S573"/>
  <c r="O572"/>
  <c r="P531"/>
  <c r="V422"/>
  <c r="Q555"/>
  <c r="Q554" s="1"/>
  <c r="P568"/>
  <c r="V568"/>
  <c r="S562"/>
  <c r="P562"/>
  <c r="M572"/>
  <c r="R572"/>
  <c r="P572" s="1"/>
  <c r="P556"/>
  <c r="V556"/>
  <c r="S422"/>
  <c r="P425"/>
  <c r="V425"/>
  <c r="N446"/>
  <c r="N445" s="1"/>
  <c r="Q446"/>
  <c r="Q445" s="1"/>
  <c r="T446"/>
  <c r="T445" s="1"/>
  <c r="W446"/>
  <c r="W445" s="1"/>
  <c r="P573"/>
  <c r="V573"/>
  <c r="S568"/>
  <c r="S584"/>
  <c r="P600"/>
  <c r="V600"/>
  <c r="S537"/>
  <c r="U530"/>
  <c r="R555"/>
  <c r="R554" s="1"/>
  <c r="R553" s="1"/>
  <c r="R530" s="1"/>
  <c r="X572"/>
  <c r="X554" s="1"/>
  <c r="X553" s="1"/>
  <c r="X530" s="1"/>
  <c r="P538"/>
  <c r="V538"/>
  <c r="P541"/>
  <c r="V541"/>
  <c r="V549"/>
  <c r="T555"/>
  <c r="S555" s="1"/>
  <c r="M555"/>
  <c r="O555"/>
  <c r="O554" s="1"/>
  <c r="O553" s="1"/>
  <c r="O530" s="1"/>
  <c r="N572"/>
  <c r="N554" s="1"/>
  <c r="N553" s="1"/>
  <c r="N530" s="1"/>
  <c r="V555"/>
  <c r="W554"/>
  <c r="V548"/>
  <c r="S549"/>
  <c r="S548"/>
  <c r="S447"/>
  <c r="S466"/>
  <c r="O410"/>
  <c r="Q410"/>
  <c r="U410"/>
  <c r="P422"/>
  <c r="V429"/>
  <c r="V428" s="1"/>
  <c r="P507"/>
  <c r="V507"/>
  <c r="S507"/>
  <c r="M411"/>
  <c r="M410" s="1"/>
  <c r="W411"/>
  <c r="W410" s="1"/>
  <c r="P412"/>
  <c r="V412"/>
  <c r="V411" s="1"/>
  <c r="S425"/>
  <c r="S429"/>
  <c r="S428" s="1"/>
  <c r="P447"/>
  <c r="V447"/>
  <c r="P466"/>
  <c r="V466"/>
  <c r="N411"/>
  <c r="R411"/>
  <c r="R410" s="1"/>
  <c r="T411"/>
  <c r="X411"/>
  <c r="X410" s="1"/>
  <c r="S411"/>
  <c r="V408"/>
  <c r="S408"/>
  <c r="P408"/>
  <c r="M408"/>
  <c r="M406" s="1"/>
  <c r="V407"/>
  <c r="S407"/>
  <c r="P407"/>
  <c r="X406"/>
  <c r="W406"/>
  <c r="U406"/>
  <c r="T406"/>
  <c r="S406"/>
  <c r="R406"/>
  <c r="Q406"/>
  <c r="O406"/>
  <c r="N406"/>
  <c r="V405"/>
  <c r="S405"/>
  <c r="P405"/>
  <c r="V404"/>
  <c r="S404"/>
  <c r="P404"/>
  <c r="X403"/>
  <c r="X402" s="1"/>
  <c r="W403"/>
  <c r="W402" s="1"/>
  <c r="U403"/>
  <c r="U402" s="1"/>
  <c r="T403"/>
  <c r="T402" s="1"/>
  <c r="R403"/>
  <c r="R402" s="1"/>
  <c r="Q403"/>
  <c r="Q402" s="1"/>
  <c r="O403"/>
  <c r="O402" s="1"/>
  <c r="N403"/>
  <c r="N402" s="1"/>
  <c r="M403"/>
  <c r="M402" s="1"/>
  <c r="T554" l="1"/>
  <c r="T410"/>
  <c r="N410"/>
  <c r="M554"/>
  <c r="M553" s="1"/>
  <c r="M530" s="1"/>
  <c r="P555"/>
  <c r="P403"/>
  <c r="P402" s="1"/>
  <c r="V403"/>
  <c r="V402" s="1"/>
  <c r="V572"/>
  <c r="S446"/>
  <c r="S445" s="1"/>
  <c r="V537"/>
  <c r="P537"/>
  <c r="S554"/>
  <c r="S553" s="1"/>
  <c r="S530" s="1"/>
  <c r="T553"/>
  <c r="T530" s="1"/>
  <c r="P554"/>
  <c r="P553" s="1"/>
  <c r="Q553"/>
  <c r="Q530" s="1"/>
  <c r="V554"/>
  <c r="V553" s="1"/>
  <c r="V530" s="1"/>
  <c r="W553"/>
  <c r="W530" s="1"/>
  <c r="S403"/>
  <c r="S402" s="1"/>
  <c r="S410"/>
  <c r="P411"/>
  <c r="P446"/>
  <c r="P445" s="1"/>
  <c r="V446"/>
  <c r="V445" s="1"/>
  <c r="V410" s="1"/>
  <c r="P406"/>
  <c r="V406"/>
  <c r="P530" l="1"/>
  <c r="P410"/>
  <c r="V400"/>
  <c r="V399" s="1"/>
  <c r="V398" s="1"/>
  <c r="S400"/>
  <c r="S399" s="1"/>
  <c r="S398" s="1"/>
  <c r="P400"/>
  <c r="X399"/>
  <c r="X398" s="1"/>
  <c r="W399"/>
  <c r="W398" s="1"/>
  <c r="U399"/>
  <c r="U398" s="1"/>
  <c r="T399"/>
  <c r="T398" s="1"/>
  <c r="R399"/>
  <c r="R398" s="1"/>
  <c r="Q399"/>
  <c r="P399"/>
  <c r="P398" s="1"/>
  <c r="O399"/>
  <c r="O398" s="1"/>
  <c r="N399"/>
  <c r="N398" s="1"/>
  <c r="M399"/>
  <c r="M398" s="1"/>
  <c r="L399"/>
  <c r="L398" s="1"/>
  <c r="Q398"/>
  <c r="V397"/>
  <c r="S397"/>
  <c r="P397"/>
  <c r="V396"/>
  <c r="S396"/>
  <c r="P396"/>
  <c r="V395"/>
  <c r="S395"/>
  <c r="P395"/>
  <c r="V394"/>
  <c r="S394"/>
  <c r="P394"/>
  <c r="V393"/>
  <c r="S393"/>
  <c r="P393"/>
  <c r="V392"/>
  <c r="S392"/>
  <c r="P392"/>
  <c r="V391"/>
  <c r="S391"/>
  <c r="P391"/>
  <c r="V390"/>
  <c r="S390"/>
  <c r="P390"/>
  <c r="X389"/>
  <c r="X388" s="1"/>
  <c r="W389"/>
  <c r="W388" s="1"/>
  <c r="U389"/>
  <c r="U388" s="1"/>
  <c r="T389"/>
  <c r="T388" s="1"/>
  <c r="R389"/>
  <c r="R388" s="1"/>
  <c r="Q389"/>
  <c r="Q388" s="1"/>
  <c r="O389"/>
  <c r="O388" s="1"/>
  <c r="N389"/>
  <c r="N388" s="1"/>
  <c r="M389"/>
  <c r="M388" s="1"/>
  <c r="V387"/>
  <c r="S387"/>
  <c r="P387"/>
  <c r="V386"/>
  <c r="S386"/>
  <c r="P386"/>
  <c r="V385"/>
  <c r="S385"/>
  <c r="P385"/>
  <c r="X384"/>
  <c r="X383" s="1"/>
  <c r="W384"/>
  <c r="U384"/>
  <c r="U383" s="1"/>
  <c r="T384"/>
  <c r="T383" s="1"/>
  <c r="R384"/>
  <c r="R383" s="1"/>
  <c r="Q384"/>
  <c r="Q383" s="1"/>
  <c r="O384"/>
  <c r="O383" s="1"/>
  <c r="N384"/>
  <c r="N383" s="1"/>
  <c r="M384"/>
  <c r="M383" s="1"/>
  <c r="W383"/>
  <c r="V381"/>
  <c r="S381"/>
  <c r="P381"/>
  <c r="V380"/>
  <c r="S380"/>
  <c r="P380"/>
  <c r="V379"/>
  <c r="S379"/>
  <c r="P379"/>
  <c r="V378"/>
  <c r="S378"/>
  <c r="P378"/>
  <c r="X377"/>
  <c r="W377"/>
  <c r="U377"/>
  <c r="T377"/>
  <c r="R377"/>
  <c r="Q377"/>
  <c r="O377"/>
  <c r="N377"/>
  <c r="M377"/>
  <c r="V374"/>
  <c r="V372" s="1"/>
  <c r="S374"/>
  <c r="S372" s="1"/>
  <c r="P374"/>
  <c r="P372" s="1"/>
  <c r="X372"/>
  <c r="W372"/>
  <c r="U372"/>
  <c r="T372"/>
  <c r="R372"/>
  <c r="Q372"/>
  <c r="O372"/>
  <c r="M372"/>
  <c r="V371"/>
  <c r="S371"/>
  <c r="P371"/>
  <c r="X370"/>
  <c r="X361" s="1"/>
  <c r="W370"/>
  <c r="U370"/>
  <c r="U361" s="1"/>
  <c r="T370"/>
  <c r="R370"/>
  <c r="R361" s="1"/>
  <c r="Q370"/>
  <c r="V369"/>
  <c r="S369"/>
  <c r="P369"/>
  <c r="V368"/>
  <c r="S368"/>
  <c r="P368"/>
  <c r="V367"/>
  <c r="S367"/>
  <c r="P367"/>
  <c r="S366"/>
  <c r="P366"/>
  <c r="V365"/>
  <c r="S365"/>
  <c r="P365"/>
  <c r="V364"/>
  <c r="O361"/>
  <c r="O356" s="1"/>
  <c r="N361"/>
  <c r="N356" s="1"/>
  <c r="M361"/>
  <c r="X357"/>
  <c r="W357"/>
  <c r="V357"/>
  <c r="U357"/>
  <c r="T357"/>
  <c r="S357"/>
  <c r="R357"/>
  <c r="Q357"/>
  <c r="P357"/>
  <c r="M356"/>
  <c r="V355"/>
  <c r="S355"/>
  <c r="P355"/>
  <c r="V354"/>
  <c r="S354"/>
  <c r="P354"/>
  <c r="V353"/>
  <c r="S353"/>
  <c r="P353"/>
  <c r="X350"/>
  <c r="W350"/>
  <c r="U350"/>
  <c r="T350"/>
  <c r="R350"/>
  <c r="Q350"/>
  <c r="O350"/>
  <c r="N350"/>
  <c r="M350"/>
  <c r="P350" l="1"/>
  <c r="U382"/>
  <c r="U376" s="1"/>
  <c r="P389"/>
  <c r="P388" s="1"/>
  <c r="V389"/>
  <c r="V388" s="1"/>
  <c r="U356"/>
  <c r="P377"/>
  <c r="V377"/>
  <c r="O382"/>
  <c r="O376" s="1"/>
  <c r="W382"/>
  <c r="W376" s="1"/>
  <c r="M382"/>
  <c r="M376" s="1"/>
  <c r="P370"/>
  <c r="P361" s="1"/>
  <c r="P356" s="1"/>
  <c r="P349" s="1"/>
  <c r="S370"/>
  <c r="S361" s="1"/>
  <c r="S356" s="1"/>
  <c r="V370"/>
  <c r="V361" s="1"/>
  <c r="V356" s="1"/>
  <c r="S377"/>
  <c r="V384"/>
  <c r="S389"/>
  <c r="S388" s="1"/>
  <c r="R382"/>
  <c r="R376" s="1"/>
  <c r="V383"/>
  <c r="T382"/>
  <c r="T376" s="1"/>
  <c r="X382"/>
  <c r="X376" s="1"/>
  <c r="Q382"/>
  <c r="Q376" s="1"/>
  <c r="V350"/>
  <c r="R356"/>
  <c r="X356"/>
  <c r="X349" s="1"/>
  <c r="Q361"/>
  <c r="Q356" s="1"/>
  <c r="Q349" s="1"/>
  <c r="T361"/>
  <c r="T356" s="1"/>
  <c r="T349" s="1"/>
  <c r="W361"/>
  <c r="W356" s="1"/>
  <c r="N382"/>
  <c r="N376" s="1"/>
  <c r="P383"/>
  <c r="S383"/>
  <c r="S382" s="1"/>
  <c r="S376" s="1"/>
  <c r="P384"/>
  <c r="S384"/>
  <c r="O349"/>
  <c r="U349"/>
  <c r="R349"/>
  <c r="N349"/>
  <c r="S350"/>
  <c r="M349"/>
  <c r="W349"/>
  <c r="V347"/>
  <c r="V346" s="1"/>
  <c r="V345" s="1"/>
  <c r="S347"/>
  <c r="P347"/>
  <c r="P346" s="1"/>
  <c r="P345" s="1"/>
  <c r="X346"/>
  <c r="W346"/>
  <c r="U346"/>
  <c r="T346"/>
  <c r="S346"/>
  <c r="R346"/>
  <c r="Q346"/>
  <c r="O346"/>
  <c r="N346"/>
  <c r="M346"/>
  <c r="M345" s="1"/>
  <c r="X345"/>
  <c r="W345"/>
  <c r="U345"/>
  <c r="T345"/>
  <c r="S345"/>
  <c r="R345"/>
  <c r="Q345"/>
  <c r="O345"/>
  <c r="N345"/>
  <c r="V344"/>
  <c r="S344"/>
  <c r="P344"/>
  <c r="V343"/>
  <c r="S343"/>
  <c r="P343"/>
  <c r="V342"/>
  <c r="S342"/>
  <c r="P342"/>
  <c r="V341"/>
  <c r="S341"/>
  <c r="P341"/>
  <c r="V340"/>
  <c r="S340"/>
  <c r="P340"/>
  <c r="V339"/>
  <c r="S339"/>
  <c r="P339"/>
  <c r="V338"/>
  <c r="S338"/>
  <c r="P338"/>
  <c r="V337"/>
  <c r="S337"/>
  <c r="P337"/>
  <c r="V336"/>
  <c r="S336"/>
  <c r="P336"/>
  <c r="V335"/>
  <c r="S335"/>
  <c r="P335"/>
  <c r="V334"/>
  <c r="S334"/>
  <c r="P334"/>
  <c r="V333"/>
  <c r="S333"/>
  <c r="P333"/>
  <c r="X332"/>
  <c r="X331" s="1"/>
  <c r="W332"/>
  <c r="U332"/>
  <c r="U331" s="1"/>
  <c r="T332"/>
  <c r="T331" s="1"/>
  <c r="R332"/>
  <c r="R331" s="1"/>
  <c r="Q332"/>
  <c r="Q331" s="1"/>
  <c r="O332"/>
  <c r="O331" s="1"/>
  <c r="N332"/>
  <c r="N331" s="1"/>
  <c r="M332"/>
  <c r="M331" s="1"/>
  <c r="W331"/>
  <c r="V330"/>
  <c r="S330"/>
  <c r="P330"/>
  <c r="V329"/>
  <c r="S329"/>
  <c r="P329"/>
  <c r="X328"/>
  <c r="W328"/>
  <c r="U328"/>
  <c r="T328"/>
  <c r="R328"/>
  <c r="Q328"/>
  <c r="O328"/>
  <c r="N328"/>
  <c r="M328"/>
  <c r="X327"/>
  <c r="W327"/>
  <c r="U327"/>
  <c r="T327"/>
  <c r="R327"/>
  <c r="Q327"/>
  <c r="O327"/>
  <c r="N327"/>
  <c r="M327"/>
  <c r="V325"/>
  <c r="S325"/>
  <c r="P325"/>
  <c r="W324"/>
  <c r="V324" s="1"/>
  <c r="T324"/>
  <c r="S324" s="1"/>
  <c r="P324"/>
  <c r="E324"/>
  <c r="E321" s="1"/>
  <c r="D324"/>
  <c r="D321" s="1"/>
  <c r="W323"/>
  <c r="V323" s="1"/>
  <c r="T323"/>
  <c r="S323" s="1"/>
  <c r="P323"/>
  <c r="G323"/>
  <c r="F323"/>
  <c r="E323"/>
  <c r="D323"/>
  <c r="W322"/>
  <c r="V322" s="1"/>
  <c r="T322"/>
  <c r="S322" s="1"/>
  <c r="P322"/>
  <c r="G322"/>
  <c r="F322"/>
  <c r="E322"/>
  <c r="D322"/>
  <c r="V321"/>
  <c r="S321"/>
  <c r="P321"/>
  <c r="V320"/>
  <c r="S320"/>
  <c r="P320"/>
  <c r="U319"/>
  <c r="Q319"/>
  <c r="O319"/>
  <c r="N319"/>
  <c r="M319"/>
  <c r="V316"/>
  <c r="V315" s="1"/>
  <c r="S316"/>
  <c r="S315" s="1"/>
  <c r="P316"/>
  <c r="P315" s="1"/>
  <c r="X315"/>
  <c r="W315"/>
  <c r="U315"/>
  <c r="T315"/>
  <c r="R315"/>
  <c r="Q315"/>
  <c r="O315"/>
  <c r="N315"/>
  <c r="M315"/>
  <c r="P314"/>
  <c r="V313"/>
  <c r="S313"/>
  <c r="P313"/>
  <c r="V312"/>
  <c r="S312"/>
  <c r="P312"/>
  <c r="V311"/>
  <c r="S311"/>
  <c r="P311"/>
  <c r="V310"/>
  <c r="S310"/>
  <c r="P310"/>
  <c r="V309"/>
  <c r="S309"/>
  <c r="P309"/>
  <c r="V308"/>
  <c r="S308"/>
  <c r="P308"/>
  <c r="V307"/>
  <c r="S307"/>
  <c r="P307"/>
  <c r="V306"/>
  <c r="S306"/>
  <c r="P306"/>
  <c r="V305"/>
  <c r="S305"/>
  <c r="P305"/>
  <c r="V304"/>
  <c r="S304"/>
  <c r="P304"/>
  <c r="V303"/>
  <c r="S303"/>
  <c r="P303"/>
  <c r="V302"/>
  <c r="S302"/>
  <c r="P302"/>
  <c r="V301"/>
  <c r="S301"/>
  <c r="P301"/>
  <c r="V300"/>
  <c r="S300"/>
  <c r="P300"/>
  <c r="V299"/>
  <c r="S299"/>
  <c r="P299"/>
  <c r="V298"/>
  <c r="S298"/>
  <c r="P298"/>
  <c r="X297"/>
  <c r="W297"/>
  <c r="U297"/>
  <c r="T297"/>
  <c r="R297"/>
  <c r="Q297"/>
  <c r="O297"/>
  <c r="N297"/>
  <c r="M297"/>
  <c r="V296"/>
  <c r="S296"/>
  <c r="P296"/>
  <c r="V295"/>
  <c r="S295"/>
  <c r="P295"/>
  <c r="X294"/>
  <c r="W294"/>
  <c r="U294"/>
  <c r="T294"/>
  <c r="R294"/>
  <c r="Q294"/>
  <c r="O294"/>
  <c r="N294"/>
  <c r="M294"/>
  <c r="V292"/>
  <c r="S292"/>
  <c r="P292"/>
  <c r="V289"/>
  <c r="S289"/>
  <c r="P289"/>
  <c r="X288"/>
  <c r="W288"/>
  <c r="U288"/>
  <c r="T288"/>
  <c r="R288"/>
  <c r="Q288"/>
  <c r="O288"/>
  <c r="N288"/>
  <c r="M288"/>
  <c r="P285"/>
  <c r="P283" s="1"/>
  <c r="X283"/>
  <c r="W283"/>
  <c r="V283"/>
  <c r="U283"/>
  <c r="T283"/>
  <c r="S283"/>
  <c r="R283"/>
  <c r="Q283"/>
  <c r="O283"/>
  <c r="N283"/>
  <c r="M283"/>
  <c r="X267"/>
  <c r="W267"/>
  <c r="V267"/>
  <c r="U267"/>
  <c r="T267"/>
  <c r="S267"/>
  <c r="R267"/>
  <c r="Q267"/>
  <c r="P267"/>
  <c r="O267"/>
  <c r="N267"/>
  <c r="M267"/>
  <c r="V266"/>
  <c r="V263" s="1"/>
  <c r="S266"/>
  <c r="P266"/>
  <c r="P263" s="1"/>
  <c r="X263"/>
  <c r="W263"/>
  <c r="U263"/>
  <c r="T263"/>
  <c r="S263"/>
  <c r="R263"/>
  <c r="Q263"/>
  <c r="O263"/>
  <c r="N263"/>
  <c r="M263"/>
  <c r="X257"/>
  <c r="W257"/>
  <c r="V257"/>
  <c r="U257"/>
  <c r="T257"/>
  <c r="S257"/>
  <c r="R257"/>
  <c r="Q257"/>
  <c r="P257"/>
  <c r="O257"/>
  <c r="N257"/>
  <c r="M257"/>
  <c r="V382" l="1"/>
  <c r="S262"/>
  <c r="P382"/>
  <c r="P376" s="1"/>
  <c r="U293"/>
  <c r="U287" s="1"/>
  <c r="W326"/>
  <c r="S297"/>
  <c r="M262"/>
  <c r="O262"/>
  <c r="W262"/>
  <c r="W256" s="1"/>
  <c r="V262"/>
  <c r="V256" s="1"/>
  <c r="M293"/>
  <c r="M287" s="1"/>
  <c r="O293"/>
  <c r="O287" s="1"/>
  <c r="N326"/>
  <c r="Q326"/>
  <c r="T326"/>
  <c r="M326"/>
  <c r="M318" s="1"/>
  <c r="O326"/>
  <c r="O318" s="1"/>
  <c r="R326"/>
  <c r="R318" s="1"/>
  <c r="U326"/>
  <c r="X326"/>
  <c r="X318" s="1"/>
  <c r="N318"/>
  <c r="Q318"/>
  <c r="S332"/>
  <c r="S331" s="1"/>
  <c r="V376"/>
  <c r="U318"/>
  <c r="S328"/>
  <c r="V349"/>
  <c r="S256"/>
  <c r="P319"/>
  <c r="S327"/>
  <c r="M256"/>
  <c r="Q262"/>
  <c r="Q256" s="1"/>
  <c r="U262"/>
  <c r="U256" s="1"/>
  <c r="S288"/>
  <c r="Q293"/>
  <c r="Q287" s="1"/>
  <c r="W293"/>
  <c r="W287" s="1"/>
  <c r="P294"/>
  <c r="V294"/>
  <c r="S294"/>
  <c r="V297"/>
  <c r="T319"/>
  <c r="W319"/>
  <c r="P328"/>
  <c r="V328"/>
  <c r="P332"/>
  <c r="P331" s="1"/>
  <c r="V332"/>
  <c r="V331" s="1"/>
  <c r="S349"/>
  <c r="P288"/>
  <c r="V288"/>
  <c r="P327"/>
  <c r="V327"/>
  <c r="O256"/>
  <c r="V319"/>
  <c r="P262"/>
  <c r="P256" s="1"/>
  <c r="S319"/>
  <c r="P297"/>
  <c r="T293"/>
  <c r="T287" s="1"/>
  <c r="X293"/>
  <c r="X287" s="1"/>
  <c r="N262"/>
  <c r="N256" s="1"/>
  <c r="R262"/>
  <c r="R256" s="1"/>
  <c r="T262"/>
  <c r="T256" s="1"/>
  <c r="X262"/>
  <c r="X256" s="1"/>
  <c r="N293"/>
  <c r="N287" s="1"/>
  <c r="R293"/>
  <c r="R287" s="1"/>
  <c r="S293" l="1"/>
  <c r="P326"/>
  <c r="P318" s="1"/>
  <c r="V326"/>
  <c r="W318"/>
  <c r="P293"/>
  <c r="P287" s="1"/>
  <c r="T318"/>
  <c r="S326"/>
  <c r="S318" s="1"/>
  <c r="V293"/>
  <c r="V287" s="1"/>
  <c r="S287"/>
  <c r="V318"/>
  <c r="V254"/>
  <c r="V253" s="1"/>
  <c r="S254"/>
  <c r="P254"/>
  <c r="P253" s="1"/>
  <c r="X253"/>
  <c r="W253"/>
  <c r="U253"/>
  <c r="T253"/>
  <c r="S253"/>
  <c r="R253"/>
  <c r="Q253"/>
  <c r="O253"/>
  <c r="N253"/>
  <c r="M253"/>
  <c r="V252"/>
  <c r="S252"/>
  <c r="P252"/>
  <c r="V251"/>
  <c r="S251"/>
  <c r="P251"/>
  <c r="X250"/>
  <c r="W250"/>
  <c r="U250"/>
  <c r="T250"/>
  <c r="R250"/>
  <c r="Q250"/>
  <c r="O250"/>
  <c r="N250"/>
  <c r="M250"/>
  <c r="V249"/>
  <c r="S249"/>
  <c r="P249"/>
  <c r="P244"/>
  <c r="V243"/>
  <c r="S243"/>
  <c r="P243"/>
  <c r="V242"/>
  <c r="S242"/>
  <c r="P242"/>
  <c r="V241"/>
  <c r="S241"/>
  <c r="P241"/>
  <c r="V240"/>
  <c r="S240"/>
  <c r="P240"/>
  <c r="V239"/>
  <c r="S239"/>
  <c r="P239"/>
  <c r="V238"/>
  <c r="S238"/>
  <c r="P238"/>
  <c r="V237"/>
  <c r="S237"/>
  <c r="P237"/>
  <c r="V234"/>
  <c r="S234"/>
  <c r="P234"/>
  <c r="V233"/>
  <c r="S233"/>
  <c r="P233"/>
  <c r="V232"/>
  <c r="S232"/>
  <c r="P232"/>
  <c r="V231"/>
  <c r="S231"/>
  <c r="P231"/>
  <c r="X230"/>
  <c r="W230"/>
  <c r="U230"/>
  <c r="T230"/>
  <c r="R230"/>
  <c r="Q230"/>
  <c r="O230"/>
  <c r="N230"/>
  <c r="M230"/>
  <c r="V229"/>
  <c r="S229"/>
  <c r="P229"/>
  <c r="V228"/>
  <c r="S228"/>
  <c r="P228"/>
  <c r="X227"/>
  <c r="W227"/>
  <c r="U227"/>
  <c r="T227"/>
  <c r="R227"/>
  <c r="Q227"/>
  <c r="O227"/>
  <c r="N227"/>
  <c r="M227"/>
  <c r="V224"/>
  <c r="S224"/>
  <c r="P224"/>
  <c r="V223"/>
  <c r="S223"/>
  <c r="P223"/>
  <c r="X222"/>
  <c r="X221" s="1"/>
  <c r="W222"/>
  <c r="U222"/>
  <c r="T222"/>
  <c r="R222"/>
  <c r="Q222"/>
  <c r="O222"/>
  <c r="O221" s="1"/>
  <c r="N222"/>
  <c r="M222"/>
  <c r="X226" l="1"/>
  <c r="N226"/>
  <c r="Q226"/>
  <c r="W226"/>
  <c r="P227"/>
  <c r="N221"/>
  <c r="W221"/>
  <c r="M226"/>
  <c r="O226"/>
  <c r="V230"/>
  <c r="R221"/>
  <c r="M221"/>
  <c r="R226"/>
  <c r="U226"/>
  <c r="S230"/>
  <c r="T226"/>
  <c r="P222"/>
  <c r="V222"/>
  <c r="U221"/>
  <c r="P250"/>
  <c r="V250"/>
  <c r="V227"/>
  <c r="V226" s="1"/>
  <c r="S250"/>
  <c r="Q221"/>
  <c r="T221"/>
  <c r="P230"/>
  <c r="S222"/>
  <c r="S227"/>
  <c r="P226" l="1"/>
  <c r="S226"/>
  <c r="V221"/>
  <c r="P221"/>
  <c r="S221"/>
  <c r="V219" l="1"/>
  <c r="S219"/>
  <c r="P219"/>
  <c r="V218"/>
  <c r="V217" s="1"/>
  <c r="S218"/>
  <c r="P218"/>
  <c r="X217"/>
  <c r="W217"/>
  <c r="U217"/>
  <c r="T217"/>
  <c r="R217"/>
  <c r="Q217"/>
  <c r="O217"/>
  <c r="N217"/>
  <c r="M217"/>
  <c r="V216"/>
  <c r="S216"/>
  <c r="P216"/>
  <c r="V215"/>
  <c r="S215"/>
  <c r="P215"/>
  <c r="V214"/>
  <c r="S214"/>
  <c r="P214"/>
  <c r="V213"/>
  <c r="S213"/>
  <c r="P213"/>
  <c r="V212"/>
  <c r="S212"/>
  <c r="P212"/>
  <c r="V211"/>
  <c r="S211"/>
  <c r="P211"/>
  <c r="V210"/>
  <c r="S210"/>
  <c r="P210"/>
  <c r="V209"/>
  <c r="S209"/>
  <c r="P209"/>
  <c r="V208"/>
  <c r="S208"/>
  <c r="P208"/>
  <c r="V207"/>
  <c r="S207"/>
  <c r="P207"/>
  <c r="V206"/>
  <c r="S206"/>
  <c r="P206"/>
  <c r="V205"/>
  <c r="S205"/>
  <c r="P205"/>
  <c r="V204"/>
  <c r="S204"/>
  <c r="P204"/>
  <c r="V203"/>
  <c r="S203"/>
  <c r="P203"/>
  <c r="V202"/>
  <c r="S202"/>
  <c r="P202"/>
  <c r="V201"/>
  <c r="S201"/>
  <c r="P201"/>
  <c r="V200"/>
  <c r="S200"/>
  <c r="P200"/>
  <c r="X199"/>
  <c r="W199"/>
  <c r="U199"/>
  <c r="T199"/>
  <c r="R199"/>
  <c r="Q199"/>
  <c r="O199"/>
  <c r="N199"/>
  <c r="M199"/>
  <c r="V198"/>
  <c r="S198"/>
  <c r="P198"/>
  <c r="V197"/>
  <c r="S197"/>
  <c r="P197"/>
  <c r="V196"/>
  <c r="S196"/>
  <c r="P196"/>
  <c r="X195"/>
  <c r="W195"/>
  <c r="W194" s="1"/>
  <c r="U195"/>
  <c r="U194" s="1"/>
  <c r="T195"/>
  <c r="R195"/>
  <c r="Q195"/>
  <c r="O195"/>
  <c r="N195"/>
  <c r="M195"/>
  <c r="M194" s="1"/>
  <c r="V193"/>
  <c r="S193"/>
  <c r="P193"/>
  <c r="V192"/>
  <c r="S192"/>
  <c r="P192"/>
  <c r="V191"/>
  <c r="S191"/>
  <c r="P191"/>
  <c r="V188"/>
  <c r="S188"/>
  <c r="P188"/>
  <c r="X187"/>
  <c r="W187"/>
  <c r="U187"/>
  <c r="T187"/>
  <c r="R187"/>
  <c r="Q187"/>
  <c r="O187"/>
  <c r="N187"/>
  <c r="M187"/>
  <c r="V184"/>
  <c r="S184"/>
  <c r="P184"/>
  <c r="X183"/>
  <c r="W183"/>
  <c r="U183"/>
  <c r="T183"/>
  <c r="R183"/>
  <c r="Q183"/>
  <c r="O183"/>
  <c r="N183"/>
  <c r="M183"/>
  <c r="V182"/>
  <c r="S182"/>
  <c r="P182"/>
  <c r="V181"/>
  <c r="S181"/>
  <c r="P181"/>
  <c r="V180"/>
  <c r="S180"/>
  <c r="P180"/>
  <c r="V179"/>
  <c r="S179"/>
  <c r="P179"/>
  <c r="V178"/>
  <c r="S178"/>
  <c r="P178"/>
  <c r="V177"/>
  <c r="S177"/>
  <c r="P177"/>
  <c r="V176"/>
  <c r="S176"/>
  <c r="P176"/>
  <c r="V175"/>
  <c r="S175"/>
  <c r="P175"/>
  <c r="V174"/>
  <c r="S174"/>
  <c r="P174"/>
  <c r="V173"/>
  <c r="S173"/>
  <c r="P173"/>
  <c r="V172"/>
  <c r="S172"/>
  <c r="P172"/>
  <c r="V171"/>
  <c r="S171"/>
  <c r="P171"/>
  <c r="V170"/>
  <c r="S170"/>
  <c r="P170"/>
  <c r="V169"/>
  <c r="S169"/>
  <c r="P169"/>
  <c r="V167"/>
  <c r="S167"/>
  <c r="P167"/>
  <c r="V166"/>
  <c r="S166"/>
  <c r="P166"/>
  <c r="V165"/>
  <c r="S165"/>
  <c r="P165"/>
  <c r="V164"/>
  <c r="S164"/>
  <c r="P164"/>
  <c r="V163"/>
  <c r="S163"/>
  <c r="P163"/>
  <c r="X162"/>
  <c r="W162"/>
  <c r="U162"/>
  <c r="T162"/>
  <c r="R162"/>
  <c r="Q162"/>
  <c r="O162"/>
  <c r="N162"/>
  <c r="M162"/>
  <c r="V161"/>
  <c r="S161"/>
  <c r="P161"/>
  <c r="V160"/>
  <c r="S160"/>
  <c r="P160"/>
  <c r="X159"/>
  <c r="W159"/>
  <c r="U159"/>
  <c r="T159"/>
  <c r="R159"/>
  <c r="Q159"/>
  <c r="O159"/>
  <c r="N159"/>
  <c r="M159"/>
  <c r="T158"/>
  <c r="V157"/>
  <c r="S157"/>
  <c r="P157"/>
  <c r="V155"/>
  <c r="S155"/>
  <c r="P155"/>
  <c r="V152"/>
  <c r="S152"/>
  <c r="P152"/>
  <c r="X151"/>
  <c r="W151"/>
  <c r="U151"/>
  <c r="T151"/>
  <c r="R151"/>
  <c r="Q151"/>
  <c r="O151"/>
  <c r="N151"/>
  <c r="M151"/>
  <c r="V148"/>
  <c r="S148"/>
  <c r="P148"/>
  <c r="V147"/>
  <c r="S147"/>
  <c r="P147"/>
  <c r="X146"/>
  <c r="W146"/>
  <c r="U146"/>
  <c r="T146"/>
  <c r="R146"/>
  <c r="Q146"/>
  <c r="O146"/>
  <c r="N146"/>
  <c r="M146"/>
  <c r="V145"/>
  <c r="S145"/>
  <c r="P145"/>
  <c r="V144"/>
  <c r="S144"/>
  <c r="P144"/>
  <c r="V143"/>
  <c r="S143"/>
  <c r="P143"/>
  <c r="V142"/>
  <c r="S142"/>
  <c r="P142"/>
  <c r="V141"/>
  <c r="S141"/>
  <c r="P141"/>
  <c r="V140"/>
  <c r="S140"/>
  <c r="P140"/>
  <c r="V139"/>
  <c r="S139"/>
  <c r="P139"/>
  <c r="V138"/>
  <c r="S138"/>
  <c r="P138"/>
  <c r="V137"/>
  <c r="S137"/>
  <c r="P137"/>
  <c r="V136"/>
  <c r="S136"/>
  <c r="P136"/>
  <c r="V135"/>
  <c r="S135"/>
  <c r="P135"/>
  <c r="V134"/>
  <c r="S134"/>
  <c r="P134"/>
  <c r="V133"/>
  <c r="S133"/>
  <c r="P133"/>
  <c r="V132"/>
  <c r="S132"/>
  <c r="P132"/>
  <c r="V131"/>
  <c r="S131"/>
  <c r="P131"/>
  <c r="V130"/>
  <c r="S130"/>
  <c r="P130"/>
  <c r="V129"/>
  <c r="S129"/>
  <c r="P129"/>
  <c r="V128"/>
  <c r="S128"/>
  <c r="P128"/>
  <c r="V127"/>
  <c r="S127"/>
  <c r="P127"/>
  <c r="X126"/>
  <c r="W126"/>
  <c r="U126"/>
  <c r="T126"/>
  <c r="R126"/>
  <c r="Q126"/>
  <c r="O126"/>
  <c r="N126"/>
  <c r="M126"/>
  <c r="V125"/>
  <c r="S125"/>
  <c r="P125"/>
  <c r="V124"/>
  <c r="S124"/>
  <c r="P124"/>
  <c r="X123"/>
  <c r="X122" s="1"/>
  <c r="W123"/>
  <c r="U123"/>
  <c r="T123"/>
  <c r="R123"/>
  <c r="Q123"/>
  <c r="O123"/>
  <c r="N123"/>
  <c r="M123"/>
  <c r="V121"/>
  <c r="S121"/>
  <c r="P121"/>
  <c r="V120"/>
  <c r="S120"/>
  <c r="P120"/>
  <c r="V119"/>
  <c r="S119"/>
  <c r="P119"/>
  <c r="V118"/>
  <c r="S118"/>
  <c r="P118"/>
  <c r="V117"/>
  <c r="S117"/>
  <c r="P117"/>
  <c r="V116"/>
  <c r="S116"/>
  <c r="P116"/>
  <c r="V115"/>
  <c r="S115"/>
  <c r="P115"/>
  <c r="X114"/>
  <c r="W114"/>
  <c r="U114"/>
  <c r="T114"/>
  <c r="R114"/>
  <c r="Q114"/>
  <c r="O114"/>
  <c r="N114"/>
  <c r="M114"/>
  <c r="V111"/>
  <c r="S111"/>
  <c r="P111"/>
  <c r="V110"/>
  <c r="S110"/>
  <c r="P110"/>
  <c r="X109"/>
  <c r="X108" s="1"/>
  <c r="W109"/>
  <c r="U109"/>
  <c r="U108" s="1"/>
  <c r="T109"/>
  <c r="R109"/>
  <c r="R108" s="1"/>
  <c r="Q109"/>
  <c r="O109"/>
  <c r="O108" s="1"/>
  <c r="N109"/>
  <c r="M109"/>
  <c r="M108" s="1"/>
  <c r="N108"/>
  <c r="V107"/>
  <c r="S107"/>
  <c r="P107"/>
  <c r="V106"/>
  <c r="S106"/>
  <c r="P106"/>
  <c r="V105"/>
  <c r="S105"/>
  <c r="P105"/>
  <c r="V104"/>
  <c r="S104"/>
  <c r="P104"/>
  <c r="V103"/>
  <c r="S103"/>
  <c r="P103"/>
  <c r="V102"/>
  <c r="S102"/>
  <c r="P102"/>
  <c r="V101"/>
  <c r="S101"/>
  <c r="P101"/>
  <c r="V100"/>
  <c r="S100"/>
  <c r="P100"/>
  <c r="V99"/>
  <c r="S99"/>
  <c r="P99"/>
  <c r="V98"/>
  <c r="S98"/>
  <c r="P98"/>
  <c r="V97"/>
  <c r="S97"/>
  <c r="P97"/>
  <c r="V96"/>
  <c r="S96"/>
  <c r="P96"/>
  <c r="V95"/>
  <c r="S95"/>
  <c r="P95"/>
  <c r="V94"/>
  <c r="S94"/>
  <c r="P94"/>
  <c r="V92"/>
  <c r="S92"/>
  <c r="P92"/>
  <c r="V91"/>
  <c r="S91"/>
  <c r="P91"/>
  <c r="V90"/>
  <c r="S90"/>
  <c r="P90"/>
  <c r="X89"/>
  <c r="X88" s="1"/>
  <c r="W89"/>
  <c r="U89"/>
  <c r="U88" s="1"/>
  <c r="T89"/>
  <c r="T88" s="1"/>
  <c r="R89"/>
  <c r="R88" s="1"/>
  <c r="Q89"/>
  <c r="Q88" s="1"/>
  <c r="O89"/>
  <c r="O88" s="1"/>
  <c r="N89"/>
  <c r="N88" s="1"/>
  <c r="M89"/>
  <c r="M88" s="1"/>
  <c r="W88"/>
  <c r="V87"/>
  <c r="S87"/>
  <c r="P87"/>
  <c r="V86"/>
  <c r="S86"/>
  <c r="P86"/>
  <c r="X85"/>
  <c r="X84" s="1"/>
  <c r="W85"/>
  <c r="W84" s="1"/>
  <c r="U85"/>
  <c r="U84" s="1"/>
  <c r="T85"/>
  <c r="T84" s="1"/>
  <c r="R85"/>
  <c r="R84" s="1"/>
  <c r="Q85"/>
  <c r="Q84" s="1"/>
  <c r="O85"/>
  <c r="O84" s="1"/>
  <c r="N85"/>
  <c r="N84" s="1"/>
  <c r="M85"/>
  <c r="M84" s="1"/>
  <c r="V82"/>
  <c r="S82"/>
  <c r="P82"/>
  <c r="V81"/>
  <c r="S81"/>
  <c r="P81"/>
  <c r="V80"/>
  <c r="S80"/>
  <c r="P80"/>
  <c r="V79"/>
  <c r="S79"/>
  <c r="P79"/>
  <c r="V78"/>
  <c r="S78"/>
  <c r="P78"/>
  <c r="X77"/>
  <c r="W77"/>
  <c r="U77"/>
  <c r="T77"/>
  <c r="R77"/>
  <c r="Q77"/>
  <c r="O77"/>
  <c r="N77"/>
  <c r="M77"/>
  <c r="V74"/>
  <c r="S74"/>
  <c r="P74"/>
  <c r="V73"/>
  <c r="S73"/>
  <c r="P73"/>
  <c r="X72"/>
  <c r="X71" s="1"/>
  <c r="W72"/>
  <c r="W71" s="1"/>
  <c r="U72"/>
  <c r="U71" s="1"/>
  <c r="T72"/>
  <c r="R72"/>
  <c r="R71" s="1"/>
  <c r="Q72"/>
  <c r="Q71" s="1"/>
  <c r="O72"/>
  <c r="O71" s="1"/>
  <c r="N72"/>
  <c r="N71" s="1"/>
  <c r="M72"/>
  <c r="M71" s="1"/>
  <c r="T71"/>
  <c r="V70"/>
  <c r="V69" s="1"/>
  <c r="S70"/>
  <c r="S69" s="1"/>
  <c r="P70"/>
  <c r="P69" s="1"/>
  <c r="X69"/>
  <c r="W69"/>
  <c r="U69"/>
  <c r="T69"/>
  <c r="R69"/>
  <c r="Q69"/>
  <c r="O69"/>
  <c r="N69"/>
  <c r="M69"/>
  <c r="V68"/>
  <c r="S68"/>
  <c r="P68"/>
  <c r="V66"/>
  <c r="S66"/>
  <c r="P66"/>
  <c r="V65"/>
  <c r="S65"/>
  <c r="P65"/>
  <c r="V63"/>
  <c r="S63"/>
  <c r="P63"/>
  <c r="V61"/>
  <c r="S61"/>
  <c r="P61"/>
  <c r="V60"/>
  <c r="S60"/>
  <c r="P60"/>
  <c r="V59"/>
  <c r="S59"/>
  <c r="P59"/>
  <c r="V58"/>
  <c r="S58"/>
  <c r="P58"/>
  <c r="V57"/>
  <c r="S57"/>
  <c r="P57"/>
  <c r="V56"/>
  <c r="S56"/>
  <c r="P56"/>
  <c r="V55"/>
  <c r="S55"/>
  <c r="P55"/>
  <c r="V54"/>
  <c r="S54"/>
  <c r="P54"/>
  <c r="V53"/>
  <c r="S53"/>
  <c r="P53"/>
  <c r="X52"/>
  <c r="W52"/>
  <c r="U52"/>
  <c r="T52"/>
  <c r="R52"/>
  <c r="Q52"/>
  <c r="O52"/>
  <c r="N52"/>
  <c r="M52"/>
  <c r="V51"/>
  <c r="V50" s="1"/>
  <c r="S51"/>
  <c r="P51"/>
  <c r="X50"/>
  <c r="W50"/>
  <c r="U50"/>
  <c r="T50"/>
  <c r="S50"/>
  <c r="R50"/>
  <c r="Q50"/>
  <c r="P50"/>
  <c r="O50"/>
  <c r="O49" s="1"/>
  <c r="N50"/>
  <c r="M50"/>
  <c r="V48"/>
  <c r="S48"/>
  <c r="P48"/>
  <c r="V45"/>
  <c r="S45"/>
  <c r="P45"/>
  <c r="X44"/>
  <c r="W44"/>
  <c r="U44"/>
  <c r="T44"/>
  <c r="R44"/>
  <c r="Q44"/>
  <c r="O44"/>
  <c r="N44"/>
  <c r="M44"/>
  <c r="N40"/>
  <c r="O40"/>
  <c r="M40"/>
  <c r="V36"/>
  <c r="S36"/>
  <c r="P36"/>
  <c r="V35"/>
  <c r="S35"/>
  <c r="P35"/>
  <c r="X34"/>
  <c r="W34"/>
  <c r="U34"/>
  <c r="T34"/>
  <c r="R34"/>
  <c r="Q34"/>
  <c r="O34"/>
  <c r="N34"/>
  <c r="M34"/>
  <c r="V33"/>
  <c r="V32" s="1"/>
  <c r="S33"/>
  <c r="S32" s="1"/>
  <c r="P33"/>
  <c r="P32" s="1"/>
  <c r="X32"/>
  <c r="W32"/>
  <c r="U32"/>
  <c r="T32"/>
  <c r="R32"/>
  <c r="Q32"/>
  <c r="O32"/>
  <c r="N32"/>
  <c r="M32"/>
  <c r="V31"/>
  <c r="V30" s="1"/>
  <c r="V29" s="1"/>
  <c r="S31"/>
  <c r="S30" s="1"/>
  <c r="S29" s="1"/>
  <c r="P31"/>
  <c r="P30" s="1"/>
  <c r="P29" s="1"/>
  <c r="X30"/>
  <c r="X29" s="1"/>
  <c r="W30"/>
  <c r="W29" s="1"/>
  <c r="U30"/>
  <c r="U29" s="1"/>
  <c r="T30"/>
  <c r="T29" s="1"/>
  <c r="R30"/>
  <c r="R29" s="1"/>
  <c r="Q30"/>
  <c r="O30"/>
  <c r="N30"/>
  <c r="N29" s="1"/>
  <c r="M30"/>
  <c r="M29" s="1"/>
  <c r="Q29"/>
  <c r="O29"/>
  <c r="V28"/>
  <c r="V27" s="1"/>
  <c r="V26" s="1"/>
  <c r="S28"/>
  <c r="S27" s="1"/>
  <c r="S26" s="1"/>
  <c r="P28"/>
  <c r="P27" s="1"/>
  <c r="P26" s="1"/>
  <c r="X27"/>
  <c r="X26" s="1"/>
  <c r="W27"/>
  <c r="W26" s="1"/>
  <c r="U27"/>
  <c r="U26" s="1"/>
  <c r="T27"/>
  <c r="T26" s="1"/>
  <c r="R27"/>
  <c r="R26" s="1"/>
  <c r="Q27"/>
  <c r="Q26" s="1"/>
  <c r="O27"/>
  <c r="O26" s="1"/>
  <c r="N27"/>
  <c r="M27"/>
  <c r="M26" s="1"/>
  <c r="N26"/>
  <c r="V25"/>
  <c r="S25"/>
  <c r="P25"/>
  <c r="X24"/>
  <c r="W24"/>
  <c r="U24"/>
  <c r="T24"/>
  <c r="R24"/>
  <c r="Q24"/>
  <c r="O24"/>
  <c r="N24"/>
  <c r="M24"/>
  <c r="V23"/>
  <c r="S23"/>
  <c r="P23"/>
  <c r="X22"/>
  <c r="W22"/>
  <c r="U22"/>
  <c r="T22"/>
  <c r="R22"/>
  <c r="Q22"/>
  <c r="O22"/>
  <c r="N22"/>
  <c r="M22"/>
  <c r="V21"/>
  <c r="S21"/>
  <c r="P21"/>
  <c r="X20"/>
  <c r="W20"/>
  <c r="U20"/>
  <c r="T20"/>
  <c r="R20"/>
  <c r="Q20"/>
  <c r="O20"/>
  <c r="N20"/>
  <c r="M20"/>
  <c r="V18"/>
  <c r="S18"/>
  <c r="P18"/>
  <c r="V17"/>
  <c r="S17"/>
  <c r="P17"/>
  <c r="V16"/>
  <c r="S16"/>
  <c r="P16"/>
  <c r="X15"/>
  <c r="W15"/>
  <c r="U15"/>
  <c r="T15"/>
  <c r="R15"/>
  <c r="Q15"/>
  <c r="O15"/>
  <c r="N15"/>
  <c r="M15"/>
  <c r="X158" l="1"/>
  <c r="P162"/>
  <c r="S195"/>
  <c r="P199"/>
  <c r="V199"/>
  <c r="P217"/>
  <c r="M186"/>
  <c r="Q194"/>
  <c r="Q186" s="1"/>
  <c r="W186"/>
  <c r="S151"/>
  <c r="T122"/>
  <c r="W122"/>
  <c r="W113" s="1"/>
  <c r="N158"/>
  <c r="V159"/>
  <c r="P187"/>
  <c r="V187"/>
  <c r="S187"/>
  <c r="U186"/>
  <c r="O194"/>
  <c r="V162"/>
  <c r="O186"/>
  <c r="S199"/>
  <c r="P183"/>
  <c r="S183"/>
  <c r="S217"/>
  <c r="S114"/>
  <c r="P159"/>
  <c r="R158"/>
  <c r="R150" s="1"/>
  <c r="T194"/>
  <c r="T186" s="1"/>
  <c r="X194"/>
  <c r="X186" s="1"/>
  <c r="O122"/>
  <c r="P195"/>
  <c r="P194" s="1"/>
  <c r="V195"/>
  <c r="V194" s="1"/>
  <c r="N194"/>
  <c r="N186" s="1"/>
  <c r="R194"/>
  <c r="R186" s="1"/>
  <c r="P186"/>
  <c r="P85"/>
  <c r="P84" s="1"/>
  <c r="V85"/>
  <c r="V84" s="1"/>
  <c r="P126"/>
  <c r="V126"/>
  <c r="P146"/>
  <c r="V146"/>
  <c r="P151"/>
  <c r="V151"/>
  <c r="S162"/>
  <c r="V183"/>
  <c r="T113"/>
  <c r="P123"/>
  <c r="V123"/>
  <c r="S123"/>
  <c r="X150"/>
  <c r="M158"/>
  <c r="M150" s="1"/>
  <c r="O158"/>
  <c r="O150" s="1"/>
  <c r="S77"/>
  <c r="S126"/>
  <c r="N150"/>
  <c r="T150"/>
  <c r="S159"/>
  <c r="U158"/>
  <c r="U150" s="1"/>
  <c r="M122"/>
  <c r="M113" s="1"/>
  <c r="S72"/>
  <c r="S71" s="1"/>
  <c r="X83"/>
  <c r="P109"/>
  <c r="V109"/>
  <c r="O113"/>
  <c r="P114"/>
  <c r="V114"/>
  <c r="X113"/>
  <c r="N122"/>
  <c r="N113" s="1"/>
  <c r="R122"/>
  <c r="R113" s="1"/>
  <c r="Q122"/>
  <c r="Q113" s="1"/>
  <c r="U122"/>
  <c r="U113" s="1"/>
  <c r="S146"/>
  <c r="Q158"/>
  <c r="Q150" s="1"/>
  <c r="W158"/>
  <c r="W150" s="1"/>
  <c r="X76"/>
  <c r="V89"/>
  <c r="V88" s="1"/>
  <c r="Q108"/>
  <c r="P108" s="1"/>
  <c r="W108"/>
  <c r="V108" s="1"/>
  <c r="R49"/>
  <c r="R43" s="1"/>
  <c r="P77"/>
  <c r="O83"/>
  <c r="O76" s="1"/>
  <c r="V20"/>
  <c r="N19"/>
  <c r="N14" s="1"/>
  <c r="P44"/>
  <c r="V44"/>
  <c r="V72"/>
  <c r="V71" s="1"/>
  <c r="S89"/>
  <c r="S88" s="1"/>
  <c r="O43"/>
  <c r="U83"/>
  <c r="U76" s="1"/>
  <c r="P52"/>
  <c r="P49" s="1"/>
  <c r="P72"/>
  <c r="P71" s="1"/>
  <c r="T83"/>
  <c r="T76" s="1"/>
  <c r="M83"/>
  <c r="M76" s="1"/>
  <c r="R83"/>
  <c r="R76" s="1"/>
  <c r="S85"/>
  <c r="S84" s="1"/>
  <c r="S44"/>
  <c r="N49"/>
  <c r="N43" s="1"/>
  <c r="W49"/>
  <c r="W43" s="1"/>
  <c r="N83"/>
  <c r="N76" s="1"/>
  <c r="W83"/>
  <c r="W76" s="1"/>
  <c r="V52"/>
  <c r="V49" s="1"/>
  <c r="V77"/>
  <c r="S109"/>
  <c r="R19"/>
  <c r="R14" s="1"/>
  <c r="Q83"/>
  <c r="Q76" s="1"/>
  <c r="P89"/>
  <c r="P88" s="1"/>
  <c r="P83" s="1"/>
  <c r="P76" s="1"/>
  <c r="T108"/>
  <c r="S108" s="1"/>
  <c r="S20"/>
  <c r="T49"/>
  <c r="T43" s="1"/>
  <c r="V15"/>
  <c r="X49"/>
  <c r="X43" s="1"/>
  <c r="S52"/>
  <c r="S49" s="1"/>
  <c r="M49"/>
  <c r="M43" s="1"/>
  <c r="Q49"/>
  <c r="Q43" s="1"/>
  <c r="U49"/>
  <c r="U43" s="1"/>
  <c r="S15"/>
  <c r="P20"/>
  <c r="P24"/>
  <c r="P15"/>
  <c r="V34"/>
  <c r="P34"/>
  <c r="M19"/>
  <c r="M14" s="1"/>
  <c r="X19"/>
  <c r="X14" s="1"/>
  <c r="O19"/>
  <c r="O14" s="1"/>
  <c r="Q19"/>
  <c r="Q14" s="1"/>
  <c r="S24"/>
  <c r="S34"/>
  <c r="U19"/>
  <c r="U14" s="1"/>
  <c r="W19"/>
  <c r="W14" s="1"/>
  <c r="V24"/>
  <c r="T19"/>
  <c r="T14" s="1"/>
  <c r="P22"/>
  <c r="S22"/>
  <c r="V22"/>
  <c r="S83" l="1"/>
  <c r="V83"/>
  <c r="S158"/>
  <c r="S150" s="1"/>
  <c r="V122"/>
  <c r="V113" s="1"/>
  <c r="V186"/>
  <c r="P158"/>
  <c r="P150" s="1"/>
  <c r="S76"/>
  <c r="V158"/>
  <c r="V150" s="1"/>
  <c r="S194"/>
  <c r="S186" s="1"/>
  <c r="P122"/>
  <c r="P113" s="1"/>
  <c r="S122"/>
  <c r="S113" s="1"/>
  <c r="V76"/>
  <c r="V43"/>
  <c r="S19"/>
  <c r="S14" s="1"/>
  <c r="P43"/>
  <c r="S43"/>
  <c r="P19"/>
  <c r="P14" s="1"/>
  <c r="V19"/>
  <c r="V14" s="1"/>
  <c r="V112" i="4" l="1"/>
  <c r="S112"/>
  <c r="P112"/>
  <c r="P111"/>
  <c r="V110"/>
  <c r="S110"/>
  <c r="S109" s="1"/>
  <c r="S108" s="1"/>
  <c r="P110"/>
  <c r="X104"/>
  <c r="X103" s="1"/>
  <c r="W109"/>
  <c r="W108" s="1"/>
  <c r="U109"/>
  <c r="U108" s="1"/>
  <c r="T109"/>
  <c r="T108" s="1"/>
  <c r="R109"/>
  <c r="R108" s="1"/>
  <c r="Q109"/>
  <c r="Q108" s="1"/>
  <c r="O109"/>
  <c r="O108" s="1"/>
  <c r="N109"/>
  <c r="N108" s="1"/>
  <c r="M109"/>
  <c r="M108" s="1"/>
  <c r="V107"/>
  <c r="V106" s="1"/>
  <c r="V105" s="1"/>
  <c r="S107"/>
  <c r="P107"/>
  <c r="P106" s="1"/>
  <c r="P105" s="1"/>
  <c r="X101"/>
  <c r="W106"/>
  <c r="U106"/>
  <c r="T106"/>
  <c r="S106"/>
  <c r="R106"/>
  <c r="Q106"/>
  <c r="O106"/>
  <c r="N106"/>
  <c r="M106"/>
  <c r="X100"/>
  <c r="X98" s="1"/>
  <c r="V103" s="1"/>
  <c r="W105"/>
  <c r="U105"/>
  <c r="T105"/>
  <c r="S105"/>
  <c r="R105"/>
  <c r="Q105"/>
  <c r="O105"/>
  <c r="N105"/>
  <c r="M105"/>
  <c r="V104"/>
  <c r="S104"/>
  <c r="P104"/>
  <c r="S103"/>
  <c r="P103"/>
  <c r="V102"/>
  <c r="S102"/>
  <c r="P102"/>
  <c r="W101"/>
  <c r="W97" s="1"/>
  <c r="U101"/>
  <c r="T101"/>
  <c r="R101"/>
  <c r="R97" s="1"/>
  <c r="R96" s="1"/>
  <c r="Q101"/>
  <c r="O101"/>
  <c r="N101"/>
  <c r="M101"/>
  <c r="V100"/>
  <c r="V98" s="1"/>
  <c r="S100"/>
  <c r="P100"/>
  <c r="S99"/>
  <c r="S98" s="1"/>
  <c r="P99"/>
  <c r="P98" s="1"/>
  <c r="O97"/>
  <c r="O96" s="1"/>
  <c r="M98"/>
  <c r="M97" s="1"/>
  <c r="M96" s="1"/>
  <c r="U97"/>
  <c r="X71"/>
  <c r="X70" s="1"/>
  <c r="X96" l="1"/>
  <c r="V109"/>
  <c r="V108" s="1"/>
  <c r="U96"/>
  <c r="W96"/>
  <c r="V101" s="1"/>
  <c r="V97" s="1"/>
  <c r="V96" s="1"/>
  <c r="P109"/>
  <c r="P108" s="1"/>
  <c r="P101"/>
  <c r="P97" s="1"/>
  <c r="P96" s="1"/>
  <c r="S101"/>
  <c r="S97" s="1"/>
  <c r="S96" s="1"/>
  <c r="Q97"/>
  <c r="Q96" s="1"/>
  <c r="T97"/>
  <c r="T96" s="1"/>
  <c r="N97"/>
  <c r="N96" s="1"/>
  <c r="X39" i="1" l="1"/>
  <c r="W39"/>
  <c r="V39"/>
  <c r="U39"/>
  <c r="T39"/>
  <c r="S39"/>
  <c r="R39"/>
  <c r="Q39"/>
  <c r="P39"/>
  <c r="O39"/>
  <c r="N39"/>
  <c r="M39"/>
  <c r="X38"/>
  <c r="W38"/>
  <c r="V38"/>
  <c r="U38"/>
  <c r="T38"/>
  <c r="S38"/>
  <c r="R38"/>
  <c r="Q38"/>
  <c r="P38"/>
  <c r="O38"/>
  <c r="N38"/>
  <c r="M38"/>
  <c r="N11" l="1"/>
  <c r="R11"/>
  <c r="T11"/>
  <c r="M11" l="1"/>
  <c r="W11"/>
  <c r="X11"/>
  <c r="O11"/>
  <c r="P11"/>
  <c r="V11"/>
  <c r="Q11"/>
  <c r="S11"/>
  <c r="U11"/>
  <c r="M5" i="4" l="1"/>
  <c r="W5"/>
  <c r="T5"/>
  <c r="P5"/>
  <c r="U5"/>
  <c r="N5"/>
  <c r="O5"/>
  <c r="Q5"/>
  <c r="R5"/>
  <c r="X5"/>
  <c r="V5" l="1"/>
  <c r="S5"/>
  <c r="O5" i="1" l="1"/>
  <c r="X5"/>
  <c r="U5"/>
  <c r="Q5"/>
  <c r="N5"/>
  <c r="R5"/>
  <c r="T5"/>
  <c r="W5"/>
  <c r="V5" l="1"/>
  <c r="M5"/>
  <c r="P5"/>
  <c r="S5"/>
</calcChain>
</file>

<file path=xl/sharedStrings.xml><?xml version="1.0" encoding="utf-8"?>
<sst xmlns="http://schemas.openxmlformats.org/spreadsheetml/2006/main" count="6186" uniqueCount="1733">
  <si>
    <t>№</t>
  </si>
  <si>
    <t>Дата вступления в силу нормативного правового акта, договора, соглашения</t>
  </si>
  <si>
    <t>Объем средств на исполнение расходного обязательства 
(тыс. рублей)</t>
  </si>
  <si>
    <t>РЗ</t>
  </si>
  <si>
    <t>ПР</t>
  </si>
  <si>
    <t>ЦС</t>
  </si>
  <si>
    <t>ВР</t>
  </si>
  <si>
    <t>БДО</t>
  </si>
  <si>
    <t>БПО</t>
  </si>
  <si>
    <t>А</t>
  </si>
  <si>
    <t>1.1.</t>
  </si>
  <si>
    <t>1.2.</t>
  </si>
  <si>
    <t>2.1.</t>
  </si>
  <si>
    <t>2.2.</t>
  </si>
  <si>
    <t>6.1.</t>
  </si>
  <si>
    <t>Б</t>
  </si>
  <si>
    <t>Расходные обязательства по социальному обеспечению населения</t>
  </si>
  <si>
    <t>1.</t>
  </si>
  <si>
    <t>2.</t>
  </si>
  <si>
    <t>Г</t>
  </si>
  <si>
    <t>1.3.</t>
  </si>
  <si>
    <t>3.1.</t>
  </si>
  <si>
    <t>4.</t>
  </si>
  <si>
    <t>Ж</t>
  </si>
  <si>
    <t>Коды классификации 
расходов бюджетов</t>
  </si>
  <si>
    <t>1</t>
  </si>
  <si>
    <t>8</t>
  </si>
  <si>
    <t>Содержание расходного обязательства</t>
  </si>
  <si>
    <t>Дата окончания действия нормативного правового акта, договора, соглашения</t>
  </si>
  <si>
    <t>Всего</t>
  </si>
  <si>
    <t>Реквизиты нормативного правового акта, договора, соглашения (тип, дата, номер, наименование), номер статьи, части, пункта, подпункта, абзаца</t>
  </si>
  <si>
    <t>Иные расходы</t>
  </si>
  <si>
    <t>Закупка товаров, работ, услуг в целях содержания казенных учреждений</t>
  </si>
  <si>
    <t>4.1.1.</t>
  </si>
  <si>
    <t>4.1.2.</t>
  </si>
  <si>
    <t>Субсидии бюджетным учреждениям на иные цели</t>
  </si>
  <si>
    <t>4.1. Предоставление субсидий бюджетным учреждениям</t>
  </si>
  <si>
    <t>4.2. Предоставление субсидий автономным учреждениям</t>
  </si>
  <si>
    <t>4.2.1.</t>
  </si>
  <si>
    <t>Субсидии автономным учреждениям на иные цели</t>
  </si>
  <si>
    <t>4.2.2.</t>
  </si>
  <si>
    <t>3.1.1.</t>
  </si>
  <si>
    <t>4.1.1.1.</t>
  </si>
  <si>
    <t>4.1.2.1.</t>
  </si>
  <si>
    <t>4.2.1.1.</t>
  </si>
  <si>
    <t>4.2.2.1.</t>
  </si>
  <si>
    <t>Социальные выплаты гражданам, кроме публичных нормативных социальных выплат</t>
  </si>
  <si>
    <t>2.1.1.</t>
  </si>
  <si>
    <t>2.2.1.</t>
  </si>
  <si>
    <t>2..3.</t>
  </si>
  <si>
    <t>2.3.1.</t>
  </si>
  <si>
    <t>5</t>
  </si>
  <si>
    <t>6</t>
  </si>
  <si>
    <t>7</t>
  </si>
  <si>
    <t>9</t>
  </si>
  <si>
    <t>З</t>
  </si>
  <si>
    <t xml:space="preserve">1. Содержание органа государственной власти </t>
  </si>
  <si>
    <t>Выплаты персоналу казенных учреждений</t>
  </si>
  <si>
    <t>3</t>
  </si>
  <si>
    <t>4</t>
  </si>
  <si>
    <t>Наименование муниципальной услуги (работы)</t>
  </si>
  <si>
    <t>ВСЕГО (по ГРБС)</t>
  </si>
  <si>
    <t>4.2.1.2.</t>
  </si>
  <si>
    <t>4.2.1.3.</t>
  </si>
  <si>
    <t>2.1.2.</t>
  </si>
  <si>
    <t>2.1.3.</t>
  </si>
  <si>
    <t>Расходные обязательства по оказанию муниципальных услуг (выполнению работ), включая ассигнования на закупки товаров, работ, услуг для обеспечения муниципальных нужд</t>
  </si>
  <si>
    <t>Выплаты персоналу органа местного самоуправления</t>
  </si>
  <si>
    <t>Закупка товаров, работ, услуг в целях содержания органа местного самоуправления</t>
  </si>
  <si>
    <t>2.2.2.</t>
  </si>
  <si>
    <t>2.2.3.</t>
  </si>
  <si>
    <t>2.3.2.</t>
  </si>
  <si>
    <t xml:space="preserve">3. Закупка товаров, работ, услуг для муниципальных нужд (за исключением обеспечения выполнения функций казенного учреждения и бюджетных инвестиций в объекты муниципальной собственности казенных учреждений) </t>
  </si>
  <si>
    <t>3.1.2.</t>
  </si>
  <si>
    <t>4. Предоставление субсидий бюджетным и автономным учреждениям, включая субсидии на финансовое обеспечение выполнения ими муниципального задания (за исключением субсидий на осуществление капитальных вложений в объекты капитального строительства муниципальной собственности или приобретение объектов недвижимого имущества в муниципальную собственность)</t>
  </si>
  <si>
    <t>4.1.1.2.</t>
  </si>
  <si>
    <t>3.1.3.</t>
  </si>
  <si>
    <t xml:space="preserve">Субсидии автономным учреждениям на финансовое обеспечение муниципального задания на оказание муниципальных услуг (выполнение работ)
</t>
  </si>
  <si>
    <t>Расходные обязательства по исполнению судебных актов по искам к городскому округу г.Бор о возмещении вреда, причиненного гражданину или юридическому лицу в результате незаконных действий (бездействия) органов местного самоуправления либо должностных лиц этих органов</t>
  </si>
  <si>
    <t>10</t>
  </si>
  <si>
    <t>11</t>
  </si>
  <si>
    <t>12</t>
  </si>
  <si>
    <t>13</t>
  </si>
  <si>
    <t>14</t>
  </si>
  <si>
    <t>15</t>
  </si>
  <si>
    <t>16</t>
  </si>
  <si>
    <t>17</t>
  </si>
  <si>
    <t>2. Обеспечение выполнения функций казенных учреждений, в том числе по оказанию муниципальных услуг (выполнению работ) физическим и (или) юридическим лицам</t>
  </si>
  <si>
    <t>Иные закупки товаров, работ и услуг для муниципальных нужд</t>
  </si>
  <si>
    <t xml:space="preserve">Субсидии бюджетным учреждениям на финансовое обеспечение муниципального задания на оказание муниципальных услуг (выполнение
работ)
</t>
  </si>
  <si>
    <t>МП</t>
  </si>
  <si>
    <t>01</t>
  </si>
  <si>
    <t>04</t>
  </si>
  <si>
    <t>7770226000</t>
  </si>
  <si>
    <t>03</t>
  </si>
  <si>
    <t>2020100590</t>
  </si>
  <si>
    <t>09</t>
  </si>
  <si>
    <t>05</t>
  </si>
  <si>
    <t>Организация и содержание мест захоронения</t>
  </si>
  <si>
    <t>0540100590</t>
  </si>
  <si>
    <t>004</t>
  </si>
  <si>
    <t>005</t>
  </si>
  <si>
    <t>Обеспечение пожарной безопасности</t>
  </si>
  <si>
    <t>Реализация мероприятий направленных на содержание дорог общего пользования</t>
  </si>
  <si>
    <t>0820124100</t>
  </si>
  <si>
    <t>Реализация мероприятий направленных на уличное освещение</t>
  </si>
  <si>
    <t>Реализация мероприятий направленных на озеленение</t>
  </si>
  <si>
    <t>Реализация мероприятий направленных на содержание кладбищ</t>
  </si>
  <si>
    <t>Прочие работы по благоустройству</t>
  </si>
  <si>
    <t>Расходы на обеспечение деятельности подведомственных учреждений</t>
  </si>
  <si>
    <t>7770100190</t>
  </si>
  <si>
    <t>006</t>
  </si>
  <si>
    <t>Противопожарные мероприятия</t>
  </si>
  <si>
    <t>4.1.1.4.</t>
  </si>
  <si>
    <t>Организация освещения улиц</t>
  </si>
  <si>
    <t>0540125050</t>
  </si>
  <si>
    <t>007</t>
  </si>
  <si>
    <t>08202S2600</t>
  </si>
  <si>
    <t>1710421050</t>
  </si>
  <si>
    <t>008</t>
  </si>
  <si>
    <t>0540125030</t>
  </si>
  <si>
    <t>009</t>
  </si>
  <si>
    <t>010</t>
  </si>
  <si>
    <t xml:space="preserve">1) не установлена         2) не установлена                   </t>
  </si>
  <si>
    <t>Обеспечение первичных мер пожарной безопасности</t>
  </si>
  <si>
    <t>011</t>
  </si>
  <si>
    <t>012</t>
  </si>
  <si>
    <t>013</t>
  </si>
  <si>
    <t>014</t>
  </si>
  <si>
    <t>330</t>
  </si>
  <si>
    <t>349</t>
  </si>
  <si>
    <t>200</t>
  </si>
  <si>
    <t>02</t>
  </si>
  <si>
    <t>06</t>
  </si>
  <si>
    <t>357</t>
  </si>
  <si>
    <t>07</t>
  </si>
  <si>
    <t>366</t>
  </si>
  <si>
    <t>621</t>
  </si>
  <si>
    <t>622</t>
  </si>
  <si>
    <t>001</t>
  </si>
  <si>
    <t>Осуществление информационной, технической и консультационной поддержки в сфере управления муниципальными финансами</t>
  </si>
  <si>
    <t>Обеспечение обязательств, принятых ранее в рамках софинансирования областной целевой программы "Молодой семье - доступное жилье" на 2004-2010 годы</t>
  </si>
  <si>
    <t>2.3.</t>
  </si>
  <si>
    <t>5.1.</t>
  </si>
  <si>
    <t>6.</t>
  </si>
  <si>
    <t>Е</t>
  </si>
  <si>
    <t>374</t>
  </si>
  <si>
    <t>0830100250</t>
  </si>
  <si>
    <t xml:space="preserve">5. Предоставление субсидий некоммерческим организациям, не являющимся муниципальными учреждениями, в том числе в соответствии с договорами (соглашениями) на оказание указанными организациями муниципальных услуг (выполнение работ) физическим и (или) юридическим лицам
</t>
  </si>
  <si>
    <t>0120273070</t>
  </si>
  <si>
    <t>382</t>
  </si>
  <si>
    <t>488</t>
  </si>
  <si>
    <t>Расходы на обеспечение функций муниципальных органов</t>
  </si>
  <si>
    <t>2.3.3.</t>
  </si>
  <si>
    <t>5.2.</t>
  </si>
  <si>
    <t>02102S2200</t>
  </si>
  <si>
    <t>310</t>
  </si>
  <si>
    <t>1.4.</t>
  </si>
  <si>
    <t>320</t>
  </si>
  <si>
    <t>0540125060</t>
  </si>
  <si>
    <t>0440100240</t>
  </si>
  <si>
    <t>1740227000</t>
  </si>
  <si>
    <t>2020125110</t>
  </si>
  <si>
    <t>0810124100</t>
  </si>
  <si>
    <t>0540125010</t>
  </si>
  <si>
    <t>0150273010</t>
  </si>
  <si>
    <t>0110273110</t>
  </si>
  <si>
    <t>0130273320</t>
  </si>
  <si>
    <t>2.3.1.1.</t>
  </si>
  <si>
    <t>7770322000</t>
  </si>
  <si>
    <t>МКУ "Краснослободский центр обеспечения и содержания территории"</t>
  </si>
  <si>
    <t>05402S2600</t>
  </si>
  <si>
    <t>Соглашение № 1 от 2005 года "О долгосрочном кредитовании физических лиц в рамках программы "Молодой семье - доступное жилье" за счет средств Волго-Вятского банка СБ РФ и бюджетных средств в части компенсации процентов за кредит</t>
  </si>
  <si>
    <t>1)01.01.2006
2)01.01.1996
3) 31.07.1998                                                     
4)25.11.2016</t>
  </si>
  <si>
    <t>1.2.2</t>
  </si>
  <si>
    <t>Расходные обязательства по предоставлению субсидий юридическим лицам (за исключением субсидий муниципальным учреждениям), индивидульным предпринимателям, физическим лицам</t>
  </si>
  <si>
    <t>1.3</t>
  </si>
  <si>
    <t>1.4</t>
  </si>
  <si>
    <t>5.</t>
  </si>
  <si>
    <t xml:space="preserve">Расходы на осуществление выплаты компенсации части родительской платы за присмотр и уход за ребенком в муниципальных дошкольных образовательных организациях,в том числе обеспечение организации выплаты компенсации части родительской платы за счет средств субвенции из областного бюджета </t>
  </si>
  <si>
    <t>Расходы за счет субвенции на  осуществление выплат на возмещение части расходов по приобретению путевок в детские санатории,санаторно-оздоровительные лагеря круглогодичного действия , расположенные на территории РФ</t>
  </si>
  <si>
    <t>0110273170</t>
  </si>
  <si>
    <t>Реализация основных общеобразовательных программ дошкольного образования</t>
  </si>
  <si>
    <t>Выплаты персоналу органа местного самоуправления, в.т.ч.:</t>
  </si>
  <si>
    <t>0540125020</t>
  </si>
  <si>
    <t>0540125040</t>
  </si>
  <si>
    <t>0820525100</t>
  </si>
  <si>
    <t>Иные выплаты населению</t>
  </si>
  <si>
    <t>0120273380</t>
  </si>
  <si>
    <t>Премии и гранты</t>
  </si>
  <si>
    <t>2.1.1.1</t>
  </si>
  <si>
    <t>2.1.1.2</t>
  </si>
  <si>
    <t>2.2.1.1</t>
  </si>
  <si>
    <t>2.2.1.2</t>
  </si>
  <si>
    <t>2.2.1.3</t>
  </si>
  <si>
    <t>2.2.1.4</t>
  </si>
  <si>
    <t>2.2.1.5</t>
  </si>
  <si>
    <t>2.2.1.6</t>
  </si>
  <si>
    <t>2.2.1.7</t>
  </si>
  <si>
    <t>2.2.1.8</t>
  </si>
  <si>
    <t>2.2.1.9</t>
  </si>
  <si>
    <t>0540325070</t>
  </si>
  <si>
    <t>2.2.1.10</t>
  </si>
  <si>
    <t>2.2.1.11</t>
  </si>
  <si>
    <t>2.2.1.12</t>
  </si>
  <si>
    <t>2.2.1.13</t>
  </si>
  <si>
    <t>2.3</t>
  </si>
  <si>
    <t>2.2.4</t>
  </si>
  <si>
    <t>2.2.5</t>
  </si>
  <si>
    <t>2.2.6</t>
  </si>
  <si>
    <t>2.2.7</t>
  </si>
  <si>
    <t>2</t>
  </si>
  <si>
    <t>Реализация мероприятий, направленных на содержание и уборку территорий улиц, тротуаров, площадей</t>
  </si>
  <si>
    <t>2.2.10</t>
  </si>
  <si>
    <t>2.3.1.2</t>
  </si>
  <si>
    <t>2.2.8</t>
  </si>
  <si>
    <t>2.2.9</t>
  </si>
  <si>
    <t xml:space="preserve"> МКУ "Краснослободский центр обеспечения и содержания территории"</t>
  </si>
  <si>
    <t xml:space="preserve"> МКУ "Краснослободский центр обеспечения и содержания территории" </t>
  </si>
  <si>
    <t>2.2.11</t>
  </si>
  <si>
    <t>2.2.12</t>
  </si>
  <si>
    <t>2.2.15</t>
  </si>
  <si>
    <t>д.б</t>
  </si>
  <si>
    <t>367</t>
  </si>
  <si>
    <t>Исполнитель: Хализова Т.П</t>
  </si>
  <si>
    <t>тел.8-83159-37113</t>
  </si>
  <si>
    <t>06 
13</t>
  </si>
  <si>
    <t>Обеспечение проведения выборов и референдумов</t>
  </si>
  <si>
    <t>7770200905</t>
  </si>
  <si>
    <t>2.2.13</t>
  </si>
  <si>
    <t>2.2.14</t>
  </si>
  <si>
    <t>1.2</t>
  </si>
  <si>
    <t>МКУ 1</t>
  </si>
  <si>
    <t>1)06.10.2006,                         
2)02.03.2007, 3)03.08.2007.
4)10.10.2003</t>
  </si>
  <si>
    <t>09302L4670</t>
  </si>
  <si>
    <t>1.2.1</t>
  </si>
  <si>
    <t>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</si>
  <si>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1.1.1</t>
  </si>
  <si>
    <t>Приобретение путевок, возмещение части расходов по приобретению путевок в загородные детские оздоровительно-образовательные центры (лагеря) Нижегородской области, оплата стоимости набора продуктов питания в лагерях с дневным пребыванием детей, организованных на базе образовательных учреждений округа 
(пришкольные лагеря)и проведение культурно- массовых мероприятий в пришкольных лагерях</t>
  </si>
  <si>
    <t>01601S2180</t>
  </si>
  <si>
    <t>Закон Нижегородской области от 7 сентября 2007 года № 125-З "О наделении органов местного самоуправления муниципальных районов и городских округов Нижегородской области отдельными государственными полномочиями по организации и осуществлению деятельности по опеке и попечительству в отношении несовершеннолетних граждан" (статья 5 пункт 2,3,4)</t>
  </si>
  <si>
    <t>Закон Нижегородской области от 21 октября 2005 года № 140-З "О наделении органов местного самоуправления отдельными государственными полномочиями в области образования" (статья 5 пункт 4²)</t>
  </si>
  <si>
    <t>Закон Нижегородской области от 7 сентября 2007 года № 121-З "О наделении органов местного самоуправления муниципальных районов и городских округов Нижегородской области государственными полномочиями по предоставлению мер социальной поддержки отдельным категориям граждан" (Приложение 5)</t>
  </si>
  <si>
    <t>Закон Нижегородской области от 7 сентября 2007  года № 121-З "О наделении органов местного самоуправления муниципальных районов и городских округов Нижегородской области государственными полномочиями по предоставлению мер социальной поддержки отдельным категориям граждан" (Приложение 3)</t>
  </si>
  <si>
    <t>Закон Нижегородской области от 28 ноября 2013 года № 160-З "О предоставлении органам местного самоуправления муниципальных районов и городских округов Нижегородской области субвенций на исполнение полномочий в сфере общего образования" (Приложение 2 пункт 4)</t>
  </si>
  <si>
    <t>Закон Нижегородской области от 21 октября 2005 года № 140-З "О наделении органов местного самоуправления отдельными государственными полномочиями в области образования" (статья 5 часть 4⁸)</t>
  </si>
  <si>
    <t>0120273140</t>
  </si>
  <si>
    <t>"Предоставление общедоступного и бесплатного начального общего,основного общего,среднего общего образования по основным и дополнительным образовательным программам "</t>
  </si>
  <si>
    <t>ЧОУ РО "НЕРПЦ(МП)" "Православная гимназия Дмитрия Донского"</t>
  </si>
  <si>
    <t>Закон Нижегородской области от 21 октября 2005 года № 140-З "О наделении органов местного самоуправления отдельными государственными полномочиями в области образования" ( статья 5 часть 4⁵)</t>
  </si>
  <si>
    <t>Расходы на осуществление выплат на возмещение части расходов по приобретению путевок в детские санатории, санаторно-оздоровительные центры (лагеря) круглогодичного действия, расположенные на территории Российской Федерации за счет средств субвенции из областного бюджета</t>
  </si>
  <si>
    <t>01201S2490</t>
  </si>
  <si>
    <t>01201L3040</t>
  </si>
  <si>
    <t>04-2601                  04-2602</t>
  </si>
  <si>
    <t>04-2601</t>
  </si>
  <si>
    <t xml:space="preserve">01
</t>
  </si>
  <si>
    <t xml:space="preserve">06 
</t>
  </si>
  <si>
    <t xml:space="preserve">1750100190
</t>
  </si>
  <si>
    <t>04-2605</t>
  </si>
  <si>
    <t xml:space="preserve">13
</t>
  </si>
  <si>
    <t xml:space="preserve">1750200590
</t>
  </si>
  <si>
    <t>04-2613</t>
  </si>
  <si>
    <t>04-2508</t>
  </si>
  <si>
    <t>04-2603                 04-2604</t>
  </si>
  <si>
    <t>04-2624</t>
  </si>
  <si>
    <t>1)06.10.2003
2)21.12.1994
3)26.10.1995                                                                                                                                                                                                                                                         4)06.05.2011</t>
  </si>
  <si>
    <t>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</si>
  <si>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Расходы за счет фонда поддержки территорий</t>
  </si>
  <si>
    <t>04-2602</t>
  </si>
  <si>
    <t>04-2540</t>
  </si>
  <si>
    <t>04-2507</t>
  </si>
  <si>
    <t>04-2541</t>
  </si>
  <si>
    <t>04-2538</t>
  </si>
  <si>
    <t>04-3202</t>
  </si>
  <si>
    <t>04-3201</t>
  </si>
  <si>
    <t>04-2520</t>
  </si>
  <si>
    <t>04-2625</t>
  </si>
  <si>
    <t>04-3240</t>
  </si>
  <si>
    <t>04-3297</t>
  </si>
  <si>
    <t>04-3296</t>
  </si>
  <si>
    <t>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</si>
  <si>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04-3403</t>
  </si>
  <si>
    <t>04-3401</t>
  </si>
  <si>
    <t>04-3222</t>
  </si>
  <si>
    <t>01
01</t>
  </si>
  <si>
    <t>Реализация мероприятий по благоустройству сельских территорий</t>
  </si>
  <si>
    <t>обеспечение безопасности гидротехнических сооружений</t>
  </si>
  <si>
    <t>2010425250</t>
  </si>
  <si>
    <t>2.2.1.14</t>
  </si>
  <si>
    <t>2.2.1.15</t>
  </si>
  <si>
    <t>2.2.1.16</t>
  </si>
  <si>
    <t>2.2.1.17</t>
  </si>
  <si>
    <t>003</t>
  </si>
  <si>
    <t xml:space="preserve">Федеральный закон от 06.10.2003 N 131-ФЗ  "Об общих принципах организации местного самоуправления в Российской Федерации" статья 23  </t>
  </si>
  <si>
    <t>3.1.1</t>
  </si>
  <si>
    <t>1) 26.10.1995;        2) 30.12.2015.                        3).18.05.2015 г</t>
  </si>
  <si>
    <t>2.2.3</t>
  </si>
  <si>
    <t>04-2531</t>
  </si>
  <si>
    <t>08</t>
  </si>
  <si>
    <t>2110100140</t>
  </si>
  <si>
    <t>2.1.4.</t>
  </si>
  <si>
    <t>04-2626</t>
  </si>
  <si>
    <t>2.4.1.</t>
  </si>
  <si>
    <t>4.1.2.4</t>
  </si>
  <si>
    <t>4.1.2.5</t>
  </si>
  <si>
    <t>4.1.2.6</t>
  </si>
  <si>
    <t xml:space="preserve"> не установлена                   </t>
  </si>
  <si>
    <t xml:space="preserve"> не установлена      </t>
  </si>
  <si>
    <t xml:space="preserve"> не установлена</t>
  </si>
  <si>
    <t>2.2.8.</t>
  </si>
  <si>
    <t>2.2.9.</t>
  </si>
  <si>
    <t>04-2522</t>
  </si>
  <si>
    <t>3.1.2</t>
  </si>
  <si>
    <t>МКУ "Большепикинский центр обеспечения и содержания территории"</t>
  </si>
  <si>
    <t xml:space="preserve"> МКУ "Большепикинский центр обеспечения и содержания территории"</t>
  </si>
  <si>
    <t xml:space="preserve"> МКУ "Большепикинский центр обеспечения и содержания территории" </t>
  </si>
  <si>
    <t>МКУ "Октябрьский центр обеспечения и содержания территории"</t>
  </si>
  <si>
    <t xml:space="preserve"> МКУ "Октябрьский центр обеспечения и содержания территории"</t>
  </si>
  <si>
    <t xml:space="preserve"> МКУ "Октябрьский центр обеспечения и содержания территории" </t>
  </si>
  <si>
    <t>05101S9601</t>
  </si>
  <si>
    <t>3.1.3</t>
  </si>
  <si>
    <t>3.1.4</t>
  </si>
  <si>
    <t>3.1.5</t>
  </si>
  <si>
    <t>04-2801</t>
  </si>
  <si>
    <t>0170224920</t>
  </si>
  <si>
    <t>0330129850</t>
  </si>
  <si>
    <t>1.1</t>
  </si>
  <si>
    <t>0950100190</t>
  </si>
  <si>
    <t>Закон РФ от 09.10.1992г. № 3612-I "Основы законодательства РФ о культуре"</t>
  </si>
  <si>
    <t>09.10.1992г.</t>
  </si>
  <si>
    <t>ФЗ от 06.10.2003г. №131-ФЗ "Об общих принципах организации местного самоуправления в РФ"</t>
  </si>
  <si>
    <t>06.10.2003г.</t>
  </si>
  <si>
    <t>МКУ "Бухгалтерия учреждений культуры"</t>
  </si>
  <si>
    <t>0950100590</t>
  </si>
  <si>
    <t>Бюджетный кодекс РФ от 31.07.1998г. № 145-ФЗ</t>
  </si>
  <si>
    <t>31.07.1998г.</t>
  </si>
  <si>
    <t>МКУ "ХЭС учреждений культуры"</t>
  </si>
  <si>
    <t>0950200590</t>
  </si>
  <si>
    <t>ФЗ от 12.01.1996г. № 7-ФЗ "О некоммерческих организациях"</t>
  </si>
  <si>
    <t>12.01.1996г.</t>
  </si>
  <si>
    <t>Постановление правительства НО "Об утверждении Положения об оплате труда работников государственных бюджетных и казенных учреждений культуры НО" № 464 от 15.10.2008 г.</t>
  </si>
  <si>
    <t>15.10.2008г.</t>
  </si>
  <si>
    <t>Приказ Минфина РФ от 1 декабря 2010г. № 157н "Об утверждении Единого плана счетов бухгалтерского учета для органов государственной власти (гос.органов), органов местного самоуправления, органов управления государственными внебюджетными форндами, государственных академий наук, государственных (муниципальных) учреждений и Инструкции по его применению"</t>
  </si>
  <si>
    <t>01.12.2010г.</t>
  </si>
  <si>
    <t>2..4.</t>
  </si>
  <si>
    <t>0950325220</t>
  </si>
  <si>
    <t>Субсидии библиотекам на финансовое обеспечение государственного задания на оказание муниципальных услуг</t>
  </si>
  <si>
    <t>04-2530</t>
  </si>
  <si>
    <t>0910100590</t>
  </si>
  <si>
    <t>Федеральный закон от 03.11.2006г. № 174 - ФЗ "Об автономных учреждениях"</t>
  </si>
  <si>
    <t>03.11.2006г.</t>
  </si>
  <si>
    <t>0910242690</t>
  </si>
  <si>
    <t>0910243690</t>
  </si>
  <si>
    <t>0910325220</t>
  </si>
  <si>
    <t>Федеральный закон от 29.12.1994г. №78-ФЗ "О библиотечном деле"</t>
  </si>
  <si>
    <t>29.12.1994г.</t>
  </si>
  <si>
    <t>Субсидии музеям на финансовое обеспечение государственного задания на оказание муниципальных услуг</t>
  </si>
  <si>
    <t>0940100590</t>
  </si>
  <si>
    <t>0940241690</t>
  </si>
  <si>
    <t>0940325220</t>
  </si>
  <si>
    <t>Субсидии школам на финансовое обеспечение государственного задания на оказание муниципальных услуг</t>
  </si>
  <si>
    <t>Федеральный закон  от 29 декабря 2012г. "Об образовании в Российской Федерации"</t>
  </si>
  <si>
    <t>29.12.2012г.</t>
  </si>
  <si>
    <t>0920100590</t>
  </si>
  <si>
    <t>0920223690</t>
  </si>
  <si>
    <t>4.2.1.7.</t>
  </si>
  <si>
    <t>Субсидии Домам культуры на финансовое обеспечение государственного задания на оказание муниципальных услуг</t>
  </si>
  <si>
    <t>0930100590</t>
  </si>
  <si>
    <t>0930425220</t>
  </si>
  <si>
    <t>0930240690</t>
  </si>
  <si>
    <t>Постановление правительства НО "Об утверждении Положения об оплате труда работников государственных бюджетных, автономных и казенных учреждений культуры НО" № 464 от 15.10.2008 г.</t>
  </si>
  <si>
    <t>Субсидии библиотекам на иные цели</t>
  </si>
  <si>
    <t>Расходы на реализацию мероприятий антинаркотической направленности</t>
  </si>
  <si>
    <t>2210129600</t>
  </si>
  <si>
    <t>Сохранение и развитие материально-технической базы муниципальных библиотек</t>
  </si>
  <si>
    <t>Расходы на поддержку отрасли культуры</t>
  </si>
  <si>
    <t>09102L5190</t>
  </si>
  <si>
    <t>Расходы за счет средств из фонда поддержки территорий Правительства Нижегородской области</t>
  </si>
  <si>
    <t>Расходы на реализацию мероприятий, направленных на духовно-нравственное воспитание в городском округе г.Бор</t>
  </si>
  <si>
    <t>Мероприятия в области социальной политики</t>
  </si>
  <si>
    <t>04-2902</t>
  </si>
  <si>
    <t>0320125280</t>
  </si>
  <si>
    <t>4.2.2.2.</t>
  </si>
  <si>
    <t>Субсидии музеям на иные цели</t>
  </si>
  <si>
    <t>Сохранение и развитие материально-технической базы муниципальных музеев</t>
  </si>
  <si>
    <t>4.2.2.3.</t>
  </si>
  <si>
    <t>Субсидии Домам культуры на иные цели</t>
  </si>
  <si>
    <t>Сохранение и развитие материально-технической базы муниципальных учреждений культуры</t>
  </si>
  <si>
    <t>Расходы на обеспечение развития и укрепления материально-технической базы домов культуры в населенных пунктах с числом жителей до 50 тысяч человек</t>
  </si>
  <si>
    <t>Расходы на поддержку отрасли культуры (мероприятия, направленные на государственную поддержку лучших работников сельских учреждений культуры и лучших сельских учреждений культуры)</t>
  </si>
  <si>
    <t>Расходы на реализацию мероприяятий, направленных на духовно-нравственное воспитание в городском округе г.Бор</t>
  </si>
  <si>
    <t>Расходы на реализацию мероприятий, направленных на формирование доступной для инвалидов среды жизнедеятельности</t>
  </si>
  <si>
    <t>Расходы на реализацию мероприятий по обеспечению потребности лечебных учреждений в донорской крови и ее компонентах и стабилизации ситуации по социально значимым заболеваниям</t>
  </si>
  <si>
    <t>0340125260</t>
  </si>
  <si>
    <t>Мероприятия по улучшению условий труда</t>
  </si>
  <si>
    <t>1110100060</t>
  </si>
  <si>
    <t>4.2.2.18.</t>
  </si>
  <si>
    <t>Субсидии школам на иные цели</t>
  </si>
  <si>
    <t>Сохранение и развитие материально-технической базы учреждений дополнительного образования</t>
  </si>
  <si>
    <t>04-2527</t>
  </si>
  <si>
    <t>Расходы на поддержку отрасли культуры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t>
  </si>
  <si>
    <t>1240100190</t>
  </si>
  <si>
    <t>1)01.01.2006      2)25.08.2007      3)30.10.2010</t>
  </si>
  <si>
    <t>1) не ограничен           2) не ограничен               3) не ограничен</t>
  </si>
  <si>
    <t xml:space="preserve">1) Федеральный закон  от 06.10.2003  № 131-ФЗ  "Об общих принципах организации местного самоуправления в Российской Федерации", ст.34, п.9 </t>
  </si>
  <si>
    <t>1) 01.01.2006</t>
  </si>
  <si>
    <t>1) не ограничен</t>
  </si>
  <si>
    <t>04-2535</t>
  </si>
  <si>
    <t>1210325270</t>
  </si>
  <si>
    <t>800</t>
  </si>
  <si>
    <t>Субсидии учреждениям физической культуры и спорта на финансовое обеспечение государственного задания на оказание муниципальных услуг</t>
  </si>
  <si>
    <t>04-2534</t>
  </si>
  <si>
    <t>Субсидии учреждениям физической культуры и спорта на иные цели</t>
  </si>
  <si>
    <t>04-2526</t>
  </si>
  <si>
    <t>0130324910</t>
  </si>
  <si>
    <t>0130323910</t>
  </si>
  <si>
    <t>12102S2280</t>
  </si>
  <si>
    <t xml:space="preserve">1) Федеральный закон  от 06.10.2003  № 131-ФЗ  "Об общих принципах организации местного самоуправления в Российской Федерации", ст.16, п.1,пп.19                                  2) Федеральный закон  от 03.11.2006  № 174-ФЗ  "Об автономных учреждениях", ст.4    </t>
  </si>
  <si>
    <t>1)01.01.2006              2)06.01.2007</t>
  </si>
  <si>
    <t>1) не ограничен              2) не ограничен</t>
  </si>
  <si>
    <t>04-2555</t>
  </si>
  <si>
    <t xml:space="preserve">1) Федеральный закон  от 03.11.2006  № 174-ФЗ  "Об автономных учреждениях", ст.4    </t>
  </si>
  <si>
    <t>0170124910</t>
  </si>
  <si>
    <t>1210200590</t>
  </si>
  <si>
    <t>0150100190</t>
  </si>
  <si>
    <t xml:space="preserve">1)статья 50 Федерального Закона от 27.07.2004 № 79-ФЗ "О государственной гражданской службе Российской Федерации"       2)Закон Нижегородской области от 03.08.2007  №  99-З " О муниципальной службе в  Нижегородской области"                               3) часть 1 статьи 26 Положения "О муниипальной  службе в городском округе г.Бор"                                          </t>
  </si>
  <si>
    <t xml:space="preserve">                                                                                                                                                                                                                                                                                                                                                                                            30.09.2010 №39</t>
  </si>
  <si>
    <t>ИМЦ</t>
  </si>
  <si>
    <t>0150100590</t>
  </si>
  <si>
    <t>18.05.2015 № 2306</t>
  </si>
  <si>
    <t>МКУ "Бухгалтерия образования"</t>
  </si>
  <si>
    <t>1) Федеральный закон от 05.04.2013 № 44-ФЗ "О контрактной системе в сфере закупок товаров, работ, услуг для обеспечения государственных и муниципальных нужд"</t>
  </si>
  <si>
    <t>Расходы за счет средств местного бюджета на  осуществление выплат на возмещение части расходов по приобретению путевок в загородные детские оздоровительно-образовательные лагеря,  Нижегородской областив в рамках подпрограммы "Развитие дополнительного образования"</t>
  </si>
  <si>
    <t>Мероприятия в области образования</t>
  </si>
  <si>
    <t>0130424010</t>
  </si>
  <si>
    <t>0140124010</t>
  </si>
  <si>
    <t>Мероприятия в области образования по муниципальной программе "Развития образования в городском округе город Бор "</t>
  </si>
  <si>
    <t>0140224010</t>
  </si>
  <si>
    <t>Расходы на реализацию мероприятий по обеспечению потребности лечебных учреждений в донорской крови и ее компонентах и стабилизация ситуации по социально  значимым заболеваниям</t>
  </si>
  <si>
    <t>3.1.6</t>
  </si>
  <si>
    <t>Расходы на обеспечение деятельности муниципальных дошкольных образовательных учреждений</t>
  </si>
  <si>
    <t>Присмотр и уход</t>
  </si>
  <si>
    <t>0110100590</t>
  </si>
  <si>
    <t xml:space="preserve">1)пункт 1,5 части 1, статьи 9 Федерального Закона от 29.12.2012 № 273-ФЗ "Об образовании в Российской Федерации"                                                 2) Федеральный закон от 06.10.2003 № 131-ФЗ "Об общих принципах организации местного самоуправления в Российской Федерации"                                   </t>
  </si>
  <si>
    <t xml:space="preserve">1) пункт1,5 части 1, статьи 9 ФЗ Федерального Закона от 29.12.2012 № 273-ФЗ "Об образовании в Российской Федерации"                                2)Федеральный закон от 06.10.2003 № 131-ФЗ "Об общих принципах организации местного самоуправления в Российской Федерации"  </t>
  </si>
  <si>
    <t>0130100590</t>
  </si>
  <si>
    <t>Обеспечение функционирования модели персонифицированного финансирования дополнительного образования детей</t>
  </si>
  <si>
    <t>0130100591</t>
  </si>
  <si>
    <t>25.03.2009 № 149</t>
  </si>
  <si>
    <t>Реализация проекта по обеспечению несовершеннолетних временной трудовой занятостью</t>
  </si>
  <si>
    <t>Расходы на исполнение полномочий по финансовому обеспечению двухразовым бесплатным питанием обучающихся с ограниченными возможностями здоровья, не проживающих в муниципальных организациях, осуществляющих образовательную деятельность по адаптированным основным общеобразовательным программам за счет средств местного бюджета</t>
  </si>
  <si>
    <t>0120223180</t>
  </si>
  <si>
    <t>Расходы на финансовое обеспечение деятельности центров образования цифрового и гуманитарного профилей "Точка роста"</t>
  </si>
  <si>
    <t>012E174590</t>
  </si>
  <si>
    <t>Расходы на капитальный ремонт образовательных организаций, реализующих общеобразовательные программы Нижегородской области</t>
  </si>
  <si>
    <t>16.10.2014 №7124</t>
  </si>
  <si>
    <t>4.2.1.1</t>
  </si>
  <si>
    <t xml:space="preserve">1)пункт 1,5 части 1, статьи 9 Федерального Закона от 29.12.2012 № 273-ФЗ "Об образовании в Российской Федерации"                                                 2) Федеральный закон от 06.10.2003 № 131-ФЗ "Об общих принципах организации местного самоуправления в Российской Федерации" </t>
  </si>
  <si>
    <t>4.2.1.2</t>
  </si>
  <si>
    <t>4.2.1.3</t>
  </si>
  <si>
    <t>Расходы на обеспечение деятельности муниципальных школ начальных, неполных средних и средних</t>
  </si>
  <si>
    <t>04-2523</t>
  </si>
  <si>
    <t>0120100590</t>
  </si>
  <si>
    <t>4.2.1.4</t>
  </si>
  <si>
    <t>04-2525</t>
  </si>
  <si>
    <t>4.2.1.5</t>
  </si>
  <si>
    <t>4.2.1.6</t>
  </si>
  <si>
    <t>Расходы на создание новых мест дополнительного образования детей "ЦДО "Школа полного дня"</t>
  </si>
  <si>
    <t>0130100592</t>
  </si>
  <si>
    <t>Приказ МО Нижегородской области № 316-01-63/169-20 с изменениями от 29.01.2020</t>
  </si>
  <si>
    <t>4.2.1.7</t>
  </si>
  <si>
    <t>0130300590</t>
  </si>
  <si>
    <t>4.2.2.2</t>
  </si>
  <si>
    <t>4.2.2.3</t>
  </si>
  <si>
    <t>4.2.2.4</t>
  </si>
  <si>
    <t>4.2.2.6</t>
  </si>
  <si>
    <t>4.2.2.7</t>
  </si>
  <si>
    <t>4.2.2.9</t>
  </si>
  <si>
    <t>4.2.2.10</t>
  </si>
  <si>
    <t>4.2.2.12</t>
  </si>
  <si>
    <t>Расходы на организацию бесплатного горячего питания обучающихся, получающих начальное общее образование в муниципальных образовательных организациях  Нижегородской области</t>
  </si>
  <si>
    <t>4.2.2.13</t>
  </si>
  <si>
    <t>4.2.2.14</t>
  </si>
  <si>
    <t>4.2.2.16</t>
  </si>
  <si>
    <t>04-2524</t>
  </si>
  <si>
    <t>4.2.2.17</t>
  </si>
  <si>
    <t>4.2.2.20</t>
  </si>
  <si>
    <t>4.2.2.22</t>
  </si>
  <si>
    <t>4.2.2.23</t>
  </si>
  <si>
    <t>4.2.2.24</t>
  </si>
  <si>
    <t>Расходы на обеспечение деятельности муниципальных учреждений дополнительного образования</t>
  </si>
  <si>
    <t>Мероприятия отдыха и оздоровления детей в рамках подпрограммы "Развитие дополнительного образования"</t>
  </si>
  <si>
    <t>4.2.2.28</t>
  </si>
  <si>
    <t>4.2.2.29</t>
  </si>
  <si>
    <t xml:space="preserve">Расходы на реализацию мероприятий антинаркотической направленности в рамках подпрограммы "Комплексные меры противодействия злоупотреблению наркотиками и их </t>
  </si>
  <si>
    <t>Мероприятия по безопасности дорожного движения</t>
  </si>
  <si>
    <t>Реализация мероприятий, направленных на противодействие коррупции.</t>
  </si>
  <si>
    <t>04-2560</t>
  </si>
  <si>
    <t>1910100600</t>
  </si>
  <si>
    <t>4.2.2.34</t>
  </si>
  <si>
    <t>4.2.2.35</t>
  </si>
  <si>
    <t>4.2.2.36</t>
  </si>
  <si>
    <t>4.2.2.38</t>
  </si>
  <si>
    <t>4.2.2.39</t>
  </si>
  <si>
    <t>Приобретение путевок, возмещение части расходов по приобретению путевок в загородные детские оздоровительно-образовательные центы (лагеря) Нижегородской области, оплата стоимости набора продуктов питания в лагерях с дневным пребыванием детей, организованных на базе образовательных учреждений округа (пришкольные лагеря) и проведение культурно-массовых мероприятий в пришкольных лагерях</t>
  </si>
  <si>
    <t xml:space="preserve">1)статья 5, 28 Федарального закона " Об образовании  в Российской Федерации" № 273- ФЗ от 29.12.2012                                           2) Постановление Правительства Нижегородской области  "Об организации отдыха, оздоровления и занятости детей и молодежи Нижегородской области"    </t>
  </si>
  <si>
    <t xml:space="preserve">Субвенция на исполнение полномочий в сфере общего образования </t>
  </si>
  <si>
    <t>Закон Нижегородской области от 28 ноября 2013 года  № 160-З "О предоставлении органам местного самоуправления муниципальных районов и городских округов Нижегородской области субвенций на исполнение полномочий в сфере общего образования".</t>
  </si>
  <si>
    <t>4.2.2.1</t>
  </si>
  <si>
    <t xml:space="preserve">Расходы на исполнение полномочий по финансовому обеспечению выплат ежемесячного денежного вознаграждения за классное руководство педагогическим работникам </t>
  </si>
  <si>
    <t>Закон Нижегородской области от 21 октября 2005 года № 140-З "О наделении органов местного самоуправления отдельными государственными полномочиями в области образования"</t>
  </si>
  <si>
    <t>Расходы на исполнение полномочий по финансовому обеспечению выплаты компенсации педагогическим и иным работникам муниципальных образовательных организаций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 за счет средств субвенции областного бюджета</t>
  </si>
  <si>
    <t>1.1.2</t>
  </si>
  <si>
    <t>04-2552</t>
  </si>
  <si>
    <t>1310100130</t>
  </si>
  <si>
    <t>Выплаты персоналу органа местного самоуправления, в т.ч.:</t>
  </si>
  <si>
    <t>Решение вопросов местного значения, осуществление отдельных государственных полномочий, переданных органам местного самоуправления федеральными законами и законами Нижегородской области.</t>
  </si>
  <si>
    <t>01   01</t>
  </si>
  <si>
    <t>04  02</t>
  </si>
  <si>
    <t xml:space="preserve">1) Федеральный закон от 06.10.2003 № 131-ФЗ "Об общих принципах организации местного самоуправления в РФ" ст. 34 п. 9;                                                                                                                                     </t>
  </si>
  <si>
    <t>Глава муниципального образования</t>
  </si>
  <si>
    <t>2)Федеральный закон от 02.03.2007 № 25-ФЗ "О муниципальной службе в РФ" ст. 22 п. 2</t>
  </si>
  <si>
    <t>2) 02.03.2007</t>
  </si>
  <si>
    <t xml:space="preserve">3) Закон Нижегородской области от 03.08.2007 № 99-З "О муниципальной службе в Нижегородской области" ст. 38 абз. 1                        </t>
  </si>
  <si>
    <t xml:space="preserve">3) 03.08.2007 </t>
  </si>
  <si>
    <t>МКУ по АХО</t>
  </si>
  <si>
    <t>Качественное выполнение работ по материально- технич. обеспечению деятельности администрации</t>
  </si>
  <si>
    <t xml:space="preserve">1) Федеральный закон от 06.10.2003 № 131-ФЗ "Об общих принципах организации местного самоуправления в РФ" ст. 17 п. 1 п.п.3; ст. 14 п. 1 п.п. 9, ст. 15 п. 1 п.п. 7                                                                                                                                     </t>
  </si>
  <si>
    <t>МКУ "Управление по делам ГО и ЧС"</t>
  </si>
  <si>
    <t>Решение задач в области гражданской обороны, защиты населения и территории муниципального образования от чрезвычайных ситуаций</t>
  </si>
  <si>
    <t>2) Федеральный закон от 25.09.1997 № 126-ФЗ "О финансовых основах местного самоуправления в Российской Федерации" ст. 5 п. 2</t>
  </si>
  <si>
    <t>2) 25.09.1997</t>
  </si>
  <si>
    <t>МКУ Борстройзаказчик</t>
  </si>
  <si>
    <t>0220100590</t>
  </si>
  <si>
    <t>3) Федеральный закон от 21.12.1994 № 68-ФЗ "О защите населения и территорий от чрезвычайных ситуаций природного и техногенного характера" ст. 11 п. 2 п.п. "г"</t>
  </si>
  <si>
    <t>3) 21.12.1994</t>
  </si>
  <si>
    <t>МКУ по АХО, в т. ч.:</t>
  </si>
  <si>
    <t>4) ФЗ от 22.07.2008 №123-ФЗ "Технический регламент о требованиях пожарной безопасности", регламент</t>
  </si>
  <si>
    <t>4) 22.07.2008</t>
  </si>
  <si>
    <t>расходы на обеспечение деятельности МУ</t>
  </si>
  <si>
    <t>5) Федеральный закон от 21.12.1994 № 69-ФЗ "О пожарной безопасности" ст. 19</t>
  </si>
  <si>
    <t>5) 21.12.1994</t>
  </si>
  <si>
    <t>МКУ "Управление по делам ГО и ЧС", в т.ч.:</t>
  </si>
  <si>
    <t>6) Закон Нижегородской области от 04.01.1996 № 17-З "О защите населения и территорий Нижегородской области от чрезвычайных ситуаций природного и техногенного характера" ст. 24</t>
  </si>
  <si>
    <t>6) 04.01.1996</t>
  </si>
  <si>
    <t xml:space="preserve">мероприятия, направленные на защиту населения и территорий от чрезвычайных ситуаций </t>
  </si>
  <si>
    <t>2010225110</t>
  </si>
  <si>
    <t>7) Расп.ПНО  от 14.07.2015 № 1293-р "Об организации  и выполнении мероприятий по построению, внедрению и развитию на территориии НО аппаратно- программного комплекса "Безопасный город" 8) Пост. ПНО от 09.11.2016 № 759 "О единых дежурно- диспетчерских службах муниципальных образований НО"</t>
  </si>
  <si>
    <t>7) 14.07.2015                      8) 09.11.2016</t>
  </si>
  <si>
    <t>целевой финансовый резерв для предупреждения и ликвидации последствий ЧС и стихийных бедствий природного и техногенного характера</t>
  </si>
  <si>
    <t>2010125040</t>
  </si>
  <si>
    <t>расходы на обеспечение функций подведомственных учреждений</t>
  </si>
  <si>
    <t>2030100590</t>
  </si>
  <si>
    <t>противопожарные мероприятия</t>
  </si>
  <si>
    <t xml:space="preserve">мероприятия, направленные на создание и развитие системы обеспечения вызова экстренных оперативных служб по единому номеру "112" в городском округе г. Бор </t>
  </si>
  <si>
    <t xml:space="preserve">  03</t>
  </si>
  <si>
    <t xml:space="preserve">  09</t>
  </si>
  <si>
    <t xml:space="preserve"> 2010325230</t>
  </si>
  <si>
    <t>9) Закон Нижегородской области от 26.10.1995 № 16-З "О пожарной безопасности" ст. 6</t>
  </si>
  <si>
    <t>9) 26.10.1995</t>
  </si>
  <si>
    <t>2030200590</t>
  </si>
  <si>
    <t xml:space="preserve">10) Пост. Администрации город.округа г.Бор НО от 12.05.2016 № 2174 "О создании целевого финансового резерва для предупреждения и ликвидации последствий ЧС и стихийных бедствий природного и техногенного характера город. округа г.Бор и утверждении Порядка его использовани"  порядок;                                      </t>
  </si>
  <si>
    <t>10) 12.05.2016                     11) 04.08.2014</t>
  </si>
  <si>
    <t>мероприятия, направленные на обслуживание и содержание муниципального сегмента  региональной автоматизированной системы централизованного оповещения населения (МАСЦО)</t>
  </si>
  <si>
    <t>2010325210</t>
  </si>
  <si>
    <t>создание и оснащение спасательных постов в местах массового отдыха людей</t>
  </si>
  <si>
    <t>2010425240</t>
  </si>
  <si>
    <t>МКУ Борстройзаказчик, в т.ч.:</t>
  </si>
  <si>
    <t>Содержание, ремонт, ТО объектов кап. стр-ва, введенных в эксплуатацию до момента передачи в мун. казну</t>
  </si>
  <si>
    <t xml:space="preserve">   02</t>
  </si>
  <si>
    <t>0210110010</t>
  </si>
  <si>
    <t>12) Пост. ПНО от 30.12.2016 № 6418 " О единой дежурно- диспетчерской службе город. округа г. Бор НО", в целом</t>
  </si>
  <si>
    <t>12) 30.12.2016</t>
  </si>
  <si>
    <t>2420100590</t>
  </si>
  <si>
    <t>14) Пост. Адм. Борского района НО от 17.12.2010 № 115 "О создании МУ АХО органов местного самоуправления", "Устав МУ АХО" в целом;</t>
  </si>
  <si>
    <t>15) Пост. Адм. город.округа г.Бор НО от 21.12.2011 № 7037 "Устав МКУ Управление по делам ГО и ЧС город. округа г. Бор НО" в целом;</t>
  </si>
  <si>
    <t>15) 21.12.2011</t>
  </si>
  <si>
    <t>16) Пост. Адм. город. округа г.Бор НО от 22.12.2011 № 7090 "Устав МКУ город. округа г. Бор НО "Борстройзаказчик" в целом</t>
  </si>
  <si>
    <t>16) 22.12.2011</t>
  </si>
  <si>
    <t xml:space="preserve">01    </t>
  </si>
  <si>
    <t xml:space="preserve">13   </t>
  </si>
  <si>
    <t>1) Федеральный закон от 06.10.2003 № 131-ФЗ "Об общих принципах организации местного самоуправления в Российской Федерации" ст. 17 п. 1 п.п.3;</t>
  </si>
  <si>
    <t>Мероприятия в рамках п/пр. "Совершенствование муниципального управления", в т. ч.:</t>
  </si>
  <si>
    <t>Подготовка и повышение квалификации кадров (обучение семинары)</t>
  </si>
  <si>
    <t>2410125070</t>
  </si>
  <si>
    <t>2) Федеральный закон от 02.03.2007 № 25-ФЗ "О муниципальной службе в РФ" ст. 35;</t>
  </si>
  <si>
    <t>2410225100</t>
  </si>
  <si>
    <t xml:space="preserve">01   </t>
  </si>
  <si>
    <t xml:space="preserve">13  </t>
  </si>
  <si>
    <t>3)Федеральный закон от 25.09.1997 № 126-ФЗ "О финансовых основах местного самоуправления в Российской Федерации" ст. 5 п. 2;</t>
  </si>
  <si>
    <t>3) 25.09.1997</t>
  </si>
  <si>
    <t>3.1.5.</t>
  </si>
  <si>
    <t>3.1.6.</t>
  </si>
  <si>
    <t>3.1.7.</t>
  </si>
  <si>
    <t xml:space="preserve">1) Федеральный закон от 06.10.2003 № 131-ФЗ "Об общих принципах организации местного самоуправления в РФ" ст. 14 п. 1 п.п. 30, ст. 15 п. 1 п.п. 27;                                                                                   2) Закон Нижегородской области от 25.04.1997 № 70-З "О молодежной политике в Нижегородской области" ст. 8 п. 2 </t>
  </si>
  <si>
    <t>1) 01.01.2006                       2) 25.04.1997</t>
  </si>
  <si>
    <t>1) 01.01.2006                     2) 09.10.1992                    3) 31.12.1996</t>
  </si>
  <si>
    <t>3.1.9.</t>
  </si>
  <si>
    <t>1) Федеральный закон от 06.10.2003 № 131-ФЗ "Об общих принципах организации местного самоуправления в РФ" ст. 16.1;                                          2) Закон НО от 03.02.2010 № 9-З "Об охране труда в НО" гл. 2 ст. 8;                                                   3) ФЗ №149-ФЗ от 27.07.2006 "Об информатизации, информационных технологиях и о защите информации" ст.11;    4) ФЗ № 63-ФЗ от 25.03.2011 "Об электронной подписи" ст. 4, 5, 6, 9</t>
  </si>
  <si>
    <t>1) 01.01.2006                           2) 03.02.2010                      3) 27.07.2006                      4) 25.03.2011</t>
  </si>
  <si>
    <t>3.1.11.</t>
  </si>
  <si>
    <t>3.1.12.</t>
  </si>
  <si>
    <t>0310100120</t>
  </si>
  <si>
    <t>Субсидии МБУ "Борское охотничье-рыболовное хозяйство" на финансовое обеспечение муниципального задания на оказание муниципальных услуг (выполнение работ)</t>
  </si>
  <si>
    <t>Сбор, обработка и хранение информации об объектах живот. мира и среды их обитания, включая редких и находящихся под угрозой исчезновения объектов живот. мира, охотничьих ресурсов; создание эксперимент. и мотодологической основы сохранения объектов животного мира, включая редких и находящихся под угрозой исчезновения, охотничьих ресурсов в естественной среде обитания с целью поддержания их видового разнообразия и сохранения их численности в пределах, необходимых для расширенного воспроизводства на территории охотничьего хозяйства</t>
  </si>
  <si>
    <t>0710100590</t>
  </si>
  <si>
    <t xml:space="preserve">1) Федеральный закон от 14.03.1995 № 33-ФЗ Об особо охраняемых природных территориях" р. 9 ст. 33;                                     2) Федеральный закон от 24.04.1995 № 52-ФЗ О животном мире" гл. 1 ст. 8;                                 3)  Закон Нижегородской области от 30.03.2010 № 42-З "Об охоте и о сохранении охотничьих ресурсов в Нижегородской области" в целом;                                           4)   Пост. Администрации город. округа г. Бор НО от  13.02.2012 № 728 "Устав МБУ "Борское охотничье - рыболовное хозяйство" в целом;                                                               5) Пост. Администрации город. округа г. Бор НО от 31.12.2015 № 6855 "Об утв. ведомств. перечня мун. услуг и работ, оказываемых и выполняемых МУ, находящимися в ведении адм. город. округа г.Бор НО" перечень п. 3            </t>
  </si>
  <si>
    <t>1) 14.03.1995                            2)  24.04.1995                 3)  30.03.2010                  4) 13.02.2012              5) 01.01.2016</t>
  </si>
  <si>
    <t>4.1.1.3.</t>
  </si>
  <si>
    <t>Сбор, обработка и хранение информации об объектах живот. мира и среды их обитания, включая редких и находящихся под угрозой исчезновения объектов живот. мира, охотничьих ресурсов; создание эксперимент. и мотодологической основы сохранения объектов животного мира, включая редких и находящихся под угрозой исчезновения, охотничьих ресурсов в естественной среде обитания с целью поддержания их видового разнообразия и сохранения их числен-ности в пределах, необ-ходимых для расширен-ного воспроизводства на территории охотничьего хозяйства</t>
  </si>
  <si>
    <t>13  13</t>
  </si>
  <si>
    <t>1) 08.06.2015                  2) 01.01.2015</t>
  </si>
  <si>
    <t>Субсидии МАУ "Борский бизнес - инкубатор" на финансовое обеспечение муниципального задания на оказание муниципальных услуг (выполнение работ)</t>
  </si>
  <si>
    <t>Предоставление информационной и консультационной поддержки субъектам малого и среднего предприниматель-ства</t>
  </si>
  <si>
    <t xml:space="preserve">1510100590 </t>
  </si>
  <si>
    <t xml:space="preserve">1) Федеральный закон от 06.10.2003 № 131-ФЗ «Об общих принципах организации местного самоуправления в РФ» ст. 14 п.п. 28, ст. 15 п.п. 25;         2) Федеральный закон от 24.07.2007 № 209-ФЗ "О развитии малого и среднего предпринимательства в РФ" ст. 10 п. 1 п.п.2;                                       3) Закон Нижегородской области от 05.12.2008 № 171-З "О развитии малого и среднего предпринимательства в Нижегородской области" ст. 4;  4) Пост. Администрации город. округа г. Бор НО от 06.03.2013 № 1241 "О создании МАУ город. округа г. Бор НО "Борский бизнес - инкубатор" и Устав МАУ, в целом;                                  5) Пост. Администрации город. округа г. Бор НО от 31.12.2015 № 6855 "Об утв. ведомств. перечня мун. услуг и работ, оказываемых и выполняемых МУ, находящимися в ведении адм. город. округа г.Бор НО" перечень п. 2                                              </t>
  </si>
  <si>
    <t>1) 01.01.2006                       2) 01.01.2008                        3) 05.12.2008                       4) 06.03.2013                      5) 01.01.2016</t>
  </si>
  <si>
    <t xml:space="preserve">Субсидии МАУ "Борский бизнес - инкубатор" на иные цели </t>
  </si>
  <si>
    <t>1) 01.01.2006                       2) 01.01.2008                        3) 05.12.2008                        4) 07.02.2001                        5) 08.06.2015</t>
  </si>
  <si>
    <t>0310329940</t>
  </si>
  <si>
    <t>1) Федеральный закон от 31.07.1998 № 145-ФЗ "Бюджетный кодекс РФ" ст. 78.1;                                                                                        2) Федеральный закон от 12.01.1996 № 7-ФЗ "О некоммерческих организациях" ст. 2;                                                   3) Закон НО от 07.05.2009 № 52-З "О государственной поддержке социально ориентированных некоммерческих организаций в НО" ст. 4, 5, 6, 10 п. 2, 3;                              4) Пост. Администрации город. округа г. Бор НО от 19.07.2016 № 3389 "Об утв. Положений, регламентирующих предоставление за счет средств бюджета город. округа г. Бор субсидий социально ориентированным некоммерческим организациям, на являющимся госуд. (муниципальными) учреждениями" положение о порядке предоставления за счет ср-в бюджета город. округа г. Бор субсидии социально ориентир. некоммер.орг-ям, не являющимся госуд. (муниц.) учреждениями.</t>
  </si>
  <si>
    <t>1) 31.07.1998                                           2) 12.01.1996                        3) 07.05.2009                        4) 19.07.2016</t>
  </si>
  <si>
    <t>2310126100</t>
  </si>
  <si>
    <t>5.3.</t>
  </si>
  <si>
    <t xml:space="preserve"> 0330129850 </t>
  </si>
  <si>
    <t>5.5.</t>
  </si>
  <si>
    <t>5.6.</t>
  </si>
  <si>
    <t>5.7.</t>
  </si>
  <si>
    <t>5.8.</t>
  </si>
  <si>
    <t xml:space="preserve">6. Осуществление (предоставление) бюджетных инвестиций в муниципальную собственность (за исключением предоставления бюджетных инвестиций юридическим лицам, не являющимся муниципальными учреждениями и муниципальными унитарными предприятиями)
</t>
  </si>
  <si>
    <t>Осуществление бюджетных инвестиций</t>
  </si>
  <si>
    <t>6.1.1.</t>
  </si>
  <si>
    <t>0210200010</t>
  </si>
  <si>
    <t>1) Федеральный закон от 10.01.2002 № 7-ФЗ "Об охране окружающей среды" ст. 7 п. 3 абз. 2                                                2) Закон Нижегородской области от 10.09.1996 № 45-З "Об экологической безопасности" ст. 18</t>
  </si>
  <si>
    <t xml:space="preserve">1) 10.01.2002                     2) 10.09.1996 </t>
  </si>
  <si>
    <t>6.1.2.</t>
  </si>
  <si>
    <t>0210200000</t>
  </si>
  <si>
    <t xml:space="preserve">1) Федеральный закон от 06.10.2003 № 131-ФЗ "Об общих принципах организации местного самоуправления в РФ" ст. 15 п. 1 п.п.5;                                              2) ФЗ от 10.12.1995 №196-ФЗ "О безопасности дорожного движения"  ст. 5                                           </t>
  </si>
  <si>
    <t xml:space="preserve">1) 01.01.2006                        2) 10.12.1995                       </t>
  </si>
  <si>
    <t xml:space="preserve"> 0210200010</t>
  </si>
  <si>
    <t>3) Закон Нижегородской области от  04.12.2008 № 157-З "Об автомобильных дорогах и дорожной деятельности на территории Нижегородской области" ст. 9 п. 4                                          4) Пост. ПНО от 30.11.2011 № 978 "Об утв. Порядка формир. и использования бюдж. ассигн. дорожного фонда НО" р. 2, 3</t>
  </si>
  <si>
    <t>3) 14.12.2008                                           4) 30.11.2011</t>
  </si>
  <si>
    <t>Проектирование и стр-во (реконструкция) автомобильных дорог общего пользования местного значения мун. образований НО, в т.ч. строительство объектов скоростного внеуличного транспорта</t>
  </si>
  <si>
    <t>6.1.3.</t>
  </si>
  <si>
    <t>1) Федеральный закон от 06.10.2003 № 131-ФЗ "Об общих принципах организации местного самоуправления в РФ" ст. 15 п. 1 п.п.4;                                              2) ФЗ от 31.03.1999 № 69-ФЗ"О газоснабжении в РФ" ст. 7;              3) ФЗ от 07.12.2011 № 416-ФЗ "О водоснабжении и водоотведении" гл. 4 ст. 23             4) ФЗ от 26.03.2003 № 69-ФЗ "Об электроэнергетике"  ст. 21 п. 4 абз. 14;                                             5)  Закон Нижегородской обл. от 17.12.1996 № 56-З "Об энергоснабжении" ст. 5 абз. 11</t>
  </si>
  <si>
    <t>1) 01.01.2006                        2) 31.03.1999                         3) 01.01.2012                        4) 26.03.2003                     5) 17.12.1996</t>
  </si>
  <si>
    <t>Расходы на строительство, реконструкцию, проектно - изыскательские работы по отрасли "Национальная экономика"</t>
  </si>
  <si>
    <t>0210300010</t>
  </si>
  <si>
    <t>6.1.4.</t>
  </si>
  <si>
    <t>1) Федеральный закон от 06.10.2003 № 131-ФЗ «Об общих принципах организации местного самоуправления в РФ» ст. 2 ч. 1, ст. 14 п. 6, ст. 16 ч. 1;                                                     2) Федеральный закон от 29.12.2004 № 188-ФЗ "Жилищный кодекс РФ" ст. 14 ч. 1, ст. 19 п. 3</t>
  </si>
  <si>
    <t>1) 01.01.2006                             2) 01.01.2005</t>
  </si>
  <si>
    <t>6.1.6.</t>
  </si>
  <si>
    <t xml:space="preserve">Организация предоставления общедоступного и бесплатного дошкольного, начального общего, основного общего, среднего общего образованияпо основным общеобразовательным программам в муниц. образовательных организациях, в т. ч.:  </t>
  </si>
  <si>
    <t>1) Федеральный закон от 06.10.2003 № 131-ФЗ "Об общих принципах организации местного самоуправления в РФ" ст. 15 п. 1 п.п.11;                                            2) Закон РФ от 10.07.1992 № 3266-1 "Об образовании" ст. 5; 3) Закон Нижегородской области от 30.12.2005 № 212-З "О социальной поддержке отдельных категорий граждан в целях реализации их прав на образование" ст. 11 п. 2</t>
  </si>
  <si>
    <t>1) 01.01.2006                       2) 10.07.1992                        3) 30.12.2005</t>
  </si>
  <si>
    <t>Расходы на строительство, реконструкцию, проектно - изыскательские работы по отрасли "Образование"</t>
  </si>
  <si>
    <t>0210400010</t>
  </si>
  <si>
    <t>6.1.7.</t>
  </si>
  <si>
    <t>Расходы на строительство, реконструкцию, проектно - изыскательские работы по отрасли "Культура"</t>
  </si>
  <si>
    <t>Расходы на предоставление ежемесячной денежной выплаты гражданам, имеющим звание Почетный гражданин"</t>
  </si>
  <si>
    <t xml:space="preserve">10   </t>
  </si>
  <si>
    <t>0310180930</t>
  </si>
  <si>
    <t>1) 01.01.2006                          2) 02.02.2015</t>
  </si>
  <si>
    <t>Расходы на предоставление ежемесячной денежной выплаты вдовам Героев социалистического труда</t>
  </si>
  <si>
    <t>0310180940</t>
  </si>
  <si>
    <t>Расходы на предоставление ежемесячной денежной выплаты гражданам, имеющим неорганизованных детей - инвалидов в возрасте до 7 лет</t>
  </si>
  <si>
    <t xml:space="preserve"> 0310180950</t>
  </si>
  <si>
    <t>1) ФЗ РФ от 15.12.2001 № 166-ФЗ "О госуд. пенсионном обеспечении" ст. 22 гл. 5;                                                  2)  ФЗ РФ от 23.05.2016 № 143-ФЗ  "О внесении изм. в отд. законод. акты РФ в части увеличения пенсион. возраста отдельным категориям граждан" ст. 2п. 5, ст. 3;                                                               3) Пост. ПНО от 13.12.2007 N 475 "Об утв. Положения о порядке назначения, перерасчета, индексации и выплаты пенсии за выслугу лет лицам, замещавшим госуд. должности и должности госуд. гражд. службы НО, мун. должности и должности мун. службы в НО" положение;                                              4) Закон НО от 24 июня 2003 № 48-З "О пенсии за выслугу лет лицам, замещавшим госуд. должности НО и должности госуд. гражд. службы НО" гл. 2, 3, 4;                                                              5) Решение Совета депутатов город. округа г.Бор НО от 12.11.2013 № 84 " Об утв. Положения о пенсии за выслугу лет лицам, замещавшим мун. должности и должности мун. службы в город. окр.е г. Бор НО" п. 9.2;                                                    6) Пост. Администрации город. округа г. Бор НО от 29.01.2014 № 485 "Об утв. Порядка обращения за пенсией за выслугу лет лиц, замещавших мун. должности и должности мун. службы в органах местного самоуправления город. округа г. Бор (Борского р-на) НО" порядок.</t>
  </si>
  <si>
    <t>1) 01.01.2012                       2) 01.01.2017                     3) 13.12.2007                        4) 24.06.2003                        5) 01.01.2014                      6) 29.01.2014</t>
  </si>
  <si>
    <t>П/пр. "Обеспечение жильем молодых семей", в т. ч.:</t>
  </si>
  <si>
    <t xml:space="preserve">1) Федеральный закон от 06.10.2003 № 131-ФЗ "Об общих принципах организации местного самоуправления в РФ" ст. 2 ч. 1, ст. 14 п. 6, ст. 16 ч. 1;                                                                              2) Федеральный закон  от 29.12.2004 № 188-ФЗ "Жилищный кодекс РФ" ст. 14 ч. 1, ст. 19 п. 3;                                                       3) Постановление Правительства Нижегородской области от 30.04.2014 № 302 "Об утверждении госуд. программы "Развитие жилищного строительства и
государственная поддержка граждан по обеспечению жильем на территории Нижегородской области" в целом;                                                </t>
  </si>
  <si>
    <t xml:space="preserve">1) 01.01.2006                        2) 01.01.2005                        3) 01.01.2015                          </t>
  </si>
  <si>
    <t xml:space="preserve">Осуществление соц.выплат молодым семьям на приобретение жилья или строительство индивидуального жилого дома </t>
  </si>
  <si>
    <t xml:space="preserve">   10</t>
  </si>
  <si>
    <t xml:space="preserve">  04</t>
  </si>
  <si>
    <t>0310429950 0310474500</t>
  </si>
  <si>
    <t>4) 27.02.1998                    5) 16.11.2005                                          6) 30.04.2014</t>
  </si>
  <si>
    <t xml:space="preserve"> 7770322000</t>
  </si>
  <si>
    <t>1) Федеральный закон от 06.10.2003 № 131-ФЗ "Об общих принципах организации местного самоуправления в Российской Федерации" ст. 16.1;                                                                    2) Постановление Правительства Нижегородской области от 07.02.2001 № 57 "Об утверждении Порядка использования бюджетных ассигнований фонда на поддержку терриоорий НО" п. 3</t>
  </si>
  <si>
    <t>1) 01.01.2006                        2) 07.02.2011</t>
  </si>
  <si>
    <t>2.5.</t>
  </si>
  <si>
    <t>Расходы на оказание единовременных выплат отдельным категориям граждан в связи с проведением социально- значимого мероприятия, посвященного соответствующей памятной дате</t>
  </si>
  <si>
    <t xml:space="preserve">1) ФЗ от 06.10.2003 № 131-ФЗ "Об общих принципах организации мест. самоуправления в РФ" ст. 16.1; 2) Пост. Администрации город. округа г.Бор от 02.02.2015 № 441 (с изм. от 08.04.2015 № 1661) "Об утв. порядка предос-тавления мер соц. поддержки населения и обществ. орг-ций город. округа г. Бор" р. 1 п. 1.2.; 3) Пост. Администрации город. округа г.Бор от 23.01.2015 № 192 и от 11.02.2016 № 527 "Об утв. порядка назначения единовременной выплаты на рождение ребенка женщинам, работающим в муниц. учреждениях образования, культуры и спорта" р.1 п. 1.2     </t>
  </si>
  <si>
    <t xml:space="preserve">1) 01.01.2006                        2) 01.01.2015                                          </t>
  </si>
  <si>
    <t>2.6.</t>
  </si>
  <si>
    <t>Расходы на оказание адресной поддержки гражданам, оказавшимся в трудной жизненой ситуации</t>
  </si>
  <si>
    <t>0310200120</t>
  </si>
  <si>
    <t>2.7.</t>
  </si>
  <si>
    <t>Расходы на выплаты активистам социально ориентированных некоммерческих организаций</t>
  </si>
  <si>
    <t>0310329930</t>
  </si>
  <si>
    <t>2.8.</t>
  </si>
  <si>
    <t xml:space="preserve">3) 01.01.2015,                                  01.01.2016    </t>
  </si>
  <si>
    <t>3) 31.12.2015</t>
  </si>
  <si>
    <t>2.9.</t>
  </si>
  <si>
    <t xml:space="preserve"> 01.01.2015</t>
  </si>
  <si>
    <t>2.10.</t>
  </si>
  <si>
    <t>7770321000</t>
  </si>
  <si>
    <t>1) Федеральный закон от 06.10.2003 № 131-ФЗ "Об общих принципах организации местного самоуправления в РФ" ст. 17 п. 1 п.п.3                                                2) Федеральный закон от 25.09.1997 № 126-ФЗ "О финансовых основах местного самоуправления в Российской Федерации" ст. 5 п. 2</t>
  </si>
  <si>
    <t>1) 01.01.2006                        2) 25.09.1997</t>
  </si>
  <si>
    <t>1) Федеральный закон от 06.10.2003 № 131-ФЗ "Об общих принципах организации местного самоуправления в РФ" ст. 17 п. 1 п.п.3                                                2) Федер. закон от 25.09.1997 № 126-ФЗ "О финансовых основах мест. самоуправления в РФ" ст. 5 п. 2</t>
  </si>
  <si>
    <t xml:space="preserve">Осуществление полномочий по созданию и организации деятельности муниципаль-ных комиссий по делам несовершеннолетних и защите их прав </t>
  </si>
  <si>
    <t xml:space="preserve">1) Федеральный закон от 24.06.1999 № 120-ФЗ "Об основах системы профилактики безнадзорности и правонарушений несовершеннолетних" ст. 25 п. 2 2) Закон НО от 26.10.2006 № 121-З "О комиссиях по делам несовершеннолетних и защите их прав в Нижегородской области" ст. 7 п. 2;                         3) Постановление ПНО от 29.01.2007 № 29 "О порядке предоставления местным бюджетам субвенций из обл. фонда компенсаций на осу-ществление госуд. полномочий по исполнению функций КДН и защите их прав, порядке расходования и предс-тавления органами мест. самоуправления отчетности об исползовании субвенций" ст. 1, ст. 5;                                                    4) Распор.администр. город. округа г. Бор НО  от 28.02.2011 № 115-р "Положение о секторе по обеспечению деятельности комиссии несовершеннолетних и защите их прав при админист-рации город. округа г. Бор НО"  </t>
  </si>
  <si>
    <t>1) 24.06.1999                       2) 26.10.2006                      3) 07.09.2007</t>
  </si>
  <si>
    <t xml:space="preserve">                                                             </t>
  </si>
  <si>
    <t xml:space="preserve">Осуществление полномочий по  организации и осуществлению деятельности по опеке и попечи-тельству в отноше-нии совершеннолет-них граждан </t>
  </si>
  <si>
    <t>1) ФЗ от 24.04.2008 № 48-ФЗ  (в ред. от 28.11.2015) "Об опеке и попечительстве" гл. 1 ст. 3,4,5  гл. 2;                                                  2) Пост. Правительства РФ от 17.11.2010 № 927 "Об отдельных вопросах осуществления опеки и попечительства в отношении совершеннолетних недееспособных или не полностью недееспособных граждан", правила;                          3) Пост. ПНО от 29.07.2011 № 572 " Об опеке и попечительст-ве совершеннолетних граждан" положение раздел 3, 4.</t>
  </si>
  <si>
    <t>1) 24.04.2008;                        2) 17.11.2010;                        3) 29.07.2011</t>
  </si>
  <si>
    <t>7770451200</t>
  </si>
  <si>
    <t>1) Постановление Правительства Российской Федерации от 20.08.2004 № 113-ФЗ "О присяжных заседателях федеральных судов общей юрисдикции в РФ" ст. 5 ч. 14</t>
  </si>
  <si>
    <t>1) 20.08.2004</t>
  </si>
  <si>
    <t xml:space="preserve">0420151350 </t>
  </si>
  <si>
    <t>1) Федеральный закон от 12.01.1995 №5-ФЗ «О ветеранах» гл. II ст 23.2. п. 3 п.п. 2, 3;                                            2) Федеральный закон  от 24.11.1995 №181-ФЗ «О социальной защите инвалидов в Российской Федерации» гл. IV ст. 28.2 абз. 5;                               3) Указ Президента Российской Федерации от 07.05.2008 №714 "Об обеспечении жильем ветеранов Великой Отечественной войны 1941-1945 годов" п. 1;                                         4) Закон Правительства Нижегородской области от 07.07.2006 № 68-З "О формах и порядке предоставления мер социальной поддержки по обеспечению жильем отд. категорий граждан в НО" полностью;                                         5) Закон Правительства Нижегородской области от 30.09.2008 № 116-З "О наделении органов местного самоуправления муниц. районов и городских округов НО отд. госуд. полномочиями в области жилищных отношений" ст. 6</t>
  </si>
  <si>
    <t>1) 16.01.1995                         2) 24.11.1995                                 3) 07.05.2008                         4) 07.07.2006                        5) 30.09.2008</t>
  </si>
  <si>
    <t>0420151760</t>
  </si>
  <si>
    <t>1) Федеральный закон  от 24.11.1995 №181-ФЗ «О социальной защите инвалидов в Российской Федерации» гл. IV ст. 28.2 абз. 5;                                           2) Пост. ПНО от 20.03.2015 № 145 "О внесении изменений в ГП "Обеспечение населения НО доступным и комфортным жильем" утв. пост. ПНО от 30.04.2014 № 302", п. 2.1.2 абз. 2</t>
  </si>
  <si>
    <t>1) 24.11.1995                       2) 20.03.2015</t>
  </si>
  <si>
    <t>1.5</t>
  </si>
  <si>
    <t>Стипендии</t>
  </si>
  <si>
    <t>4.1.</t>
  </si>
  <si>
    <t>1)Федеральный закон от 06.10.2003г.№131(ред. От 01.07.2021г.»Об общих принципах организации местного самоуправления в РФ»ст.17 п.1пп.3
2)Закон Нижегородской области от 03.08.2007г. «99-3 «О муниципальной службе в Нижегородской области»(ред. от 03.12.2019г.)
ст.38 абз.1                                        3) Федеральный закон от 07.02.2011г. №6 "Об общих принципах организации и деятельности контрольно-счетных органов субъектов РФ и муниципальных образований"; 4) Распоряжение "Об утверждении положения об оплате труда лиц, замещающих муниципальные должности" № 3 от 11.01.2022 г.; 5) Распоряжение "Об утверждении положения об оплате труда муниципальных служащих КСП" от 11.01.2022 г. № 2</t>
  </si>
  <si>
    <t>7770455490</t>
  </si>
  <si>
    <t>05401S2680</t>
  </si>
  <si>
    <t>Уплата иных платежей</t>
  </si>
  <si>
    <t>Проведение мероприятия "День села Кантаурово"</t>
  </si>
  <si>
    <t>Поощрение муниципальных управленческих команд</t>
  </si>
  <si>
    <t>Реализация мероприятия по безопасности дорожного движения</t>
  </si>
  <si>
    <t>04-2627</t>
  </si>
  <si>
    <t>04-2602          04-2601</t>
  </si>
  <si>
    <t>1.1.3</t>
  </si>
  <si>
    <t>Закупка товаров, работ, услуг</t>
  </si>
  <si>
    <t>0950425130</t>
  </si>
  <si>
    <t>0910174090</t>
  </si>
  <si>
    <t xml:space="preserve">  04-2525</t>
  </si>
  <si>
    <t>0930174090</t>
  </si>
  <si>
    <t>04-2529</t>
  </si>
  <si>
    <t>1810129120</t>
  </si>
  <si>
    <t>04-2554</t>
  </si>
  <si>
    <t>0350105140</t>
  </si>
  <si>
    <t>2030100590    2030200590  7770455490</t>
  </si>
  <si>
    <t xml:space="preserve">На материально - техническое обеспечение </t>
  </si>
  <si>
    <t>Мероприятия по стимулированию программ жилищного строительства в рамках федерального проекта "Жилье"</t>
  </si>
  <si>
    <t>1) Федеральный закон от 06.10.2003 № 131-ФЗ "Об общих принципах организации местного самоуправления в РФ" ст. 14 п. 1 п.п. 12;                                            2) Основы закон-ва РФ "О культуре" от 09.10.1992 № 3612-1 ст. 40 абз. 1; 3) Пост. Адм-ции НО от 31.12.1996 №333 "Об утв. положения об основах хоз. деят-ти и финан-сирования орг-ций культуры и искусства НО" п. 2</t>
  </si>
  <si>
    <t xml:space="preserve">1) Федеральный закон от 06.10.2003 № 131-ФЗ "Об общих принципах организации местного самоуправления в РФ" ст. 16.1;                                            2) Пост. Администрации город. округа г.Бор от 02.02.2015 № 441 (с изм. от 08.04.2015 № 1661) "Об утв. порядка предоставления мер соц. поддержки населения и обществ. орг-ций город. округа г. Бор" р. 1 п. 1.1.       </t>
  </si>
  <si>
    <t>4) Пост. Администрации НО от 27.02.1998 № 47 "О льгот. жил. кредитовании граждан" полож. о порядке и условиях предост. льгот. цел. кредита гр-нам на стр-во или приобр. жилья на основе ипотеки;                                                5)  Закон НО от 16.11.2005 № 179-З "О порядке ведения органами мест.самоупр.город. окр. и поселений НО учета гр-н в кач-ве нуждающихся в жил. помещениях, предостав. по договорам соц.займа" ст.3;                                               6) Пост. адм. город.о округа г. Бор от 15.08.2013 № 5004 (с изм.от 15.02.2016 № 1074) "Предост. жил. помещения по дог.соц. найма гр-нам, сост. на учёте в кач-ве нуждающихся в жилых помещениях, в город. округе г.Бор НО» прил.</t>
  </si>
  <si>
    <t>2.11.</t>
  </si>
  <si>
    <t>Софинансирование муниципальных программ поддержки малого и среднего предпринимательства</t>
  </si>
  <si>
    <t>15104S2040</t>
  </si>
  <si>
    <t>Д.С.Егоров</t>
  </si>
  <si>
    <t>Реализация мероприятий, направленных на обеспечение общественного порядка и противодействия преступности в городском округе</t>
  </si>
  <si>
    <t>4.2.1.8</t>
  </si>
  <si>
    <t>4.2.1.10</t>
  </si>
  <si>
    <t>4.2.1.11</t>
  </si>
  <si>
    <t>01601L5760</t>
  </si>
  <si>
    <t>Расходы на реализацию мероприятий по имсполнению требований по антитерростической защищенности объектов образования</t>
  </si>
  <si>
    <t>Мероприятия по реализации проектов комплексного развития сельских территорий (сельских агломераций) местн.бюджет</t>
  </si>
  <si>
    <t>Расходы на обеспечение деятельности муниципальных организаций отдыха и оздоровления детей</t>
  </si>
  <si>
    <t>4.2.2.40</t>
  </si>
  <si>
    <t>4.2.2.41</t>
  </si>
  <si>
    <t>4.2.2.42</t>
  </si>
  <si>
    <t xml:space="preserve">   Закон Нижегородской области от 21 октября 2005 года № 140-З "О наделении органов местного самоуправления отдельными государственными полномочиями в области образования" (статья 5 пункт 4²)                                                                                                                                                                     </t>
  </si>
  <si>
    <t>Расходы на осуществление полномочий по организации и осуществлению деятельности по опеке и попечительству в отношении несовершеннолетних граждан за счет средств субвенции из областного бюджета</t>
  </si>
  <si>
    <t>7770173020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</si>
  <si>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</si>
  <si>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7770173950</t>
  </si>
  <si>
    <t>Присмотр и уход за детьми -инвалидами ,детьми сиротами,оставшимися без попечения родителей,а также за детьми с туберкулезной интоксикацией ,обучающимися в  муниципальных образовательных организациях,реализующих образовательные программы дошкольного образования</t>
  </si>
  <si>
    <t>1.1.1.</t>
  </si>
  <si>
    <t>финансирование расходов на содержание органов местного самоуправления городских округов</t>
  </si>
  <si>
    <t>0550100590</t>
  </si>
  <si>
    <t>0550100190</t>
  </si>
  <si>
    <t>1.2.1.</t>
  </si>
  <si>
    <t>1.3.1.</t>
  </si>
  <si>
    <t>0510103360</t>
  </si>
  <si>
    <t>05102S2120</t>
  </si>
  <si>
    <t>04-2505</t>
  </si>
  <si>
    <t xml:space="preserve"> 0530100370</t>
  </si>
  <si>
    <t>0550225070</t>
  </si>
  <si>
    <t>0510200135</t>
  </si>
  <si>
    <t>04-2628</t>
  </si>
  <si>
    <t>Организация капитального ремонта, ремонта и содержания закрепленных автомобильных дорог общего пользования и искусственных дорожных сооружений в их составе</t>
  </si>
  <si>
    <t>0840100590</t>
  </si>
  <si>
    <t>0840200590</t>
  </si>
  <si>
    <t>Уборка территорий и аналогичная деятельность</t>
  </si>
  <si>
    <t>04-2539</t>
  </si>
  <si>
    <t>05401S2870</t>
  </si>
  <si>
    <t>05401S2670</t>
  </si>
  <si>
    <t>Организация благоустройства и озеленения</t>
  </si>
  <si>
    <t>0540125080</t>
  </si>
  <si>
    <t>2610225140</t>
  </si>
  <si>
    <t>26201S2820</t>
  </si>
  <si>
    <t>0610125011</t>
  </si>
  <si>
    <t>4.1.1.6</t>
  </si>
  <si>
    <t>Обеспечение деятельности подведомственного учреждения</t>
  </si>
  <si>
    <t xml:space="preserve"> 0540100590</t>
  </si>
  <si>
    <t>4.1.1.7</t>
  </si>
  <si>
    <t>4.1.2.2</t>
  </si>
  <si>
    <t>0820124110</t>
  </si>
  <si>
    <t>4.1.2.3</t>
  </si>
  <si>
    <t>26103S2980</t>
  </si>
  <si>
    <t>0510101360</t>
  </si>
  <si>
    <t>0510102360</t>
  </si>
  <si>
    <t>0520101220</t>
  </si>
  <si>
    <t>0520103220</t>
  </si>
  <si>
    <t>0510109501</t>
  </si>
  <si>
    <t>0520104220</t>
  </si>
  <si>
    <t>0520100220</t>
  </si>
  <si>
    <t>0520111220</t>
  </si>
  <si>
    <t>0520105220</t>
  </si>
  <si>
    <t>0520106220</t>
  </si>
  <si>
    <t>0530101370</t>
  </si>
  <si>
    <t>0530101390</t>
  </si>
  <si>
    <t>04-3239</t>
  </si>
  <si>
    <t xml:space="preserve"> Закон НО от 04.08.2011 № 91-З "Об административных комиссиях в Нижегородской области и о наделении органов местного самоуправления муниципальных районов и городских округов Нижегородской области отдельными государственными полномочиями в области законодательства об административных правонарушениях"</t>
  </si>
  <si>
    <t>1. Предоставление субсидий бюджетным и автономным учреждениям, включая субсидии на финансовое обеспечение выполнения ими муниципального задания (за исключением субсидий на осуществление капитальных вложений в объекты капитального строительства муниципальной собственности или приобретение объектов недвижимого имущества в муниципальную собственность)</t>
  </si>
  <si>
    <t>1.1. Предоставление субсидий бюджетным учреждениям</t>
  </si>
  <si>
    <t>1.1.2.</t>
  </si>
  <si>
    <t>Предоставление субсидий бюджетным учреждениям</t>
  </si>
  <si>
    <t>1.1.2.1</t>
  </si>
  <si>
    <t>регулирование численности безнадзорных животных на территории города</t>
  </si>
  <si>
    <t>04-3254</t>
  </si>
  <si>
    <t>0540173310</t>
  </si>
  <si>
    <t xml:space="preserve">Закон Нижегородской области от 03.10.2013 N 129-З  "О наделении органов местного самоуправления муниципальных районов и городских округов Нижегородской области отдельными государственными полномочиями по организации мероприятий при осуществлении деятельности по обращению с животными без владельцев, а также по организации проведения мероприятий по предупреждению и ликвидации болезней животных, их лечению, защите населения от болезней, общих для человека и животных"
</t>
  </si>
  <si>
    <t>0510173120</t>
  </si>
  <si>
    <t>01201S2480</t>
  </si>
  <si>
    <t>02103S2590</t>
  </si>
  <si>
    <t xml:space="preserve">1750100190 7770100190 7770455490             </t>
  </si>
  <si>
    <t>1. 08.10.2003         2. 01.06.2007            3. 25.08.2007                                 4. 01.10.2003
5. 01.01.2011</t>
  </si>
  <si>
    <t>и т.д.</t>
  </si>
  <si>
    <t>1. 08.10.2003         2. 25.08.2007       3. 01.01.2011</t>
  </si>
  <si>
    <t xml:space="preserve">1710725130
</t>
  </si>
  <si>
    <t>1) 06.10.2003г.2) 03.08.2007г.3) 07.02.2011г.4) 11.01.2022 г.   5) 11.01.2022 г.</t>
  </si>
  <si>
    <t>0810124110</t>
  </si>
  <si>
    <t>04-2602                04-2601</t>
  </si>
  <si>
    <t>100</t>
  </si>
  <si>
    <t>2.2.4.</t>
  </si>
  <si>
    <t>2.2.5.</t>
  </si>
  <si>
    <t>Реализация мероприятия по безопасности дорожного движени</t>
  </si>
  <si>
    <t xml:space="preserve">Уборка территории </t>
  </si>
  <si>
    <t>Расходы на озеленение территории</t>
  </si>
  <si>
    <t>мероприятия по благоустройству сельских территорий</t>
  </si>
  <si>
    <t>2.2.16</t>
  </si>
  <si>
    <t>Останкинский территориальный отдел</t>
  </si>
  <si>
    <t>Другие общегосударственные расходы</t>
  </si>
  <si>
    <t>2.2.2</t>
  </si>
  <si>
    <t>Исполнение судебных актов Российской Федерации и мировых соглашений по возмещению причиненного вреда</t>
  </si>
  <si>
    <t>0510105360</t>
  </si>
  <si>
    <t xml:space="preserve">Субсидии бюджетным учреждениям на финансовое обеспечение муниципального задания на оказание муниципальных услуг (выполнение работ)
</t>
  </si>
  <si>
    <t>0540325080</t>
  </si>
  <si>
    <t>Расходы за счет резервных фондов</t>
  </si>
  <si>
    <t>4.1.2.8.</t>
  </si>
  <si>
    <t>Постановление Правительства НО № 22 от 21.01.2010г. "Об утверждении Порядка использования бюджетных ассигнований резервного фонда Правительства НО"</t>
  </si>
  <si>
    <t xml:space="preserve">с изм. и доп. от 06.03.2023г. </t>
  </si>
  <si>
    <t>Дополнительные меры социальной поддержки</t>
  </si>
  <si>
    <t>0330229850</t>
  </si>
  <si>
    <t>0550173930</t>
  </si>
  <si>
    <t xml:space="preserve">1) Закон НО от 10 декабря 2004 года № 147-З "О мерах социальной поддержки детей-сирот и детей,
оставшихся без попечения родителей"
 2) Закон НО от 30 сентября 2008 года № 116-З "О наделении органов местного самоуправления муниципальных
районов и городских округов Нижегородской области отдельными
государственными полномочиями в области
жилищных отношений
</t>
  </si>
  <si>
    <t>Расходы на поощрение муниципальных управленческих команд в 2022 году</t>
  </si>
  <si>
    <t>Расходы в рамках национального проекта "Культура" по мероприятию "Модернизация детских школ искусств по видам искусств путем их реконструкции и (или) капитального ремонта.</t>
  </si>
  <si>
    <t>092А155193</t>
  </si>
  <si>
    <t xml:space="preserve">Реализация дополнительных общеразвивающих программ;
</t>
  </si>
  <si>
    <t>Спортивная подготовка по олимпийским видам спорта, Спортивная подготовка по неолимпийским видам спорта;
Реализация дополнительных образовательных программ спортивной подготовки по адаптивным видам спорта Спорт с поражением ОДА</t>
  </si>
  <si>
    <t>1) 06.01.2007</t>
  </si>
  <si>
    <t>Субсидии некоммерческим организациям</t>
  </si>
  <si>
    <t>ИМЦ                                                             МКУ "Бухгалтерия образования"</t>
  </si>
  <si>
    <t xml:space="preserve"> Федеральный закон от 06.10.2003 № 131-ФЗ "Об общих принципах организации местного самоуправления в Российской Федерации" </t>
  </si>
  <si>
    <t xml:space="preserve">1)статья 5, 28 Федарального закона " Об образовании  в Российской Федерации" № 273- ФЗ от 29.12.2012 ,  2) Постановление Правительства Нижегородской области  "Об организации отдыха, оздоровления и занятости детей и молодежи Нижегородской области"                                    </t>
  </si>
  <si>
    <t xml:space="preserve">)Федеральный закон от 06.10.2003 № 131-ФЗ "Об общих принципах организации местного самоуправления в Российской Федерации"  </t>
  </si>
  <si>
    <t>4.2.2.5</t>
  </si>
  <si>
    <t>Содействие заключению энергосервисных договоров</t>
  </si>
  <si>
    <t>4.2.2.8</t>
  </si>
  <si>
    <t>Расходы на проведение ремонтных работ в целях обеспечения безопасности жизнедеятельности в муниципальных образовательных организациях</t>
  </si>
  <si>
    <t>0160300590</t>
  </si>
  <si>
    <t>Расходы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</si>
  <si>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Расходы на дополнительное финансовое обеспечение мероприятий по организации бесплатного горячего питания обучающихся, получающих начальное общее образование в муниципальных образовательных организациях Нижегородской области</t>
  </si>
  <si>
    <t>Расходы на реализацию мероприятий модернизацию пищеблоков муниципальных общеобразовательных организаций</t>
  </si>
  <si>
    <t>01603S2530</t>
  </si>
  <si>
    <t>01602S2250</t>
  </si>
  <si>
    <t>4.2.2.21</t>
  </si>
  <si>
    <t>Расходы на реализацию мероприятий, по финансовому обеспечению бесплатным двухразовым питанием обучающихся с ограниченными возможностями здоровья, не проживающих в муниципальных организациях, осуществляющих образовательную дечтельность,  в части финансирования стоимости набора продуктов для организации питания.</t>
  </si>
  <si>
    <t>4.2.2.25</t>
  </si>
  <si>
    <t>Расходы на реализацию мероприятий по модернизации школьных систем образования</t>
  </si>
  <si>
    <t>Постановление Правительства РФ от 26.12.2017 №1642 об утверждении ГП РФ "Развитие образования"</t>
  </si>
  <si>
    <t>4.2.2.32</t>
  </si>
  <si>
    <t>4.2.2.33</t>
  </si>
  <si>
    <t xml:space="preserve">Иные бюджетные ассигнования </t>
  </si>
  <si>
    <t xml:space="preserve">Субвенция на исполнение полномочий в сфере общего образования в муниципальных дошкольных образовательных организациях за счет средств субвенции из областного </t>
  </si>
  <si>
    <t>01    01</t>
  </si>
  <si>
    <t>02   04</t>
  </si>
  <si>
    <t>Мероприятия, направленные на сбор исходных данных, обследование зем. участков для определения возможности строительства объекта,расходы на которые не связанны с увеличением стоимости нефинансовых активов</t>
  </si>
  <si>
    <t>0210710010</t>
  </si>
  <si>
    <t>13) 16.10.2015</t>
  </si>
  <si>
    <t>Расходы, связанные с использованием современных технологий и техническим оснащением оборудованием</t>
  </si>
  <si>
    <t>2410525020</t>
  </si>
  <si>
    <t>3.1.4.</t>
  </si>
  <si>
    <t>Субсидии МБУ "Борское информационное агентство" на финансовое обеспечение муниципального задания на оказание муниципальных услуг (выполнение работ)</t>
  </si>
  <si>
    <t>Осуществление издательской деятельности (кол-во номеров); производство и выпуск сетевого издания</t>
  </si>
  <si>
    <t>2430100590 24301S2050</t>
  </si>
  <si>
    <t xml:space="preserve">1) Федеральный закон от 06.10.2003 № 131-ФЗ «Об общих принципах организации местного самоуправления в РФ»                                                         2) Пост. Администрации город. округа г. Бор НО от 18.01.2023 № 172 "О реорганизации МУП Борского района "БИА""                  3) Пост. Администрации город. округа г. Бор НО от  23.05.2023 № 3014 "Устав МБУ "Борское информационное агенство" в целом.                             </t>
  </si>
  <si>
    <t>1) 01.01.2006                             2) 18.01.2023                            3) 23.05.2023</t>
  </si>
  <si>
    <t>0710100590 7770455490</t>
  </si>
  <si>
    <t xml:space="preserve"> 15102S2040</t>
  </si>
  <si>
    <t>5.9.</t>
  </si>
  <si>
    <t xml:space="preserve">05   </t>
  </si>
  <si>
    <t xml:space="preserve">02  </t>
  </si>
  <si>
    <t>Мероприятия в рамках реализации проекта инициативного бюджетирования "Вам решать!"</t>
  </si>
  <si>
    <t>77705S2600</t>
  </si>
  <si>
    <t>Расходы на строительство, реконструкцию, проектно - изыскат. работы по отрасли "Жилищно - коммунальное хозяйство"</t>
  </si>
  <si>
    <t>Мероприятия в рамках региональной программы Нижегородской области "Модернизация системы коммунальной инфраструктуры"</t>
  </si>
  <si>
    <t xml:space="preserve">08      </t>
  </si>
  <si>
    <t xml:space="preserve">01  </t>
  </si>
  <si>
    <t xml:space="preserve">0210500010  </t>
  </si>
  <si>
    <t>Расходы на предоставление социальной денежной выплаты членам семей лиц, погибших в связи с выполнением задач в ходе специальной военной операции</t>
  </si>
  <si>
    <t>0310180970</t>
  </si>
  <si>
    <t>0310529960</t>
  </si>
  <si>
    <t>1) Федеральный закон от 06.10.2003 №131-ФЗ "Об об-щих принципах организации мест. самоуправления в РФ" ст. 14 п.п. 28, ст. 15 п.п. 25;                                                    2) Федеральный закон от  24.07.2007 № 209-ФЗ "О развитии малого и среднего предпр-ва в РФ";                         3) Пост.Правительства РФ от 18.09.2020 №1492 "Об общих требованиях к нормативным правовым актам, муниц. правовым актам, регулирующим предос-тавление субсидий,в т.ч. грантов в форме субсидий, юрид. лицам, ИП, а также физ. лицам- производителям товаров, работ, услуг"</t>
  </si>
  <si>
    <t xml:space="preserve"> 7770173920</t>
  </si>
  <si>
    <t xml:space="preserve"> 7770173940</t>
  </si>
  <si>
    <r>
      <rPr>
        <b/>
        <sz val="14"/>
        <rFont val="Times New Roman"/>
        <family val="1"/>
        <charset val="204"/>
      </rPr>
      <t xml:space="preserve">Непрограммное напрвление деятельности, в т.ч. </t>
    </r>
    <r>
      <rPr>
        <sz val="14"/>
        <rFont val="Times New Roman"/>
        <family val="1"/>
        <charset val="204"/>
      </rPr>
      <t>составление (изменение, дополнение) списков кандидатов в присяжные заседатели федеральных судов общей юрисдикции в Российской Федерации</t>
    </r>
  </si>
  <si>
    <t>0420273160</t>
  </si>
  <si>
    <t>04-2504</t>
  </si>
  <si>
    <t>1.Федеральный закон от 6.10.2003 №131-ФЗ «Об общих принципах организации местного самоуправления в Российской Федерации» 
Ст.16</t>
  </si>
  <si>
    <t xml:space="preserve"> 08.10.2003,         16.03.2011</t>
  </si>
  <si>
    <t>1610226000  16102S2030</t>
  </si>
  <si>
    <t>200    400</t>
  </si>
  <si>
    <t>Взнос на капремонт общего имущества многокв.жил.домов в части нежилых муниц.помещений</t>
  </si>
  <si>
    <t>0430100250</t>
  </si>
  <si>
    <t>Расходы на приобретение жилых помещений для предоставления гражданам, утратившим жилые помещения в результате пожара, по договорам социального найма</t>
  </si>
  <si>
    <t>04204S2400</t>
  </si>
  <si>
    <t>04-2617</t>
  </si>
  <si>
    <t>Исполнение судебных решений</t>
  </si>
  <si>
    <t>2.2.17</t>
  </si>
  <si>
    <t>2.2.18</t>
  </si>
  <si>
    <t>2.2.19</t>
  </si>
  <si>
    <t>1.6</t>
  </si>
  <si>
    <t>05401S2650</t>
  </si>
  <si>
    <t>2.1</t>
  </si>
  <si>
    <t>2.2</t>
  </si>
  <si>
    <t>3.1</t>
  </si>
  <si>
    <t>3.2</t>
  </si>
  <si>
    <t>633</t>
  </si>
  <si>
    <t>5.1</t>
  </si>
  <si>
    <t>5.2</t>
  </si>
  <si>
    <t>0120274750</t>
  </si>
  <si>
    <t>5.3</t>
  </si>
  <si>
    <t>012Y474170</t>
  </si>
  <si>
    <t>5.4</t>
  </si>
  <si>
    <t>Код РО муниципального округа</t>
  </si>
  <si>
    <t>15-10701                  15-10702</t>
  </si>
  <si>
    <t>15-10701</t>
  </si>
  <si>
    <t>15-10708</t>
  </si>
  <si>
    <t>1750200590
7770574270</t>
  </si>
  <si>
    <t>МКУ 2</t>
  </si>
  <si>
    <t>6.2.</t>
  </si>
  <si>
    <t>15-10608</t>
  </si>
  <si>
    <t>4.2.</t>
  </si>
  <si>
    <t>15-10703                 15-10704</t>
  </si>
  <si>
    <t>15-10727</t>
  </si>
  <si>
    <t>15-10713</t>
  </si>
  <si>
    <t>15-10702          15-10701</t>
  </si>
  <si>
    <t>1) Федеральный закон от 06.10.2003 № 131-ФЗ "Об общих принципах организации местного самоуправления в Российской Федерации" ст. 34, п. 9  2) Федеральный закон от 02.03.2007 № 25-ФЗ "О муниципальной службе в Российской Федерации"ст. 22, п. 2
3) Закон Нижегородской области от 03.08.2007 № 99-З "О муниципальной службе в Нижегородской области", Ст. 38, абз.1
4) Закон Нижегородской области от 10.10.2003 № 93-З "О денежном содержании лиц, замещающих муниципальные должности в Нижегородской области",Ст.6</t>
  </si>
  <si>
    <t>15-10726</t>
  </si>
  <si>
    <t>1) 21.01.2010                2) 30.12.2014</t>
  </si>
  <si>
    <t>15-10620</t>
  </si>
  <si>
    <t xml:space="preserve">1) Федеральный закон от 06.10.2003 № 131-ФЗ "Об общих принципах организации местного самоуправления в Российской Федерации" ст. 14, п. 1, п.п. 9; 2) Федеральный закон от 21.12.1994 № 69-ФЗ "О пожарной безопасности" ст. 19 3) Закон Нижегородской области от 26.10.1995 № 16-З "О пожарной безопасности"; 4) Федеральный закон от 06.05.2011 N 100-ФЗ "О добровольной пожарной охране"; </t>
  </si>
  <si>
    <t>15-10640</t>
  </si>
  <si>
    <t>15-10607</t>
  </si>
  <si>
    <t>1)06.10.2003,
2)14.12.2008,   3)28.10.2017  4)10.10.2014</t>
  </si>
  <si>
    <t>15-10641</t>
  </si>
  <si>
    <t>1) 06.01.2003             2) 05.06.2018                     3) 08.08.2008</t>
  </si>
  <si>
    <t>15-10638</t>
  </si>
  <si>
    <t>15-10728</t>
  </si>
  <si>
    <t>2.2.20</t>
  </si>
  <si>
    <t>1) № 131-ФЗ "Обобщих принципах организации местного самоуправленияв РФ" ст.34, п.9                    2) Постановление Правительства Нижегородской области "Об утверждении порядка накопления твердых коммунальных отходов (в том числе их раздельного накопления) на территории Нижегородской области" 407 от 05.06.2018                                                    3) Федеральный закон от 24.06.1998 №89-ФЗ "Об отходах производства потребления"</t>
  </si>
  <si>
    <t>1) 06.10.2003             2) 05.06.2018               3) 24.06.1998</t>
  </si>
  <si>
    <t xml:space="preserve"> 1) 06.10.2003             2) 05.06.2018               3) 24.06.1998</t>
  </si>
  <si>
    <t>Редькинский территориальный отдел</t>
  </si>
  <si>
    <t xml:space="preserve">15-10702          15-10701 </t>
  </si>
  <si>
    <t>7770100190     7770455490            7770574270</t>
  </si>
  <si>
    <t>Выплаты персоналу МКУ "Редькинский центр обеспечения и содержания территории"</t>
  </si>
  <si>
    <t>1)06.10.2003,
2)14.12.2008,   3) 10.12.1995  4)10.10.2014</t>
  </si>
  <si>
    <t>1) Федеральный закон от 06.10.2003 № 131-ФЗ "Об общих принципах организации местного самоуправления в Российской Федерации" ст. 14, п. 1, п.п. 22, ст. 16 п. 1 пп 25;                                                       2)  Постановление Правительства Нижегородской области "Об утверждении порядка накопления твердых коммунальных отходов (в том числе их раздельного накопления) на территории Нижегородской области" 407 от 05.06.2018                                                      3) Закон Нижегородской области "О погребении и похоронном деле в Нижегородской области" 97-Зот 08.08.2008                    4)Закон Нижегородской области от 10.09.2010 № 144-З "Об обеспечении чистоты и порядка на территории Нижегородской области"</t>
  </si>
  <si>
    <t>1) 06.01.2003             2) 05.06.2018                     3) 08.08.2008     4) 10.09.2010</t>
  </si>
  <si>
    <t>Мероприятия направленные на содержание мест захоронений в рамках реализации проекта "Память поколений"</t>
  </si>
  <si>
    <t>Реализация мероприятий, направленных на расходы по благоустройству сельских территорий</t>
  </si>
  <si>
    <t>05405L5760            05405S5767</t>
  </si>
  <si>
    <t>15-10631</t>
  </si>
  <si>
    <t>15-10702</t>
  </si>
  <si>
    <t>7770574270</t>
  </si>
  <si>
    <t>не установлена</t>
  </si>
  <si>
    <t xml:space="preserve">1) Федеральный закон от 06.10.2003 № 131-ФЗ "Об общих принципах организации местного самоуправления в Российской Федерации" ст. 14, п. 1, п.п. 9
2) Федеральный закон от 21.12.1994 № 69-ФЗ "О пожарной безопасности" ст. 19
3) Закон Нижегородской области от 26.10.1995 № 16-З "О пожарной безопасности"
4) Федеральный закон от 06.05.2011 N 100-ФЗ "О добровольной пожарной охране"                                                                                                                           </t>
  </si>
  <si>
    <t>содержание мест захоронений в рамках реализации проекта "Память поколений"</t>
  </si>
  <si>
    <t>15-70101</t>
  </si>
  <si>
    <t>15-10702            15-10701</t>
  </si>
  <si>
    <t>Мероприятия направленные на содержание мест захоронений в рамках реализации проекта "Память поколений</t>
  </si>
  <si>
    <t>Реализация мероприятий, направленных на благоустройство в рамках реализации проекта инициативного бюджетирования "Вам решать!"</t>
  </si>
  <si>
    <t>08210124100</t>
  </si>
  <si>
    <t>2.2.6.</t>
  </si>
  <si>
    <t>2.2.7.</t>
  </si>
  <si>
    <t>04-2608</t>
  </si>
  <si>
    <t>Утверждение правил благоустройства территории муниципального округа, осуществление муниципального контроля в сфере благоустройства, предметом которого является соблюдение правил благоустройства территории муниципального округа, в том числе требований к обеспечению доступности для инвалидов объектов социальной, инженерной и транспортной инфраструктур и предоставляемых услуг (при осуществлении муниципального контроля в сфере благоустройства может выдаваться предписание об устранении выявленных нарушений обязательных требований, выявленных в ходе наблюдения за соблюдением обязательных требований (мониторинга безопасности)</t>
  </si>
  <si>
    <t>1.1..3.</t>
  </si>
  <si>
    <t>Расходы на реализацию иных общемуниципальных вопросов (общемуниципальные мероприятия)</t>
  </si>
  <si>
    <t>Обеспечение проживающих в муниципальном округе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</si>
  <si>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0510100360</t>
  </si>
  <si>
    <t>Организация в границах муниципального округа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</si>
  <si>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15-10605</t>
  </si>
  <si>
    <t>Оказание поддержки социально ориентированным некоммерческим организациям, благотворительной деятельности и добровольчеству (волонтерству)</t>
  </si>
  <si>
    <t>15-10654</t>
  </si>
  <si>
    <t>0520100590</t>
  </si>
  <si>
    <t>Организация благоустройства территории муниципального округа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</si>
  <si>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Участие в организации деятельности по накоплению (в том числе раздельному накоплению), сбору, транспортированию, обработке, утилизации, обезвреживанию, захоронению твердых коммунальных отходов</t>
  </si>
  <si>
    <t>15-10639</t>
  </si>
  <si>
    <t>4.1.1.5.</t>
  </si>
  <si>
    <t>Организация ритуальных услуг и содержание мест захоронения</t>
  </si>
  <si>
    <t>0820525110</t>
  </si>
  <si>
    <t>0540174150</t>
  </si>
  <si>
    <t>2610325150</t>
  </si>
  <si>
    <t>7770374800</t>
  </si>
  <si>
    <t>15-10902</t>
  </si>
  <si>
    <t>На определение перечня должностных лиц, уполномоченных составлять протоколы об административных правонарушениях, предусмотренных законами субъектов Российской Федерации, а в случаях, установленных федеральными законами, об административных правонарушениях, предусмотренных Кодексом Российской Федерации об административных правонарушениях, создание и организация деятельности административных комиссий, иных коллегиальных органов в целях привлечения к административной ответственности, предусмотренной законами субъектов Российской Федерации, создания и организации деятельности комиссий по делам несовершеннолетних и защите их прав</t>
  </si>
  <si>
    <t>15-11339</t>
  </si>
  <si>
    <t>На организацию проведения на территории субъекта Российской Федерации мероприятий по предупреждению и ликвидации болезней животных, их лечению, защите населения от болезней, общих для человека и животных, за исключением вопросов, решение которых отнесено к ведению Российской Федерации</t>
  </si>
  <si>
    <t>15-11354</t>
  </si>
  <si>
    <t>На осуществление полномочий по предметам ведения Российской Федерации, а также совместного ведения по решению вопросов, не указанных в части 1 статьи 44 Федеральный закон от 21.12.2021 N 414-ФЗ «Об общих принципах организации публичной власти в субъектах Российской Федерации» (кроме 1.4.2.84; 1.4.2.98; 1.4.2.99; 1.4.2.99.49.49.1; 1.4.2.99.49.349.1)</t>
  </si>
  <si>
    <t>15-11397</t>
  </si>
  <si>
    <t>20.12.2023г.</t>
  </si>
  <si>
    <t>Расходы на реализацию социально значимых мероприятий в рамках решения вопросов местного значения</t>
  </si>
  <si>
    <t>14.09.2023г. 22.12.2023г.</t>
  </si>
  <si>
    <t>ФЗ № 35 от 06.03.2006г. "О противодействии терроризму" ФЗ № 114-ФЗ от 25.07.2002г. "О противодействии экстримистской  деятельности" ФЗ № 131 от 06.10.2003г. "Об общих принципах организации местного самоуправления в РФ"  Положение об Управлении  культуры и туризма администрации г.о.г.Бор, утвержденное Советом депутатов г.о.г. Бор № 73 от 25.09.2018г.</t>
  </si>
  <si>
    <t>06.03.2006г.                                                                                                                                                                                                                                                                                                         25.07.2002г.                   06.10 2003г.</t>
  </si>
  <si>
    <t>1.Библиотечное,библиографическое и информационное обслуживание пользователей библиотеки. 2. Библиографическая обработка документов и создание каталогов. 3. Формирование,учет,изучение,обеспечение физического сохранения и безопасности фондов библиотек.</t>
  </si>
  <si>
    <t>15-10630</t>
  </si>
  <si>
    <t>1. Публичный показ музейных предметов, музейных коллекций. 2. Формирование,учет,изучение,обеспечение физического сохранения и безопастности музейных предметов, музейных коллекций.</t>
  </si>
  <si>
    <t>1. Реализация дополнительных предпрофессиональных общеобразовательных программ в области изобразительного искусства ("Живопись"). 2 Реализация дополнительных общеразвивающих программ. 3 Организация и проведение олимпиад, конкурсов,мероприятий, направленных на выявление и развитие у обучающихся интелектуальных и творческих способностей. 4 Реализация дополнительных предпрофессиональных программ в области искусства ("Фортепиано")5.Реализация дополнительных предпрофессиональных программ в области искусства("Струнные инструменты") 6.Реализация дополнительных предпрофессиональных программ в области искусства("Народные инструменты")7 Реализация дополнительных предпрофессиональных программ в области искусства ("Хоровое пение")8 Реализация дополнительных предпрофессиональных программ в области искусства("Духовые инструменты")9 Реализация дополнительных предпрофессиональных программ в области искусства("Музыкальный фольклор")</t>
  </si>
  <si>
    <t>15-10625</t>
  </si>
  <si>
    <t>Федеральный закон от 18 июля 2011 г. № 223-ФЗ "О закупках товаров, работ, услуг отдельными видами юридичских лиц"Постановление Правительства Нижегородской области от 15 октября 2008г. № 468 "Об оплате труда работников государственных организаций, осуществляющих образовательную деятельность на территории Нижегородской области, а также иных государственных организаций Нижегородской области, учредителем которых яявляется министерство образования, науки и молодежной политики Нижегородской области"</t>
  </si>
  <si>
    <t>1.Организация и проведение культурно-массовых мероприятий 2.Организация деятельности клубных формирований и формирований самодеятельного народного творчества 3. Показз кинофильмов</t>
  </si>
  <si>
    <t>15-10626</t>
  </si>
  <si>
    <t>Расходы на создание модельных муниципальных библиотек Нижегородской области</t>
  </si>
  <si>
    <t>0910474100</t>
  </si>
  <si>
    <t>15-10629</t>
  </si>
  <si>
    <t>093А255192</t>
  </si>
  <si>
    <t>092А155194</t>
  </si>
  <si>
    <t>092А354530</t>
  </si>
  <si>
    <t>Департамент имущественных и земельных отношений</t>
  </si>
  <si>
    <t>04-2602              04-2601</t>
  </si>
  <si>
    <t xml:space="preserve">06.03.2003                                  30.09.2010,                25.01.2011          01.06.2015            </t>
  </si>
  <si>
    <t xml:space="preserve">1.Федеральный закон от 6.10.2003 №131-ФЗ «Об общих принципах организации местного самоуправления в Российской Федерации» 
Ст.16
</t>
  </si>
  <si>
    <t>содержание административно-хозяйственной службы</t>
  </si>
  <si>
    <t>15-10604</t>
  </si>
  <si>
    <t xml:space="preserve">1)"Трудовой кодекс Российской Федерации" от 30.12.2001 №197-ФЗ                                      2) Федеральный закон от 06.10.2003 № 131-ФЗ "Об общих принципах организации местного самоуправления в Российской Федерации" ст. 16              3)« Положение об оплате труда работников не замещающих должности муниципальной службы работников рабочих профессий Департамента имущественных и земельных отношений адм-ции го г.Бор», ,утв.распоряж.Департамента имущества от 10.06.2015г. №131
</t>
  </si>
  <si>
    <t>30.12.2001 06.10.2003    10.06.2015</t>
  </si>
  <si>
    <t xml:space="preserve"> 06.10.2003,         16.03.2011,         10.12.2009</t>
  </si>
  <si>
    <t>1)"Жилищный кодекс РФ" от 29.12.2004 №188-ФЗ,ст.167
2)Закон Нижегородской области от 28.11.2013 N 159-З "Об организации проведения капитального ремонта общего имущества в многоквартирных домах, расположенных на территории Нижегородской области"
3)Постановление Правительства Нижегородской области от 13.11.2023 N 984 "Об установлении минимального размера взноса на капитальный ремонт общего имущества в многоквартирных домах, расположенных на территории Нижегородской области, на 2024 год"</t>
  </si>
  <si>
    <t xml:space="preserve"> 01.03.2005,         15.12.2013          13.11.2023</t>
  </si>
  <si>
    <t xml:space="preserve"> 06.10.2003,         25.01.2011</t>
  </si>
  <si>
    <t>15-10717</t>
  </si>
  <si>
    <t>04-3228</t>
  </si>
  <si>
    <t>15-11328</t>
  </si>
  <si>
    <t>04203R0820 04203Д0820</t>
  </si>
  <si>
    <t xml:space="preserve">15-10615  </t>
  </si>
  <si>
    <t>15-10634</t>
  </si>
  <si>
    <t xml:space="preserve">Обеспечение доступа к объектам спорта льготных категорий граждан;
Оказание физкультурно-оздоровительных услуг различными группами населения;
</t>
  </si>
  <si>
    <t>Организация и проведение официальных спортивных мероприятий;
Содержание, обеспечение участия в официальных сортивных соревнованиях спортивных сборных команд;
Проведение тестирования выполнения нормативов испытаний (тестов) комплекса ГТО</t>
  </si>
  <si>
    <t>15-10635</t>
  </si>
  <si>
    <t>15-10655</t>
  </si>
  <si>
    <t>15-10901</t>
  </si>
  <si>
    <t>15-10701    15-10702</t>
  </si>
  <si>
    <t>15-10652</t>
  </si>
  <si>
    <t>Закон Нижегородской области от 11.11.2005 № 176-З"О наделении органов местного самоуправления Нижегородской области отдельными государственными полномочиями по поддержке сельскохозяйственного производства", Постановление администрации г.о.г. Бор от 18.11.2014 № 8166 "Развитие агропромышленного комплекса в г.о.г. Бор"</t>
  </si>
  <si>
    <t>1) 01.01.2006 2) 18.11.2014</t>
  </si>
  <si>
    <t>Субсидии на возмещение части затрат сельхозпроизводителям на приобретение минеральных удобрений</t>
  </si>
  <si>
    <t>Закон Нижегородской области от 11.11.2005 № 176-З "О наделении органов местного самоуправления Нижегородской области отдельными государственными полномочиями по поддержке сельскохозяйственного производства"</t>
  </si>
  <si>
    <t xml:space="preserve"> 01.01.2006 </t>
  </si>
  <si>
    <t>15-11301</t>
  </si>
  <si>
    <t>Закон Нижегородской области от 11.11.2005 № 176-З" О наделении органов местного самоуправления Нижегородской области отдельными государственными полномочиями по поддержке сельскохозяйственного производства"</t>
  </si>
  <si>
    <t>15-11340</t>
  </si>
  <si>
    <t>15-11396</t>
  </si>
  <si>
    <t>04-3291</t>
  </si>
  <si>
    <t>15-11391</t>
  </si>
  <si>
    <t>04-2601 04-2602</t>
  </si>
  <si>
    <t>4) Закон Нижегородской области93-З "О денежном содержании лиц, замещающих муниципальные должности в Нижегородской области" ст. 6</t>
  </si>
  <si>
    <t xml:space="preserve">4) 10.10.2003                                                                                                                                                       </t>
  </si>
  <si>
    <t xml:space="preserve">01      01    01     </t>
  </si>
  <si>
    <t xml:space="preserve">13    13   13   </t>
  </si>
  <si>
    <t>2420100590 7770455490 7770574270</t>
  </si>
  <si>
    <t>04-2517</t>
  </si>
  <si>
    <t>15-10617</t>
  </si>
  <si>
    <t xml:space="preserve">03            03    03      </t>
  </si>
  <si>
    <t xml:space="preserve">09          09   09    </t>
  </si>
  <si>
    <t>04  04  04</t>
  </si>
  <si>
    <t>12  12  12</t>
  </si>
  <si>
    <t>0220100590 7770455490 7770574270</t>
  </si>
  <si>
    <t>01  01</t>
  </si>
  <si>
    <t>7770200590 7770574270</t>
  </si>
  <si>
    <t>04-2521</t>
  </si>
  <si>
    <t>15-10621</t>
  </si>
  <si>
    <t>12  12</t>
  </si>
  <si>
    <t>02  02</t>
  </si>
  <si>
    <t>2430100590 7770455490</t>
  </si>
  <si>
    <t>04-2553</t>
  </si>
  <si>
    <t>04-10653</t>
  </si>
  <si>
    <t>15-10653</t>
  </si>
  <si>
    <t>04    04    04</t>
  </si>
  <si>
    <t>12   12    12</t>
  </si>
  <si>
    <t>1510100590 7770455490 7770574270</t>
  </si>
  <si>
    <t>Поддержка деятельности общественных организаций</t>
  </si>
  <si>
    <t>МРО "Православный Приход храма во имя святого великомученика Георгия Победоносца д.Юрасово г.о.г.Бор НО Епархия Русской Православной церкви"</t>
  </si>
  <si>
    <t>Расходы на обеспечение дорожной инфраструктурой земельных участков, предназначенных для бесплатного предоставления многодетным семьям для индивидуального жилищного стр-ва</t>
  </si>
  <si>
    <t>02102S0620</t>
  </si>
  <si>
    <t>021F1S2450 021F1S0210 021F1А0210</t>
  </si>
  <si>
    <t>0210300010  02103S2450 021F367483 021F367484 021F36748S 02103S2620</t>
  </si>
  <si>
    <t>6.1.5.</t>
  </si>
  <si>
    <t>05   05</t>
  </si>
  <si>
    <t>03  03</t>
  </si>
  <si>
    <t>7770226000 02103S2450</t>
  </si>
  <si>
    <t>1) Федеральный закон от 06.10.2003 № 131-ФЗ «Об общих принципах организации местного самоуправления в РФ» ст. 14 п. 1 п.п. 19;                    2) Федеральный закон от 14.03.1995 № 33-ФЗ "Об особо охраняемых природных территориях ст. 2 п. 6;                   3) Постановление Правительства Нижегородской области от 12.12.2005 № 309 "Об утверждении типовых правил санитарного содержания территорий, организации уборки и обеспечения чистоты и порядка на территории Нижегородской области" п. 2</t>
  </si>
  <si>
    <t>1) 01.01.2006                        2) 14.03.1995                        3) 12.12.2005</t>
  </si>
  <si>
    <t>15-10622</t>
  </si>
  <si>
    <t>Создание новых мест в общеобразовательных организациях в связи с ростом числа обучающихся, вызванным демографическим фактором</t>
  </si>
  <si>
    <t>15-10623</t>
  </si>
  <si>
    <t xml:space="preserve">021Е153050 </t>
  </si>
  <si>
    <t>6.1.8.</t>
  </si>
  <si>
    <t>Расходы на строительство, реконструкцию, проектно - изыскательские работы по отрасли "Физическая культура и спорт"</t>
  </si>
  <si>
    <t>0210600010</t>
  </si>
  <si>
    <t xml:space="preserve">ФЗ от 06.10.2003 № 131-ФЗ "Об общих принципах орг-ции мест. самоуправления в РФ" ст. 14 п. 1 п.п. 12       </t>
  </si>
  <si>
    <t>04-2623</t>
  </si>
  <si>
    <t>15-10723</t>
  </si>
  <si>
    <t>1) 10.10.2003;    2) 03.08.2007;   3) 02.03.2007;   4) 30.12.2015;   5)25.09.1997;    6)10.01.2002;    7)20.08.1992
8) 30.09.2010</t>
  </si>
  <si>
    <t xml:space="preserve">04-2601
</t>
  </si>
  <si>
    <t>Обеспечение выполнения функций казенных учреждений, в том
числе по оказанию муниципальных услуг (выполнению работ) физическим и
(или) юридическим лицам</t>
  </si>
  <si>
    <t>2.1.2</t>
  </si>
  <si>
    <t xml:space="preserve">04-2520
</t>
  </si>
  <si>
    <t>2.1.3</t>
  </si>
  <si>
    <t>2.2.1</t>
  </si>
  <si>
    <t xml:space="preserve">1) Об автомобильных дорогах и дорожной деятельности на территории НО "Закон Нижегородской области 157-з ст.9, п.4 от 04.12.2008;                            2) Федеральный Закон "Об общих принципах организации местного самоуправления в Российской Федерации" 131ФЗ ст.14 п.1 п.п. 1 от 06.10.2003;        </t>
  </si>
  <si>
    <t>1) 04.12.2008 2)06.10.2003</t>
  </si>
  <si>
    <t xml:space="preserve">2) не установлена                   </t>
  </si>
  <si>
    <t xml:space="preserve">
</t>
  </si>
  <si>
    <t xml:space="preserve">1) Закон Нижегородской области "Об охране озелененных территорий Нижегородской области" №110-з ст.7,п.3 от 07.09.2007;                             2) Федеральный Закон "Об общих принципах организации местного самоуправления в Российской Федерации" 131-ФЗ ст.14, п.1 п.п. 19 от 06.10.2003г;                3) Постановления Правительства РФ "Об утверждении пожарной безопасности в лесах" №417 п.1 от 30.06.2007                              </t>
  </si>
  <si>
    <t>1) 07.03.2007         2) 30.12.2015;   3) 30.06.2007.</t>
  </si>
  <si>
    <t xml:space="preserve">1) не установлена                           </t>
  </si>
  <si>
    <t xml:space="preserve">1) Закон Нижегородской области "Об охране озелененных территорий Нижегородской области" №110-з ст.7,п.3 от 07.09.2007;                                                      2) Федеральный Закон "Об особо охраняемых природных территориях" 33-ФЗ ст.2, п.8 п. 9 от 14.03.1995;                          3) Федеральный Закон "Об общих принципах организации местного самоуправления в Российской Федерации" 131-ФЗ ст.14, п.1 п.п. 19 от 06.10.2003г;                4) Постановления Правительства РФ "Об утверждении пожарной безопасности в лесах" №417 п.1 от 30.06.2007                         </t>
  </si>
  <si>
    <t>1) 07.09.2007;   2) 14.03.1995;   3) 06.10.2003 ;   4) 30.06.2007</t>
  </si>
  <si>
    <t xml:space="preserve">1) Федеральный Закон " Об общих принципах организации местного самоуправления в Российской Федерации" 131-ФЗ ст.14 п.1 п.п.22 от 06.10.2003г; </t>
  </si>
  <si>
    <t>Содержание и развитие объктов благоустройства</t>
  </si>
  <si>
    <t>2.2.21</t>
  </si>
  <si>
    <t>04-2602  04-2601</t>
  </si>
  <si>
    <t>15-10702    15-10701</t>
  </si>
  <si>
    <t xml:space="preserve">15-10607 </t>
  </si>
  <si>
    <t>Реализация проекта "Вам решать!"</t>
  </si>
  <si>
    <t xml:space="preserve">15-10641 </t>
  </si>
  <si>
    <t xml:space="preserve">1)06.10.2003                    2)05.06.2018      3) 13.12.2013
</t>
  </si>
  <si>
    <t>2.2.10.</t>
  </si>
  <si>
    <t>2.2.11.</t>
  </si>
  <si>
    <t>2.2.12.</t>
  </si>
  <si>
    <t> Реализация мероприятий, направленных на проведение капитального и текущего ремонта объектов благоустройства</t>
  </si>
  <si>
    <t>2.2.13.</t>
  </si>
  <si>
    <t>2.2.14.</t>
  </si>
  <si>
    <t>2.2.15.</t>
  </si>
  <si>
    <t>мероприятия по содержанию мест захоронения, реализация проекта "Памть поколений"</t>
  </si>
  <si>
    <t>2.2.16.</t>
  </si>
  <si>
    <t>2.2.17.</t>
  </si>
  <si>
    <t>Расходы на реализацию социально значимых мероприятий в рамках решения вопросов местного значения.</t>
  </si>
  <si>
    <t>МКУ "Неклюдовский центр обеспечения и содержания территории"</t>
  </si>
  <si>
    <t>Обеспечение первичных мер пожарной безопасности в границах муниципального округа</t>
  </si>
  <si>
    <t xml:space="preserve"> МКУ "Неклюдовский центр обеспечения и содержания территории"</t>
  </si>
  <si>
    <t xml:space="preserve"> МКУ "Неклюдовский центр обеспечения и содержания территории" </t>
  </si>
  <si>
    <t>Закупка товаров, работ, услуг для обеспечения государственных (муниципальных) нужд</t>
  </si>
  <si>
    <t>Расходы на выплату заработной платы в целях обеспечения выполнения функций казенными учреждениями</t>
  </si>
  <si>
    <t xml:space="preserve">1) 01.01.2006
2) 21.12.1994
3) 26.10.1995                                                                                                                                                                                                                                                         4) 06.05.2011
5) 01.01.2017
</t>
  </si>
  <si>
    <t xml:space="preserve">1) 01.01.2006
2) 01.01.1996
3) 31.07.1998                                                     
4) 25.11.2016
</t>
  </si>
  <si>
    <t>15-10541</t>
  </si>
  <si>
    <t xml:space="preserve">1) 01.01.2006
2) 21.12.1994
3) 26.10.1995
4) 01.01.2015
</t>
  </si>
  <si>
    <t xml:space="preserve">Расходы на поощрение муниципальных управленческих команд </t>
  </si>
  <si>
    <t>2.1.1</t>
  </si>
  <si>
    <t>15-10627</t>
  </si>
  <si>
    <t>624</t>
  </si>
  <si>
    <t>Возмещение затрат по оплате коммунальных услуг и на содержание зданий частных образовательных организаций, учредителями которых являются религиозные организации, расположенные на территории муниципального округа город Бор Нижегородской области</t>
  </si>
  <si>
    <t>0110421700</t>
  </si>
  <si>
    <t xml:space="preserve">Федеральный закон от 06.10.2003 № 131-ФЗ "Об общих принципах организации местного самоуправления в Российской Федерации"  </t>
  </si>
  <si>
    <t>15-10624</t>
  </si>
  <si>
    <t>01601L7501</t>
  </si>
  <si>
    <t>Расходы на реализацию дополнительных мероприятий по модернизации школьных систем образования</t>
  </si>
  <si>
    <t>01601S2350</t>
  </si>
  <si>
    <t>Приобретение путевок, возмещение части расходов по приобретению путевок в загородные детские оздоровительно-образовательные центры (лагеря) Нижегородской области, оплата стоимости набора продуктов питания в лагерях с дневным пребыванием детей, организованных на базе образовательных учреждений округа</t>
  </si>
  <si>
    <t>15-10660</t>
  </si>
  <si>
    <t>4.2.2.43</t>
  </si>
  <si>
    <t>4.2.2.44</t>
  </si>
  <si>
    <t>4.2.2.45</t>
  </si>
  <si>
    <t>4.2.2.47</t>
  </si>
  <si>
    <t>4.2.2.48</t>
  </si>
  <si>
    <t>4.2.2.52</t>
  </si>
  <si>
    <t>4.2.2.53</t>
  </si>
  <si>
    <t>4.2.2.55</t>
  </si>
  <si>
    <t>4.2.2.56</t>
  </si>
  <si>
    <t>4.2.2.57</t>
  </si>
  <si>
    <t>Расходы на выполнение муниципальными учреждениями обязательств, принятых по договорам об использовании объектов концессионных соглашений для осуществления образовательной деятельности по основным общеобразовательным программам</t>
  </si>
  <si>
    <t>4.2.2.58</t>
  </si>
  <si>
    <t>4.2.2.59</t>
  </si>
  <si>
    <t>012EВ51790</t>
  </si>
  <si>
    <t>4.2.2.60</t>
  </si>
  <si>
    <t>4.2.2.61</t>
  </si>
  <si>
    <t>4.2.2.62</t>
  </si>
  <si>
    <t>Мероприятия в рамках реализации федерального проекта "Стимулирование спроса на отечественные беспилотные авиационные системы"</t>
  </si>
  <si>
    <t>4.2.2.63</t>
  </si>
  <si>
    <t>4.2.2.64</t>
  </si>
  <si>
    <t>4.2.2.65</t>
  </si>
  <si>
    <t>4.2.2.66</t>
  </si>
  <si>
    <t xml:space="preserve">1)статья 5, 28 Федарального закона " Об образовании  в Российской Федерации" № 273- ФЗ от 29.12.2012                                                        2) Постановление Правительства Нижегородской области  "Об организации отдыха, оздоровления и занятости детей и молодежи Нижегородской области"                                                             </t>
  </si>
  <si>
    <t xml:space="preserve">                                                                                                                                                                                     25.03.2009 № 149</t>
  </si>
  <si>
    <t>Расходы на осуществление полномочий по организационно-техническому и информационно-методическому сопровождению аттестации педагогических работников муниципальных и частных организаций, осуществляющих образовательную деятельность, за счет субвенции из областного бюджета</t>
  </si>
  <si>
    <t>15-11302</t>
  </si>
  <si>
    <t>15-11503</t>
  </si>
  <si>
    <t>0110273070</t>
  </si>
  <si>
    <t>15-11501</t>
  </si>
  <si>
    <t>01202R3030</t>
  </si>
  <si>
    <t>15-11322</t>
  </si>
  <si>
    <t>И.о директора департамента финансов</t>
  </si>
  <si>
    <t>Таблица 2. ПРЕДВАРИТЕЛЬНЫЙ (ПЛАНОВЫЙ) РЕЕСТР РАСХОДНЫХ ОБЯЗАТЕЛЬСТВ МУНИЦИПАЛЬНОГО ОКРУГА ГОРОД БОР НИЖЕГОРОДСКОЙ ОБЛАСТИ (РЕЕСТР РАСХОДНЫХ ОБЯЗАТЕЛЬСТВ СУБЪЕКТОВ БЮДЖЕТНОГО ПЛАНИРОВАНИЯ МУНИЦИПАЛЬНОГО ОКРУГА ГОРОД БОР) ПО РАСХОДНЫМ ОБЯЗАТЕЛЬСТВАМ, ИСПОЛНЯЕМЫМ ЗА СЧЕТ СУБВЕНЦИЙ ИЗ ФЕДЕРАЛЬНОГО И ОБЛАСТНОГО БЮДЖЕТА И ИСТОЧНИКОВ ФИНАНСИРОВАНИЯ ДЕФИЦИТА БЮДЖЕТА В ЧАСТИ ОСТАТКОВ СУБВЕНЦИЙ ПРОШЛЫХ ЛЕТ</t>
  </si>
  <si>
    <t xml:space="preserve">Код РО муниципального округа </t>
  </si>
  <si>
    <t>Департамент финансов администрации муниципального округа город Бор Нижегородской области</t>
  </si>
  <si>
    <t>Своевременное исполнение долговых обязательств муниципального округа город Бор</t>
  </si>
  <si>
    <t>Резервный фонд администрации муниципального округа</t>
  </si>
  <si>
    <t>Контрольно-счетная палата муниципального округа город Бор</t>
  </si>
  <si>
    <t>Кантауровский территориальный отдел администрации муниципального округа город Бор Нижегородской области</t>
  </si>
  <si>
    <t>Краснослободский территориальный отдел администрации муниципального округа г.Бор</t>
  </si>
  <si>
    <t>Линдовский территориальный отдел Администрации муниципального округа город Бор Нижегородской области</t>
  </si>
  <si>
    <t>Территориальный отдел админимтрации муниципального округа город Бор в паселке Память Парижской Коммуны</t>
  </si>
  <si>
    <t>Ситниковский территориальный отдел Администрации муниципального округа город Бор Нижегородской области</t>
  </si>
  <si>
    <t>Ямновский территориальный отдел администрации муниципального округа город Бор Нижегородской области</t>
  </si>
  <si>
    <t>Большепикинский территориальный отдел администрации муниципального округа г.Бор</t>
  </si>
  <si>
    <t>Неклюдовский территориальный отдел администрации муниципального округа г.Бор</t>
  </si>
  <si>
    <t>Октябрьский территориальный отдел администрации муниципального округа г.Бор</t>
  </si>
  <si>
    <t>Совет депутатов муниципального округа город Бор Нижегородской области</t>
  </si>
  <si>
    <t>Управление ЖКХ и благоустройства администрации муниципального округа город Бор</t>
  </si>
  <si>
    <t>Дорожная деятельность в отношении автомобильных дорог местного значения в границах муниципального округа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на автомобильном транспорте, городском наземном электрическом транспорте и в дорожном хозяйстве в границах муниципального округа,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</si>
  <si>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Управление культуры и туризма муниципального округа город Бор</t>
  </si>
  <si>
    <t>Управление физической культуры и спорта администрации муниципального округа г. Бор</t>
  </si>
  <si>
    <t>Упраление образования и молодежной политики администрации муниципального округа город Бор</t>
  </si>
  <si>
    <t>Управление сельского хозяйства администрации муниципального округа город Бор Нижегородской области</t>
  </si>
  <si>
    <t>Администрация муниципального округа город Бор Нижегородской области</t>
  </si>
  <si>
    <t>Администрация муниципального округа город Бор Нижегородской области (содержание контрольно - ревизионной инспекции)</t>
  </si>
  <si>
    <t>Расходы на обеспечение деятельности единых дежурно - диспетчерских служб муниципального округа г. Бор</t>
  </si>
  <si>
    <t>Организация мероприятий по охране окружающей среды в границах муниципального округа , в т. ч. расходы на строительство, реконструкцию, проектно - изыскательские работы по отрасли "Национальная экономика"</t>
  </si>
  <si>
    <t>Дорожная деятельность в отношении автомобильных дорог местного значения в границах муниципального округа  и обеспечение безопасности дорожного движения на них, в т.ч.:</t>
  </si>
  <si>
    <t>МП «Развитие малого и среднего предпринимательства муниципального округа г. Бор», в т.ч.:</t>
  </si>
  <si>
    <t>администрации муниципального округа г.Бор</t>
  </si>
  <si>
    <t xml:space="preserve">П/пр. "Обеспечение жильем отдельных категорий граждан муниципального округа г.Бор", в т. ч.  субвенции на обеспечение жильем отдельных категорий граждан, установленных федеральными законами от 12 января 1995 года №5-ФЗ «О ветеранах» и от 24 ноября 1995 года №181-ФЗ «О социальной защите инвалидов в Российской Федерации» </t>
  </si>
  <si>
    <t>П/пр. "Обеспечение жильем отдельных категорий граждан муниципального округа г.Бор", в т. ч. субвенции на обеспечение жильем в форме предоставления единовременной денежной выплаты на строительство или приобретение жилого помещения граждан, страдающих тяжелыми формами хронических заболеваний, перечень которых устанавливается уполномоченным Правительством Российской Федерации федеральным органом исполнительной власти</t>
  </si>
  <si>
    <t>П/пр. "Обеспечение жильем отдельных категорий граждан муниципального округа г.Бор" в т.ч.: субвенция на обеспечение жильем отдельных категорий граждан, установленных ФХ от 24.11.1995 № 181-ФЗ "О социальной защите инвалидов в РФ"</t>
  </si>
  <si>
    <t xml:space="preserve">Приложение 2  к  Приказу Департамента финансов администрации городского округа г.Бор     № 49н от 06.10.2025г           </t>
  </si>
  <si>
    <t>01602S2180</t>
  </si>
  <si>
    <t>01202S2480</t>
  </si>
  <si>
    <t>01202S2490</t>
  </si>
  <si>
    <t>02103S8950</t>
  </si>
  <si>
    <t>02104А3050</t>
  </si>
  <si>
    <t>021И351540</t>
  </si>
  <si>
    <t>05201S2090</t>
  </si>
  <si>
    <t>03302S2070</t>
  </si>
  <si>
    <t>01202L3040</t>
  </si>
  <si>
    <t>01603S2250</t>
  </si>
  <si>
    <t>отчетный финансовый год 2024г</t>
  </si>
  <si>
    <t>текущий финансовый год (уточненный план на 01.09.2025г)</t>
  </si>
  <si>
    <t>очередной финансовый год 2026г</t>
  </si>
  <si>
    <t>1-ый год планового периода 2027г</t>
  </si>
  <si>
    <t>2-ой год планового периода 2028г</t>
  </si>
  <si>
    <t>Код РО городского</t>
  </si>
  <si>
    <t>1. Федеральный закон "Об общих принципах организации местного самоуправления в Российской Федерации" 131-ФЗ от 06.10.2003 ст.34, п.9;. 2.Федеральный закон "О муниципальной службе в Российской Федерации" 25-ФЗ от 02.03.2007г.;                                   3.Закон Нижегородской области "О муниципальной службе в НО" №99-З от 03.08.2007г ст.38. 4.Закон Нижегородской области "О денежном содержании лиц замещающих муниципальные должности в НО" №93-З от 10.10.2003г. ст.6                                    5.Решение Совета депутатов городского округа г. Бор от 30.09.2010 № 39 "Об утверждении Положения о муниципальной службе в городском округе город Бор", ст. 26</t>
  </si>
  <si>
    <t>04-2601          04-2608</t>
  </si>
  <si>
    <t>15-10701         15-10708</t>
  </si>
  <si>
    <t>01         01</t>
  </si>
  <si>
    <t xml:space="preserve">06         13 
</t>
  </si>
  <si>
    <t xml:space="preserve">1750100190         7770226000
</t>
  </si>
  <si>
    <t xml:space="preserve">1.Федеральный закон " Об общих принципах организации местного самоуправления в Российской Федерации" от 16.09.2003 г. № 131-фз  ст. 34 п. 9;                                       2.Закон Нижегородской области " О муниципальной службе" от 03.08.2007 г. № 99-з, гл 9 ст. 38                                                  3.  Решение Совета депутатов городского округа г.Бор от 30.09.2010 № 39 "Об утверждении Положения о муниципальной службе в городском округе г.Бор", ст. 26                 </t>
  </si>
  <si>
    <t>Публичные нормативные социальные выплаты гражданам</t>
  </si>
  <si>
    <t>3.</t>
  </si>
  <si>
    <t>Публичные нормативные выплаты гражданам несоциального характера</t>
  </si>
  <si>
    <t>3.2.</t>
  </si>
  <si>
    <t>Расходные обязательства по обслуживанию муниципального долга городского округа г.Бор</t>
  </si>
  <si>
    <t xml:space="preserve">1. Муниципальный контракт № 2ЭА/2021 от 27.12.2021г.                                                                2. Соглашение № 44/РД/2022 от 12.07.2022 г.                                   3. Дополнительное соглашение № 43/ДОП/Р/2025 от 29.09.2025                                                             </t>
  </si>
  <si>
    <t>Постановление администрации городского округа город Бор от 30.12.2014 № 9714 "Об утверждении порядка использования бюджетных ассигнований резервного фонда администрации городского округа город Бор"</t>
  </si>
  <si>
    <t xml:space="preserve">Материально-техническое и финансовое обеспечение деятельности органов местного самоуправления </t>
  </si>
  <si>
    <t>04-2602  
04-2601</t>
  </si>
  <si>
    <t>15-10702  
15-10701</t>
  </si>
  <si>
    <t xml:space="preserve">1. Федеральный закон от 06.10.2003 № 131-ФЗ "Об общих принципах организации местного самоуправления в Российской Федерации" ст. 34, п. 9  
2. Федеральный закон от 02.03.2007 № 25-ФЗ "О муниципальной службе в Российской Федерации"ст. 22, п. 2
3. Закон Нижегородской области от 03.08.2007 № 99-З "О муниципальной службе в Нижегородской области", Ст. 38, абз.1
4. Закон Нижегородской области от 10.10.2003 № 93-З "О денежном содержании лиц, замещающих муниципальные должности в Нижегородской области",Ст.6  
5.  Решение Совета депутатов от 25.01.11.№ 1 "О принятии Устава муниципального образования муниципального округа город Бор Нижегородской области"  , Ст. 69    
6. Решение Совета депутатов городского округа г. Бор от 30.09.2010 № 39 "Об утверждении Положения о муниципальной службе в городском округе город Бор" </t>
  </si>
  <si>
    <t xml:space="preserve">1. 06.10.2003;   2.01.06.2007;   3.25.08.2007;   4.01.10.2003;   5.25.01.2011;  6.01.01.2011  </t>
  </si>
  <si>
    <t xml:space="preserve">не установлено   </t>
  </si>
  <si>
    <t xml:space="preserve">Поощрение муниципальных управленческих команд </t>
  </si>
  <si>
    <t>Утверждение правил благоустройства , осуществление муниципального контроля в сфере благоустройства</t>
  </si>
  <si>
    <t xml:space="preserve">1.Закон РФ №131-ФЗ от 06.10.2003 "Об общих принципах организации местного самоуправления в РФ" ст.16 п.1п.п25 ;  
2. Постановление Правительства Нижегородской области от 05.06.2018 N 407 "Об утверждении Порядка накопления твердых коммунальных отходов (в том числе их раздельного накопления) на территории Нижегородской области", в целом;
3. Постановление администрации городского округа г. Бор Нижегородской области от 06.10.2023 N 5970  "Об оплате труда работников муниципальных учреждений городского округа город Бор Нижегородской области", в целом
</t>
  </si>
  <si>
    <t>1. 06.10.2003;  
2. 05.06.2018;   
3. 09.10.2023</t>
  </si>
  <si>
    <t xml:space="preserve">не установлено </t>
  </si>
  <si>
    <t xml:space="preserve">обеспечение противопожарных мероприятий </t>
  </si>
  <si>
    <t>1.Закон Нижегородской области "О пожарной безопасности"16-3 ст.6 от 26.10.1995,   
2) Постановление  администрации городского окркга г.Бор Нижегородской области "Об утверждении МП "Защита населения и территорий от чрезвычайных ситуаций,обеспечение пожарной безопасностии безопасности людей на водных объектах городского округа город Бор Нижегородской области №5930 от24.11.2015г. в целом.   
3).Об общих принципах организации местного самоуправления в РФ "Закон РФ "131-ФЗ ст.14 п.1 п.п. 9 от 06.10.2003г.</t>
  </si>
  <si>
    <t>1)26.10.1995  2)01.01.2016 3)30.12.2015</t>
  </si>
  <si>
    <t>1) не установлена; 2) 31.12.2016; 3)не установлена</t>
  </si>
  <si>
    <t>Дорожная деятельность в отношении автомобильных дорог местного значения и обеспечение безопасности дорожного движения на них</t>
  </si>
  <si>
    <t>1)"Об автомобильных дорогах и дорожной деятешльности на территории Нижегородской области"Закон Нижегородской области 108-з ст.24,п.4 огт 31.05.2000г.;  2) Об автомобильных дорогах и дорожной деятельности на территории НО "Закон Нижегородской области 157-з ст.9 п.4от 04.12.2008;  3)ФЗ "Об общих принципах организации местного самоуправления в РФ" 131ФЗ ст.14 п.1 п.п1 огт 06.10.2003</t>
  </si>
  <si>
    <t>1)31.05.2000;  2)04.12.2008;  3)06.10.2003</t>
  </si>
  <si>
    <t>1)не установлена;   3)не установлена</t>
  </si>
  <si>
    <t>Реализация мероприятий направленных на ремонт дорог общего пользования</t>
  </si>
  <si>
    <t>1)"Об автомобильных дорогах и дорожной деятельности на территории Нижегородской области"Закон Нижегородской области 108-з ст.24,п.4 огт 31.05.2000г.;  2) Об автомобильных дорогах и дорожной деятельности на территории НО "Закон Нижегородской области 157-з ст.9,п4 от 04.12.2008;   3)ФЗ "Об общих принципах организации местного самоуправления в РФ"131ФЗ ст.14 п.1п.п1 от 06.10.2003</t>
  </si>
  <si>
    <t>1)31.05.2000   2)04.12.2008   3)06.10.2003</t>
  </si>
  <si>
    <t>Мероприятия по ремонту дорог общего пользования, тротуаров и дворовых территорий в рамках реализации проекта инициативного бюджетирования "Вам решать!"</t>
  </si>
  <si>
    <t>Прочие мероприятия по содержанию дорог общего пользования</t>
  </si>
  <si>
    <t>Организация благоустройства территории</t>
  </si>
  <si>
    <t>1)Закон Нижегородской области *Об охране озелененных территорий Нижегородской области " №110-з ст.7,п.3 от 07.03.2007; 2)Постановление Правительства Нижегородской области "Об утверждении типовых правил санитарного содержания территорий,организации  уборки и обеспаечения чистоты и порядка на территории  НО"№309 п.2 от 12.12.2005;  3)ФЗ "Об особо охраняемых природных территориях"   33-ФЗ ст.2,п.6 от 14.03.1995;    4)ФЗ "Об общих принципах организации  местного  самоуправления в РФ"131-ФЗ ст.14,п.1 п.п.19 от 06.10.2003:    5)Постановление Правительства РФ " ОБ утверждении пожарной безопасности  и лесах" №417 п.1 от 30.06.2007</t>
  </si>
  <si>
    <t xml:space="preserve">1)07.03.2007   2)12.12.2005   3)14.03.1995;  4)30.12.2015; 5)30.06.2007  </t>
  </si>
  <si>
    <t>1)не установлена;   2)не установлена</t>
  </si>
  <si>
    <t>Реализация мероприятий, направленных на проведение капитального и текущего ремонта объектов благоустройства</t>
  </si>
  <si>
    <t>05405Д5767</t>
  </si>
  <si>
    <t>Постановление Правительства РФ от 31.05.2019г. №696</t>
  </si>
  <si>
    <t xml:space="preserve">Прочие выплаты по обязательствам </t>
  </si>
  <si>
    <t>Постановление Правительства Нижегородской области от 07.02.2011 № 57 "Об утверждении Порядка использования бюджетных ассигнований фонда на поддержку территорий"</t>
  </si>
  <si>
    <t>1)Закон Нижегородской области "Об охране озеленненных территорий Нижегородской области" №110-з ст.7,п.3 от 07.03.2007;  2)Постановление Правительства Нижегородской области "Об утверждении типовых правил санитарного содержания территорий,организации уборки и обеспечения чистоты и порядка на трерритории НО " №309 п.2  от 12.12.2005;  3)ФЗ "Об особо  охраняемых природных территориях " 33-ФЗ ст.2,п.6 от 14.03.1995;   4)ФЗ "Об общих принципах  организации местного самоуправления в РФ"131-ФЗ ст.14,п.1 п.п.19 от 06.10.2003;   5)Постановление правительства РФ "Об утверждении пожарной безопасности  в лесах"№417 п.1 от 30.06.2007</t>
  </si>
  <si>
    <t>Мероприятия за счет средств резервного фонда</t>
  </si>
  <si>
    <t>1)Постановление Правительства Нижегородской области "Об утверждении порядка использования бюджетных ассигнований резерсвного фонда Правительства Нижегородской области" 22 от 21.01.2010       2) Постановление администрации городского округа город Бор "Об утверждении порядка использования бюджетных ассигнований резервного фонда администрации городского округа город Бор" 9714 от 30.12.2014</t>
  </si>
  <si>
    <t>04-2602
04-2601</t>
  </si>
  <si>
    <t>15-10702
15-10701</t>
  </si>
  <si>
    <t>1.5.</t>
  </si>
  <si>
    <t>Социальное обеспечение и иные выплаты населению</t>
  </si>
  <si>
    <t>Выплаты персоналу МКУ</t>
  </si>
  <si>
    <t xml:space="preserve">1) Федеральный закон от 06.10.2003 № 131-ФЗ "Об общих принципах организации местного самоуправления в Российской Федерации" ст. 14, п. 1, п.п. 9
2) Федеральный закон от 21.12.1994 № 69-ФЗ "О пожарной безопасности" ст. 19
3) Закон Нижегородской области от 26.10.1995 № 16-З "О пожарной безопасности"
4) Федеральный закон от 06.05.2011 N 100-ФЗ (ред. от 22.02.2017) "О добровольной пожарной охране"                                                                                                                           5) постановлению администрации 
городского округа г.Бор
от  06.10.2023  N5970 «Об оплате труда работников муниципальных учреждений городского округа город Бор Нижегородской области» </t>
  </si>
  <si>
    <t xml:space="preserve">1)01.01.2006
2)21.12.1994
3)26.10.1995                                                                                                                                                                                                                                                         4)06.05.2011
5)01.01.2017
</t>
  </si>
  <si>
    <t>утверждение правил благоустройства территории муниципального округа, городского округа, осуществление контроля за их соблюдением</t>
  </si>
  <si>
    <t xml:space="preserve">
2)  "О внесении изменений в Правила благоустройства, обеспечения чистоты и порядка на территории городского округа город Бор Нижегородской области, утвержденные решением Совета депутатов городского округа город Бор Нижегородской области от 13.12.2013 № 98"                                                                                                                       </t>
  </si>
  <si>
    <t xml:space="preserve">1)01.01.2006
2)01.01.1996
3) 31.07.1998                                                     
4)25.11.2016
</t>
  </si>
  <si>
    <t>Расходы на обеспечение деятельности муниципальных учреждений</t>
  </si>
  <si>
    <t xml:space="preserve">
1) Федеральный закон от 21.12.1994 № 69-ФЗ "О пожарной безопасности" ст. 19
2) Закон Нижегородской области от 26.10.1995 № 16-З "О пожарной безопасности"
3) Федеральный закон от 06.05.2011 N 100-ФЗ (ред. от 22.02.2017) "О добровольной пожарной охране"                                                                                                            5» </t>
  </si>
  <si>
    <t xml:space="preserve">
1)21.12.1994
2)26.10.1995                                                                                                                                                                                                                                                         3)06.05.2011
</t>
  </si>
  <si>
    <t xml:space="preserve">
1) "Об автомобильных дорогах и дорожной деятельности на территории Нижегородской области"                           2) Закон Нижегородской области 108-з ст.24, п.4 от 31.05.2000г.                              "О создании муниципального дорожного фонда городского округа город Бор"                 3)Решение Совета депутатов 74 от 28.10.2017        
4)Постановление администрации городского округа город Бор "О порядке учета и формирования перечня автомобильных дорог общего пользования местного значения, расположенных на территории городского округа город Бор Нижегородской области" 6978 от 10.10.2024</t>
  </si>
  <si>
    <t xml:space="preserve">1)31/05/2000,
</t>
  </si>
  <si>
    <t>Реализация мероприятий направленных на ремнт дорог общего пользования</t>
  </si>
  <si>
    <t>организация благоустройства территории муниципального округа, городского округа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</si>
  <si>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 xml:space="preserve">
1) Федеральный закон от 12.01.1996 № 8-ФЗ "О погребении и похоронном деле" 
ст. 26
2) Постановление Правительства Нижегородской области от 21.06.2005 № 146 "О реализации на территории Нижегородской области Федерального закона от 12 января 1996 года № 8-ФЗ "О погребении и похоронном деле"и приведении в соответствие с даннымФедеральным законом некоторых постановлений Администрации и Правительства Нижегородской области" п.4                                                                                                                                                                                                                                                                                                                                                                                                                         
3) Федеральный закон от 06.10.2003 № 131-ФЗ "Об общих принципах организации местного самоуправления в Российской Федерации" ст. 14, п. 1, п.п. 22; 4)  Закон Нижегородской области "Об охране озелененных территорий Нижегородской области" №110-з ст.7,п.3 от 07.03.2007                              5)Об утверждении порядка накопления твердых коммунальных отходов (в том числе их раздельного накопления) на территории Нижегородской области Постановление Правительства Нижегородской области 05.06.2018 407 </t>
  </si>
  <si>
    <t>Реализация мероприятий по ликвидация несанкционированных свалок</t>
  </si>
  <si>
    <t>05405L5767   05405Д5767</t>
  </si>
  <si>
    <t>Закупка товаров, работ, услуг в целях содержания МКУ</t>
  </si>
  <si>
    <t>Расходы на уплату налогов</t>
  </si>
  <si>
    <t xml:space="preserve">
2) Федеральный закон от 21.12.1994 № 69-ФЗ "О пожарной безопасности" ст. 19
3) Закон Нижегородской области от 26.10.1995 № 16-З "О пожарной безопасности"
</t>
  </si>
  <si>
    <t xml:space="preserve">
1)21.12.1994
2)26.10.1995
</t>
  </si>
  <si>
    <t xml:space="preserve">
1) Федеральный закон от 12.01.1996 № 8-ФЗ "О погребении и похоронном деле" 
ст. 26
2) Постановление Правительства Нижегородской области от 21.06.2005 № 146 "О реализации на территории Нижегородской области Федерального закона от 12 января 1996 года № 8-ФЗ "О погребении и похоронном деле"и приведении в соответствие с даннымФедеральным законом некоторых постановлений Администрации и Правительства Нижегородской области" п.4                                                                                                                                                                                                                                                                                                                                                                                                                         
3) 1) Федеральный закон от 06.10.2003 № 131-ФЗ "Об общих принципах организации местного самоуправления в Российской Федерации" ст. 14, п. 1, п.п. 22; 2)  Закон Нижегородской области "Об охране озелененных территорий Нижегородской области" №110-з ст.7,п.3 от 07.03.2007</t>
  </si>
  <si>
    <t>Создание условий для организации досуга и обеспечения жителей услугами организаций культуры</t>
  </si>
  <si>
    <t>Изготовление и установка конструкции для Мемориального комплекса</t>
  </si>
  <si>
    <t>Утверждение правил благоустройства, осуществление муниципального контроля в сфере благоустройства</t>
  </si>
  <si>
    <t>Мероприятия, направленные на содержание дорог общего пользования</t>
  </si>
  <si>
    <t>1) Федеральный закон от 06.10.2003 № 131-ФЗ "Об общих принципах организации местного самоуправления в Российской Федерации" ст. 14, п. 1, п.п. 5
2) Закон Нижегородской области от 04.12.2008 № 157-З "Об автомобильных дорогах и дорожной деятельности на территории Нижегородской области" ст. 10, п. 4           3) "О создании муниципального дорожного фонда городского округа город Бор" Решение Совета депутатов 74 от 28.10.2017                4) Постановление администрации городского округа город Бор "О порядке учета и формирования перечня автомобильных дорог общего пользования местного значения, расположенных на территории городского округа город Бор Нижегородской области" 6978 от 10.10.2024</t>
  </si>
  <si>
    <t>Мероприятия , направленные на  содержание  дорог общего пользования, тротуаров за счет средств муниципального дорожного фонда</t>
  </si>
  <si>
    <t xml:space="preserve">1)"Об общих принципах организации местного самоуправления в Российской Федерации" № 131-ФЗ от 06.10.2003 2) "Об утверждении порядка накопления твердых коммунальных отходов (в том числе их раздельного накопления) на территории Нижегородской области" № 407 от 05.06.2018 3)"О внесении изменений в Правила благоустройства, обеспечения чистоты и порядка на территории городского округа город Бор Нижегородской области, утвержденные решением Совета депутатов городского округа город Бор Нижегородской области от 13.12.2013 № 98" </t>
  </si>
  <si>
    <t xml:space="preserve">Расходы по обустройству и восстановлению памятных мест, посященных Великой Отечественной войне 1941-1945 гг. </t>
  </si>
  <si>
    <t>2.2.18.</t>
  </si>
  <si>
    <t>2.2.19.</t>
  </si>
  <si>
    <t>04-2602             04-2601</t>
  </si>
  <si>
    <t>15-10702        15-10701</t>
  </si>
  <si>
    <t>1) 06.10.2003 № 131-ФЗ "Об общих принципах организации местного самоуправления в Российской Федерации" ст. 34, п. 9
2) Федеральный закон от 02.03.2007 № 25-ФЗ "О муниципальной службе в Российской Федерации"ст. 22, п. 2
3) Закон Нижегородской области от 03.08.2007 № 99-З "О муниципальной службе в Нижегородской области", Ст. 38, абз.1
4) Закон Нижегородской области от 10.10.2003 № 93-З "О денежном содержании лиц, замещающих муниципальные должности в Нижегородской области",Ст.6
5) Решение Совета депутатов городского округа</t>
  </si>
  <si>
    <t>1)06.10.2003                        
2)02.03.2007               3)03.08.2007
4)10.10.2003
5)30.09.2010</t>
  </si>
  <si>
    <t>Резервный фонд администрации городского округа</t>
  </si>
  <si>
    <t xml:space="preserve">Распоряжение Администрации городского округа город Бор Нижегородской области " О выделение денежных средств из резервного фонда администрации городского округа город Бор" </t>
  </si>
  <si>
    <t>05.06.2024 № 181</t>
  </si>
  <si>
    <t>Другие вопросы в области  культуры, кинематографии</t>
  </si>
  <si>
    <t>Постановление Администрации городского округа город Бор Нижегородской области от 03.02.2025 № 612 " О создании межведомственной рабочей группы по подготовке и проведению мероприятий, посвященных празднованию 80-й годовщины Победы в Великой Отечественной войне 1941-1945 годов на территории муниципального округа город Бор Нижегородской области"</t>
  </si>
  <si>
    <t xml:space="preserve">1) Федеральный закон от 06.10.2003 № 131-ФЗ "Об общих принципах организации местного самоуправления в Российской Федерации" ст. 14, п. 1, п.п. 9; 2) Федеральный закон от 21.12.1994 № 69-ФЗ "О пожарной безопасности" ст. 19 3) Закон Нижегородской области от 26.10.1995 № 16-З "О пожарной безопасности"; 4) Федеральный закон от 06.05.2011 N 100-ФЗ (в ред. Федерального закона от 04.08.2023 N 445-ФЗ) "О добровольной пожарной охране";  </t>
  </si>
  <si>
    <t xml:space="preserve">1) "О внесении изменений в Правила благоустройства, обеспечения чистоты и порядка на территории городского округа город Бор Нижегородской области, утвержденные решением Совета депутатов городского округа город Бор Нижегородской области от 13.12.2013 № 98";2) Федеральный закон  "Бюджетный кодекс РФ" от  31.07.1998 "№ 145-фз"; 3) Постановление администрации городского округа г.Бор  "Об изменении типа и наименования МБУ "Останкинский ЦО и СТ" 5591 от 25.11.16          </t>
  </si>
  <si>
    <t>2)01.01.1996
3) 31.07.1998                                                     
4)25.11.2016</t>
  </si>
  <si>
    <t>1) Федеральный закон от 06.10.2003 № 131-ФЗ "Об общих принципах организации местного самоуправления в Российской Федерации" ст. 14, п. 1, п.п. 9 2) Федеральный закон от 21.12.1994 № 69-ФЗ "О пожарной безопасности" ст. 19 3) Закон Нижегородской области от 26.10.1995 № 16-З "О пожарной безопасности" 4) Федеральный закон от 06.05.2011 N 100-ФЗ (в ред. Федерального закона от 04.08.2023 N 445-ФЗ) "О добровольной пожарной охране"</t>
  </si>
  <si>
    <t>1) Федеральный закон от 06.10.2003 № 131-ФЗ "Об общих принципах организации местного самоуправления в Российской Федерации" ст. 14, п. 1, п.п. 5; 2) Закон Нижегородской области от 04.12.2008 № 157-З "Об автомобильных дорогах и дорожной деятельности на территории Нижегородской области" ст. 9, п. 4; 3) "Об автомобильных дорогах и дорожной деятельности на территории Нижегородской области" Закон Нижегородской области 108-з ст.24, п.4 от 31.05.2000г.</t>
  </si>
  <si>
    <t>1)06.10.2003,
2)14.12.2008
3)31.05.2000</t>
  </si>
  <si>
    <t xml:space="preserve">1) Федеральный закон от 06.10.2003 № 131-ФЗ "Об общих принципах организации местного самоуправления в Российской Федерации" ст. 14, п. 1, п.п. 22; 2)  Закон Нижегородской области "Об охране озелененных территорий Нижегородской области" №110-з ст.7,п.3 от 07.03.2007
               </t>
  </si>
  <si>
    <t>1)06.10.2003
2)07.03.2007</t>
  </si>
  <si>
    <t xml:space="preserve">Распоряжение Правительства Нижегородской области "О выделении денежных средств из фонда на поддержку территории" </t>
  </si>
  <si>
    <t>№ 806-р  от 19.08.2024</t>
  </si>
  <si>
    <t>1) № 131-ФЗ "Обобщих принципах организации местного самоуправленияв РФ" ст.34, п.9 2) №33-ФЗ "Об особо охраняемым природных территориях" 3) №89-ФЗ "Об отходах производства потребления"</t>
  </si>
  <si>
    <t>1)06.10.2003</t>
  </si>
  <si>
    <t>Распоряжение Администрации городского округа город Бор Нижегородской области "О выделении денежных средств из резервного фонда администрации г.о.г. Бор"</t>
  </si>
  <si>
    <t>№ 122 от 12.04.2024г.</t>
  </si>
  <si>
    <t>04-2602                                                                                                       04-2601</t>
  </si>
  <si>
    <t xml:space="preserve">15-10702                                             15-10701                                                         </t>
  </si>
  <si>
    <t>1) Закон Нижегородской области "О денежном содержании лиц замещающих муниципальные должности в НО" №93-З ст.6 от 10.10.2003;                                2) Закон Нижегородской области "О муниципальной службе в НО" №99-З ст.38 абз.1 от 03.08.2007г                                                                                                      3) Федеральный закон "Об общих принципах организации местного самоуправления в Российской Федерации" 131-ФЗ ст.34, п.9 от 06.10.2003;                                  4) Решние Совета депутатов от 30.09.2010 г №39 Об утверждении Положения
о муниципальной службе в городском округе город Бор</t>
  </si>
  <si>
    <t>1) 10.10.2003;    2) 03.08.2007;    3) 30.12.2015;       4)30.09.2010</t>
  </si>
  <si>
    <t>Распоряжение администрации г.о.г.Бор Нижегородской области №524-р</t>
  </si>
  <si>
    <t>20.12.2024г.</t>
  </si>
  <si>
    <t>Распоряжение администрации г.о.г.Бор Нижегородской области №162Р</t>
  </si>
  <si>
    <t>1) Закон Нижегородской области "О денежном содержании лиц замещающих муниципальные должности в НО" №93-З ст.6 от 10.10.2003;                                2) Закон Нижегородской области "О муниципальной службе в НО" №99-З ст.38 абз.1 от 03.08.2007г                                                                                                      3) Федеральный закон "Об общих принципах организации местного самоуправления в Российской Федерации" 131-ФЗ ст.34, п.9 от 06.10.2003;                                  4) Решние Совета депутатов от 30.09.2010 г №39
Об утверждении Положения
о муниципальной службе 
в городском округе город Бор</t>
  </si>
  <si>
    <t>Создание условий для организации досуга и обеспечения жителей городского округа услугами организаций культуры</t>
  </si>
  <si>
    <t xml:space="preserve">15-10631 </t>
  </si>
  <si>
    <t>Постановление администрации г.о.г.Бор нижегородской области №612</t>
  </si>
  <si>
    <t>Выплаты персоналу казенных учреждений. МКУ "Центр обеспечения и содержания территррии Память Парижской Коммуны"</t>
  </si>
  <si>
    <t>202010059</t>
  </si>
  <si>
    <t>1) Закон Нижегородской области "О пожарной безопасности" 16-3 ст.6 от 26.10.1995;                                                                                                                                                                                                                                                                                       2) "Об общих принципах организации местного самоуправления в Российской Федерации" Закон РФ № 131-ФЗ ст.14 п.1 п.п9 от 06.10.2003;                                                                                                                                                                                                                                                                                  3) Постановление от 05.06.2018 г. № 407 "Об утверждении Порядка накопления твердых коммунальных отходов (в том числе их раздельного накопления) на территории Нижегородской области                                                                                                                                   4) Постановление администрации городского округа город Бор Нижегородской области № 5970 от 06.10.2023 г. "Об оплате труда работников муниципальных учреждений городского округа город Бор Нижегородской области"                                                                                                                                                                                                                                                                                                                                                 5) Устав Муниципального казенного учреждения "Центр обеспечения и содержания территории Память Парижской Коммуны" от 20.12.2016 г. №12</t>
  </si>
  <si>
    <t>1) 26.10.1995        2) 30.12.2015           3) 05.06.2018          4) 06.10.2023         5) 20.12.2016</t>
  </si>
  <si>
    <t>Закупка товаров, работ, услуг в целях содержания казенных учреждений. МКУ "Центр обеспечения и содержания территории Память Парижской Коммуны"</t>
  </si>
  <si>
    <t xml:space="preserve">1) Закон Нижегородской области "О пожарной безопасности" 16-3 ст.6 от 26.10.1995;                                                                                                                                              2) "Об общих принципах организации местного самоуправления в Российской Федерации" Закон РФ № 131-ФЗ ст.14 п.1 п.п9 от 06.10.2003                                 </t>
  </si>
  <si>
    <t xml:space="preserve">1) 26.10.1995;        2) 30.12.2015. </t>
  </si>
  <si>
    <t xml:space="preserve">1) Закон Нижегородской области "Об охране озелененных территорий Нижегородской области" №110-з ст.7,п.3 от 07.03.2007;                                                 2) Федеральный Закон "Об общих принципах организации местного самоуправления в Российской Федерации" 131-ФЗ ст.14, п.1 п.п 19 от 06.10.2003г;     </t>
  </si>
  <si>
    <t>1) 07.03.2007   2) 30.12.2015.</t>
  </si>
  <si>
    <t xml:space="preserve"> не установлена     </t>
  </si>
  <si>
    <t>Соглашение о предоставлении субсидии из областного бюджету городского округа город Бор № 10/24б и  Соглашение о предоставлении субсидии
из областного бюджету городского округа город Бор № 4/25б</t>
  </si>
  <si>
    <t>25.01.2024   17.01.2025</t>
  </si>
  <si>
    <t>1)Постановление администрации городского округа город Бор нижегородской отбласти №280
2)Постановление администрации городского округа город Бор нижегородской отбласти №940</t>
  </si>
  <si>
    <t>1)21.01.2025
2)14.02.2025</t>
  </si>
  <si>
    <t xml:space="preserve">1) Закон Нижегородской области "Об охране озелененных территорий Нижегородской области" №110-з ст.7,п.3 от 07.03.2007;                                                 2) Федеральный Закон "Об общих принципах организации местного самоуправления в Российской Федерации" 131-ФЗ ст.14, п.1 п.п 19 от 06.10.2003г;   </t>
  </si>
  <si>
    <t>Расходы за счет средств из фонда на поддежку территорий</t>
  </si>
  <si>
    <t>Распоряжение Правительства Нижегородской области №511-р</t>
  </si>
  <si>
    <t xml:space="preserve">1) Федеральный Закон "Об общих принципах организации местного самоуправления в Российской Федерации" 131ФЗ ст.14 п.1 п.п 1 от 06.10.2003;        </t>
  </si>
  <si>
    <t xml:space="preserve">1) 06.10.2003;    </t>
  </si>
  <si>
    <t xml:space="preserve">Соглашение о предоставлении субсидии из областного бюджета бюджету муниципального образования Нижегородской области на реализацию проекта инициативного бюджетирования "Вам решать!" № 320-23/20, № 320-23/24
</t>
  </si>
  <si>
    <t>Распоряжение Правительства Нижегородской области №288-р</t>
  </si>
  <si>
    <r>
      <rPr>
        <b/>
        <sz val="14"/>
        <rFont val="Times New Roman"/>
        <family val="1"/>
        <charset val="204"/>
      </rPr>
      <t>Иные расходы</t>
    </r>
    <r>
      <rPr>
        <sz val="14"/>
        <rFont val="Times New Roman"/>
        <family val="1"/>
        <charset val="204"/>
      </rPr>
      <t xml:space="preserve"> МКУ "Центр обеспечения и содержания территории Память Парижской Коммуны"</t>
    </r>
  </si>
  <si>
    <t xml:space="preserve">1) Закон Нижегородской области "Об охране озелененных территорий Нижегородской области" №110-з ст.7,п.3 от 07.03.2007;                                                 2) Постановление Правительства Нижегородской области "Об утверждении типовых праил санитарного содержания территорий, организации уборки и обеспечения чистоты и порядка на территории НО" №309 п.2 от 12.12.2005;               3) Федеральный Закон "Об особо охраняемых природных территориях" 33-ФЗ ст.2, п.6 от 14.03.1995;                                                                                                                    4) Федеральный Закон "Об общих принципах организации местного самоуправления в Российской Федерации" 131-ФЗ ст.14, п.1 п.п 19 от 06.10.2003г;                                                                                                                                                   5) Постановления Правительства РФ "Об утверждении пожарной безопасности в лесах" №417 п.1 от 30.06.2007     </t>
  </si>
  <si>
    <t xml:space="preserve">1) 26.10.1995;  2) 01.01.2016;  3) 25.04.1997;  4) 31.09.1999;   5) 30.12.2015. </t>
  </si>
  <si>
    <t xml:space="preserve">1) не установлена          2)31.12.2016        3) не установлена      </t>
  </si>
  <si>
    <t>1) Федеральный закон от 06.10.2003 № 131-ФЗ "Об общих принципах организации местного самоуправления в Российской Федерации" ст. 14, п. 1, п.п. 5
2) Закон Нижегородской области от 04.12.2008 № 157-З "Об автомобильных дорогах и дорожной деятельности на территории Нижегородской области" ст. 10, п. 4           3) ФЗ от 10.12.1995 № 196-ФЗ "О безопасности дорожного движения"                4) Постановление администрации городского округа город Бор "О порядке учета и формирования перечня автомобильных дорог общего пользования местного значения, расположенных на территории городского округа город Бор Нижегородской области" 6978 от 10.10.2024</t>
  </si>
  <si>
    <t>08203S0610</t>
  </si>
  <si>
    <t>1) Закон Нижегородской области "О денежном содержании лиц замещающих муниципальные должности в НО" №93-З ст.6 от 10.10.2003;                               2) Закон Нижегородской области "О муниципальной службе в НО" №99-З ст.38 абз.1 от 03.08.2007г                3) Федеральный закон "О муниципальной службе в Российской Федерации" 25-ФЗ ст.5,п.2 от 02.03.2007г.;                 4) Федеральный закон "Об общих принципах организации местного самоуправления в Российской Федерации" 131-ФЗ ст.34, п.9 от 06.10.2003;                            5) Федеральный закон "О финансовых основах местного самоуправления в Российской Федерации" 126-ФЗ ст.22, п.2 от 25.09.1997г;           6)Федеральный закон "Об охране окружающей среды"7-ФЗ ст.16, п.п.1.3 от 10.01.2002;    7)Постановление Правительства "Об утверждении порядка определения платы и ее предельных размеров за загрязнение окружающей природной среды, размещение отходов, другие виды вредного воздействия" №632 в целом от 20.08.1992; 8) Решение Совета депутатов городского округа г. Бор Нижегородской области от 30.09.2010 года №39 "Об утверждении положения о муниципальной службе в городском округе город Бор" ( в ред. от 27.10.2015 №24)</t>
  </si>
  <si>
    <t>Постановление  администрации городского округа г. Бор  19.05.2020 г.   № 2072 "О реализация на территории городского округа город Бор Нижегородской области проекта по поддержке местных инициатив"</t>
  </si>
  <si>
    <t>Постановление  от 13.03.2020 №1229 "О реализации на территории городского округа город Бор Нижегородской области мероприятий по обустройству и восстановлению памятных мест, посвященных Великой Отечественной войне"</t>
  </si>
  <si>
    <t xml:space="preserve">1) Закон Нижегородской области "О пожарной безопасности" 16-3 ст.6 от 26.10.1995;     2) "Об общих принципах организации местного самоуправления в Российской Федерации" Закон РФ № 131-ФЗ ст.14 п.1 п.п9 от 06.10.2003;                                                                                                                                                                                                                                                                                  3) Постановление от 05.06.2018 г. № 407 "Об утверждении Порядка накопления твердых коммунальных отходов (в том числе их раздельного накопления) на территории Нижегородской области         4) Постановление администрации городского округа город Бор Нижегородской области № 5970 от 06.10.2023 г. "Об оплате труда работников муниципальных учреждений городского округа город Бор Нижегородской области"       5) Устав Муниципального казенного учреждения "Ямновский центр обеспечения и содержания территории" от 20.12.2016 г. № 78;  </t>
  </si>
  <si>
    <t xml:space="preserve">1) Закон Нижегородской области "О пожарной безопасности" 16-3 ст.6 от 26.10.1995;     2) "Об общих принципах организации местного самоуправления в Российской Федерации" Закон РФ № 131-ФЗ ст.14 п.1 п.п9 от 06.10.2003                                 </t>
  </si>
  <si>
    <t xml:space="preserve">1) Закон Нижегородской области "Об охране озелененных территорий Нижегородской области" №110-з ст.7,п.3 от 07.03.2007;     2) Федеральный Закон "Об общих принципах организации местного самоуправления в Российской Федерации" 131-ФЗ ст.14, п.1 п.п 19 от 06.10.2003г;                                             </t>
  </si>
  <si>
    <t>Создание условий для организации досуга и обеспечение жителей муниципального оеруга услугами организаций культуры</t>
  </si>
  <si>
    <t>Мероприятия, направленные на проведение капитального и текущего ремонта объектов благоустройства</t>
  </si>
  <si>
    <t>2.1.13</t>
  </si>
  <si>
    <t>05405Д5767      05405L5767</t>
  </si>
  <si>
    <t xml:space="preserve">1) не установлена                            </t>
  </si>
  <si>
    <t>Реализация мероприятий по ремонту дорог, основанных на инициативах граждан</t>
  </si>
  <si>
    <t>Расходы за счет средств из фонда поддержки территорий</t>
  </si>
  <si>
    <t>Распоряжение Правительства Нижегородской области от 23.04.2025 г № 349-р "О выделении денежных средств из фонда на поддержку территорий"</t>
  </si>
  <si>
    <t xml:space="preserve">1) Закон Нижегородской области "Об охране озелененных территорий Нижегородской области" №110-з ст.7,п.3 от 07.03.2007;     2) Постановление Правительства Нижегородской области "Об утверждении типовых праил санитарного содержания территорий, организации уборки и обеспечения чистоты и порядка на территории НО" №309 п.2 от 12.12.2005;                    3) Федеральный Закон "Об общих принципах организации местного самоуправления в Российской Федерации" 131-ФЗ ст.14, п.1 п.п 19 от 06.10.2003г;               </t>
  </si>
  <si>
    <t xml:space="preserve">1) 07.03.2007;  2) 01.01.2006;  3) 06.10.2003;   </t>
  </si>
  <si>
    <t xml:space="preserve">1) Закон Нижегородской области "О пожарной безопасности" 16-3 ст.6 от 26.10.1995;                                          2) "Об общих принципах организации местного самоуправления в Российской Федерации" Закон РФ № 131-ФЗ ст.14 п.1 п.п9 от 06.10.2003;                                              3) Постановление администрации городского округа город Бор Нижегородской области №2306 от 18.05.2015 г "По оплате труда работников муниципальных учреждений городского округа город Бор"                                 </t>
  </si>
  <si>
    <t>1)Постановление Правительства Нижегородской области "Об утверждении порядка использования бюджетных ассигнований резервного фонда Правительства Нижегородской области" 22 от 21.01.2010                                                                                                2) Постановление администрации городского округа город Бор "Об утверждении порядка использования бюджетных ассигнований резервного фонда администрации городского округа город Бор" 9714 от 30.12.2014</t>
  </si>
  <si>
    <t>1) Федеральный закон от 06.10.2003 № 131-ФЗ "Об общих принципах организации местного самоуправления в Российской Федерации" ст. 14, п. 1, п.п. 5
2) Закон Нижегородской области от 04.12.2008 № 157-З "Об автомобильных дорогах и дорожной деятельности на территории Нижегородской области" ст. 10, п. 4                                                                                         3) Постановление администрации городского округа город Бор "О порядке учета и формирования перечня автомобильных дорог общего пользования местного значения, расположенных на территории городского округа город Бор Нижегородской области" 6978 от 10.10.2024</t>
  </si>
  <si>
    <t>1)06.10.2003,
2)14.12.2008,   3)10.10.2014</t>
  </si>
  <si>
    <t>1) Федеральный закон от 06.10.2003 № 131-ФЗ "Об общих принципах организации местного самоуправления в Российской Федерации" ст. 14, п. 1, п.п. 22, ст. 16 п. 1 пп 25;                                                                  2)  Постановление Правительства Нижегородской области "Об утверждении порядка накопления твердых коммунальных отходов (в том числе их раздельного накопления) на территории Нижегородской области" 407 от 05.06.2018                                                                                  3) Закон Нижегородской области "О погребении и похоронном деле в Нижегородской области" 97-Зот 08.08.2008</t>
  </si>
  <si>
    <t xml:space="preserve">04-2538 </t>
  </si>
  <si>
    <t xml:space="preserve">15-10638 </t>
  </si>
  <si>
    <t>обеспечение прочих мероприятий по благоустройству в рамках МП«Развитие сферы  жилищно-коммунального хозяйства городского округа город Бор»</t>
  </si>
  <si>
    <t>1) № 131-ФЗ "Обобщих принципах организации местного самоуправленияв РФ" ст.34, п.9                                   2) Постановление Правительства Нижегородской области "Об утверждении порядка накопления твердых коммунальных отходов (в том числе их раздельного накопления) на территории Нижегородской области" 407 от 05.06.2018                                                                                3) Федеральный закон от 24.06.1998 №89-ФЗ "Об отходах производства потребления"</t>
  </si>
  <si>
    <t>1) ст.16, 17 ФЗ от 06.10.2003 № 131-ФЗ "Об общих принципах организации местного самоуправления в РФ";2) ст.38 Закон Нижегородской обл. от 03.08.2007 "99-3 "О муниципальной службе в Нижегородской области"                                              3)Решение Совета депутатов городского округа г. Бор Нижегородской области от 10.12.2010 N 82 "Об учреждении управления жилищно-коммунального хозяйства и благоустройства администрации городского округа город Бор Нижегородской области и утверждении положения о нем"     4)Устав муниципального образования муниципального округа город Бор</t>
  </si>
  <si>
    <t xml:space="preserve">1) с изм. и доп., в редакции от 20.03.2025;             2)с изм. и доп., в редакции от 02.10.2025г. ;          3) с изм. и доп., в редакции от 14.10.2025г.   </t>
  </si>
  <si>
    <t>1.3.2.</t>
  </si>
  <si>
    <r>
      <rPr>
        <b/>
        <sz val="14"/>
        <rFont val="Times New Roman"/>
        <family val="1"/>
        <charset val="204"/>
      </rPr>
      <t xml:space="preserve">1) </t>
    </r>
    <r>
      <rPr>
        <sz val="14"/>
        <rFont val="Times New Roman"/>
        <family val="1"/>
        <charset val="204"/>
      </rPr>
      <t xml:space="preserve">ст.16, 17 ФЗ от 06.10.2003 № 131-ФЗ "Об общих принципах организации местного самоуправления в РФ"; 2)Закон Нижегородской обл. №123-З от 07.09.2025 "О жилищной политике в Нижегородской области" 3) Постановление администрации муниципального округа город Бор № 2387 от 08.04.2025 "Об утверждении порядка оплаты расходов на установку коллективных (общедомовых) приборов учета потребления коммунальных ресурсов, расходов на капитальный ремонт, реконструкцию и (или) обследование общего имущества в многоквартирном доме соразмерно доле муниципального образования муниципального округа город Бор в праве общей собственности на общее имущество в многоквартирном доме"
</t>
    </r>
  </si>
  <si>
    <t xml:space="preserve">1) с изм. и доп., в редакции от 20.03.2025; 2) с изм. и доп., в редакции от 06.08.2025                   </t>
  </si>
  <si>
    <t>1) ст.16, 17 ФЗ от 06.10.2003 № 131-ФЗ "Об общих принципах организации местного самоуправления в РФ"; 2) Закон Нижегородской области №117-З  от 05.09.2012  3)Устав муниципального образования муниципального округа город Бор 4)постановление Правительства Российской Федерации от 13 мая 2013 г. N 406 "О государственном регулировании тарифов в сфере водоснабжения и водоотведения" 5)Постановление Правительства РФ от 22.10.2012 N 1075  "О ценообразовании в сфере теплоснабжения"</t>
  </si>
  <si>
    <t xml:space="preserve">1) с изм. и доп., в редакции от 20.03.2025; 2) с изм. и доп., в редакции от 03.10.2025 4) с изм. и доп., в редакции от 25.06.2025 5) с изм. и доп., в редакции от 25.06.20255                 </t>
  </si>
  <si>
    <t>1) ст.16, 17 ФЗ от 06.10.2003 № 131-ФЗ "Об общих принципах организации местного самоуправления в РФ";2) ст.38 Закон Нижегородской обл. от 03.08.2007 "99-3 "О муниципальной службе в Нижегородской области"                                              3)Решение Совета депутатов городского округа г. Бор Нижегородской области от 10.12.2010 N 82 "Об учреждении управления жилищно-коммунального хозяйства и благоустройства администрации городского округа город Бор Нижегородской области и утверждении положения о нем"    4)Устав муниципального образования муниципального округа город Бор</t>
  </si>
  <si>
    <t>1) ст.16, 17 ФЗ от 06.10.2003 № 131-ФЗ "Об общих принципах организации местного самоуправления в РФ"; 2)Устав муниципального образования муниципального округа город Бор</t>
  </si>
  <si>
    <t xml:space="preserve">1) с изм. и доп., в редакции от 20.03.2025;  </t>
  </si>
  <si>
    <t>1) ст.16, 17 ФЗ от 06.10.2003 № 131-ФЗ "Об общих принципах организации местного самоуправления в РФ"; 2)Устав муниципального образования муниципального округа город Бор 3) Постановление администрации городского округа город Бор №9714 от 30.12.2014 "Об утверждении порядка использования бюджетных ассигнований резервного фонда администрации городского округа город Бор"</t>
  </si>
  <si>
    <t xml:space="preserve">1) с изм. и доп., в редакции от 20.03.2025; 3)с изм. и доп., в редакции от 04.06.2015 </t>
  </si>
  <si>
    <t>1) с изм. и доп., в редакции от 20.03.2025</t>
  </si>
  <si>
    <t xml:space="preserve">1) ст.16  ФЗ от 06.10.2003 № 131-ФЗ "Об общих принципах организации местного самоуправленияв РФ";                         2) ФЗ  от 08.11.2007 № 257-ФЗ "Об автомобильных дорогах и о дорожной деятельности в РФ и о внесении изменений в отдельные акты РФ" 3) Постановление Прватильства Нижегородской области от 30.11.2011 № 978 " Об утверждении порядка формирования и использования бюджетных ассигнований дорожного фонда    Нижегор. области" п.3;                                                           4) З-н Нижегородской области от 10.09.2010 №144-З "Об обеспечении чистоты и порядка на территории Нижегородской области                                     5) Решение Совета депутатов от 13.12.13г. № 98 "Об утверждении Правил благоустройства, обеспечения чистоты и порядка на территории г.о. г.Бор Нижег.обл. 6) Решение Совета депутатов от 24.09.2013г. № 74 "Порядок формирования и использования дорожного фонда городского округа город Бор" 7) Приказ УЖКХ №90 от 27.10.2025 "Об утверждении устава муниципального учреждения муниципального округа город Бор Нижегородской области "Борский бани" 8) Приказ УЖКХ №98 от 05.11.2025 "Об утверждении устава муниципального учреждения "Управление благоустройства муниципального округа город Бор" в новой редакции 9) Приказ министерства транспорта РФ №402 от 16.11.2012 "Об утверждении классификации работ по капитальному ремонту, ремонту и содержанию автомобильных дорог"
</t>
  </si>
  <si>
    <t>1) с изм. и доп., в редакции от 20.03.2025; 2) с изм. и доп., в редакции от 31.07.2025;                               3) с изм. и доп. от 06.04.2022г.,                           4) с изм. и доп. от 04.02.2025г.,
5) с изм. и доп. от 26.11.2024г. 6) с изм. и доп. от 29.10.2024 9)с изм. и доп. от 20.03.2023</t>
  </si>
  <si>
    <t>Дорожная деятельность в отношении автомобильных дорог местного значения в границах городского округа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на автомобильном транспорте, городском наземном электрическом транспорте и в дорожном хозяйстве в границах городского округа,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</si>
  <si>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1) ст.16  ФЗ от 06.10.2003 № 131-ФЗ "Об общих принципах организации местного самоуправленияв РФ";                         2) ФЗ  от 08.11.2007 № 257-ФЗ "Об автомобильных дорогах и о дорожной деятельности в РФ и о внесении изменений в отдельные акты РФ" 3) Постановление Прватильства Нижегородской области от 30.11.2011 № 978 " Об утверждении порядка формирования и использования бюджетных ассигнований дорожного фонда    Нижегор. области" п.3;                                                           4) З-н Нижегородской области от 10.09.2010 №144-З "Об обеспечении чистоты и порядка на территории Нижегородской области                                     5) Решение Совета депутатов от 13.12.13г. № 98 "Об утверждении Правил благоустройства, обеспечения чистоты и порядка на территории г.о. г.Бор Нижег.обл. 6) Решение Совета депутатов от 24.09.2013г. № 74 "Порядок формирования и использования дорожного фонда городского округа город Бор" 7) Приказ УЖКХ №90 от 27.10.2025 "Об утверждении устава муниципального учреждения муниципального округа город Бор Нижегородской области "Борский бани" 8) Приказ УЖКХ №98 от 05.11.2025 "Об утверждении устава муниципального учреждения "Управление благоустройства муниципального округа город Бор" в новой редакции 9) Приказ министерства транспорта РФ №402 от 16.11.2012 "Об утверждении классификации работ по капитальному ремонту, ремонту и содержанию автомобильных дорог" 10) Указ Президента Российской Федерации 
от 31 июля 2023 года № 568 «О подготовке и проведении празднования 
80-й годовщины Победы в Великой Отечественной войне 1941 - 1945 годов», Распоряжение Правительства Российской Федерации от 17 мая 2024 года № 1174-р «Об утверждении плана основных мероприятий по подготовке и проведению празднования 80-й годовщины Победы в Великой Отечественной войне 1941 - 1945 годов»Пост.Адм.г.о.г.Бор №612 от 03.02.25 "О создании Межведомственной группы по подготовке и проведению мероприятий, посвященных празднованию 80-й годовщины Победы в ВОВ 1941-45гг. на территории г.Бор"</t>
  </si>
  <si>
    <t>08203S0610/ 08203SД010</t>
  </si>
  <si>
    <t>0820425100</t>
  </si>
  <si>
    <t>05401S2292</t>
  </si>
  <si>
    <t>261F255550/ 261И455550</t>
  </si>
  <si>
    <t>14102S2980</t>
  </si>
  <si>
    <t>141И455550</t>
  </si>
  <si>
    <t>Создание условий для организации досуга и обеспечения жителей муниципального округа услугами организаций культуры</t>
  </si>
  <si>
    <t>Расходы на реализацию мероприятий, направленных на духовно-нравственное воспитание</t>
  </si>
  <si>
    <t>1)Устав муниципального образования городского округа город Бор Нижегородской области; 2) Об общих принципах организации местного самоуправления в Российской Федерации №131-ФЗ. Пост.Адм.г.о.г.Бор №612 от 03.02.25 "О создании Межведомственной группы по подготовке и проведению мероприятий, посвященных празднованию 80-й годовщины Победы в ВОВ 1941-45гг. на территории г.Бор"</t>
  </si>
  <si>
    <t>2)с изм. и доп., в редакции от 20.03.2025</t>
  </si>
  <si>
    <t>4.1.2.9.</t>
  </si>
  <si>
    <t>1) ст.16  ФЗ от 06.10.2003 № 131-ФЗ "Об общих принципах организации местного самоуправленияв РФ"; 2)Устав муниципального образования городского округа город Бор Нижегородской области</t>
  </si>
  <si>
    <t>1) ст.16, 17 ФЗ от 06.10.2003 № 131-ФЗ "Об общих принципах организации местного самоуправления в РФ"; 2)Закон Нижегородской обл. №123-З от 07.09.2025 "О жилищной политике в Нижегородской области" 3) Постановление администрации муниципального округа город Бор № 2387 от 08.04.2025 "Об утверждении порядка оплаты расходов на установку коллективных (общедомовых) приборов учета потребления коммунальных ресурсов, расходов на капитальный ремонт, реконструкцию и (или) обследование общего имущества в многоквартирном доме соразмерно доле муниципального образования муниципального округа город Бор в праве общей собственности на общее имущество в многоквартирном доме"</t>
  </si>
  <si>
    <t>1) с изм. и доп., в редакции от 20.03.2025; 2) с изм. и доп., в редакции от 06.08.2025</t>
  </si>
  <si>
    <t>05101S2520</t>
  </si>
  <si>
    <t xml:space="preserve">1) ст.16, 17 ФЗ от 06.10.2003 № 131-ФЗ "Об общих принципах организации местного самоуправления в РФ"; 2) Закон Нижегородской области №117-З  от 05.09.2012  3)Устав муниципального образования муниципального округа город Бор 4)постановление Правительства Российской Федерации от 13 мая 2013 г. N 406 "О государственном регулировании тарифов в сфере водоснабжения и водоотведения" 5)Постановление Правительства РФ от 22.10.2012 N 1075  "О ценообразовании в сфере теплоснабжения"
</t>
  </si>
  <si>
    <t xml:space="preserve">1) с изм. и доп., в редакции от 20.03.2025; 2) с изм. и доп., в редакции от 03.10.2025 4) с изм. и доп., в редакции от 25.06.2025 5) с изм. и доп., в редакции от 25.06.2025    </t>
  </si>
  <si>
    <t>0520107220</t>
  </si>
  <si>
    <t>0520108220</t>
  </si>
  <si>
    <t>053010137N</t>
  </si>
  <si>
    <t>1) ФЗ от 06.10.2003 № 131-ФЗ "Об общих принципах организации местного самоуправленияв РФ"; 2) Посовление Правительства РФ от 29.03.2019г. N 363 "об утверждении государственной программы
Российской Федерации "Доступная среда"</t>
  </si>
  <si>
    <t xml:space="preserve">1) с изм. и доп., в редакции от 20.03.2025 2)с изм. и доп., в редакции от 14.12.2024  </t>
  </si>
  <si>
    <t>с изменениями на 05.06.2025</t>
  </si>
  <si>
    <t xml:space="preserve">с изменениями на 05.06.2025
</t>
  </si>
  <si>
    <t>1)с изменениями на 05.06.2025   2 )с изменениями на 06.08.2025</t>
  </si>
  <si>
    <t>Распоряжение администрации городского округа город Бор Нижегородской области № 342-р от 20.12.23</t>
  </si>
  <si>
    <t>Распоряжения администрации городского округа город Бор Нижегородской области № 261-р от 14.09.23, № 345-р от 22.12.23г.</t>
  </si>
  <si>
    <t>1.1.4</t>
  </si>
  <si>
    <t>Расходы на обеспечение функций органов местного самоуправления</t>
  </si>
  <si>
    <t>Решение Совета депутатов № 16 от 25.03.2014г.</t>
  </si>
  <si>
    <t>25.03.2014г.</t>
  </si>
  <si>
    <t>Социальное обеспечение и иные выплаты  населению</t>
  </si>
  <si>
    <t>2.3.1</t>
  </si>
  <si>
    <t>Реализация мероприятий, направленных на материально – техническое обеспечение фестиваля</t>
  </si>
  <si>
    <t>1810229120</t>
  </si>
  <si>
    <t>Реализация мероприятий, направленных на материально – техническое обеспечение мастер - классов</t>
  </si>
  <si>
    <t>1810329120</t>
  </si>
  <si>
    <t>Реализация мероприятий, направленных на материально-техническое обеспечение муниципальных ярмарок</t>
  </si>
  <si>
    <t>1820129120</t>
  </si>
  <si>
    <t>Расходы по обустройству и восстановлению памятных мест, посвященных Великой Отечественной войне 1941-1945гг.</t>
  </si>
  <si>
    <t>Расходы на материально-техническое оснащение муниципальных учреждений культуры и организаций дополнительного образования, реализующих образовательные программы в области искусства</t>
  </si>
  <si>
    <t>09202S2230</t>
  </si>
  <si>
    <t>Расходы на поддержку отрасли культуры (модернизация детских школ искусств по видам искусств путем их их реконструкции и (или) капитального ремонта)</t>
  </si>
  <si>
    <t>092А1А5193</t>
  </si>
  <si>
    <t xml:space="preserve"> Расходы на реализацию мероприятий по созданию виртуальных концертных залов</t>
  </si>
  <si>
    <t xml:space="preserve">1.3. </t>
  </si>
  <si>
    <t>Прочие выплаты по обязательствам городского округа</t>
  </si>
  <si>
    <t>1) Закон Нижегородской области "О пожарной безопасности" 16-3 ст.6 от 26.10.1995;     2) "Об общих принципах организации местного самоуправления в Российской Федерации" Закон РФ № 131-ФЗ ст.14 п.1 п.п9 от 06.10.2003;</t>
  </si>
  <si>
    <t xml:space="preserve">1) 26.10.1995;        2) 30.12.2015.                     </t>
  </si>
  <si>
    <t xml:space="preserve">Закупка товаров, работ, услуг в целях содержания казенных учреждений </t>
  </si>
  <si>
    <t>Мероприятия по капитальному ремонту или ремонту автомобильных дорог общего пользования регионального и межмуниципального значения и искусственных сооружений на них, автомобильных дорог общего пользования местного значения</t>
  </si>
  <si>
    <t>Мероприятия по формированию современной городской среды в рамках реализации Федерального проекта "Формирование комфортной городской среды", входящего в состав Национального проекта "Инфраструктура для жизни"</t>
  </si>
  <si>
    <t xml:space="preserve">1) Федеральный закон от 06.10.2003  № 131-ФЗ "Об общих принципах организации местного самоуправления в Российской Федерации", ст.34, п.9
2) Закон Нижегородской области  от 03.08.2007  № 99-З "О муниципальной службе в Нижегородской области", ст.38
3) Решение Совета депутатов  городского округа город Бор  Нижегородской области от 30.10.2010  №39  "Об утверждении Положения о муниципальной службе  в городском округе город Бор", полностью                  </t>
  </si>
  <si>
    <t>1220100190</t>
  </si>
  <si>
    <t>12102S0110</t>
  </si>
  <si>
    <t>12102S2300</t>
  </si>
  <si>
    <t>1) Постановление администрации городского округа город Бор от 14.07.2025 № 4741 "Об утверждении Порядка предоставления субсидии из средств бюджета городского округа город Бор Нижегородской области на финансовое обеспечение затрат, связанных с подготовкой к участию и участием в официальных физкультурных мероприятиях и спортивных мероприятиях Нижегородской области по футболу от имени городского округа город Бор общественной организации городского округа город Бор Нижегородской области «Футбольный клуб «Спартак»;
2) Соглашение о предоставлении субсидии от 28.07.2025 №1;</t>
  </si>
  <si>
    <t>1) 14.07.2025
2) 28.07.2025</t>
  </si>
  <si>
    <t>1) Не ограничен 2) 31.12.2025</t>
  </si>
  <si>
    <t xml:space="preserve">1) Федеральный закон от 06.10.2003 № 131-ФЗ "Об общих принципах организации местного самоуправления в Российской Федерации" ст. 34, п. 9
2) Федеральный закон от 02.03.2007 № 25-ФЗ "О муниципальной службе в Российской Федерации" ст. 22, п. 2
3) Закон Нижегородской области от 03.08.2007 № 99-З "О муниципальной службе в Нижегородской области", ст. 38
4) Закон Нижегородской области от 10.10.2003 № 93-З "О денежном содержании лиц, замещающих муниципальные должности в Нижегородской области", ст.6
5) Решение Совета депутатов городского округа г. Бор от 30.09.2010 № 39 "Об утверждении Положения о муниципальной службе в городском округе город Бор" </t>
  </si>
  <si>
    <t>1) 06.10.2003                         
 2) 02.03.2007    3) 03.08.2007
4) 10.10.2003  5) 01.01.2011</t>
  </si>
  <si>
    <t>15-10701                    15-10702</t>
  </si>
  <si>
    <t xml:space="preserve">04-2601                  </t>
  </si>
  <si>
    <t xml:space="preserve">15-10701                   </t>
  </si>
  <si>
    <t>Реализация мероприятий, направленных на развитие сельского хозяйства городского округа город Бор (проведение выездного мероприятия "День поля)</t>
  </si>
  <si>
    <t>Реализация мероприятий, направленных на развитие сельского хозяйства городского округа город Бор (проведение профессионального праздника "День сельского хозяйства")</t>
  </si>
  <si>
    <t>Реализация мероприятий, направленных на развитие сельского хозяйства городского округа город Бор (участие в областных конкурсах, выставках и конференциях, направленных на развитие сельского хозяйства)</t>
  </si>
  <si>
    <t>Реализация мероприятий, направленных на развитие сельского хозяйства городского округа город Бор (выездное мероприятие "Объезд животноводческих ферм")</t>
  </si>
  <si>
    <t>Постановление администрации г.о.г.Бор от 02.11.2024 № 6724 "Об утверждении Порядка и условий предоставления субсидии из бюджета городского округа город Бор на возмещение части затрат сельскохозяйственным товаропроизводителям  на приобретение минеральных удобрений"</t>
  </si>
  <si>
    <t>04-3201                 04-3202</t>
  </si>
  <si>
    <t>15-11301                   15-11302</t>
  </si>
  <si>
    <t>текущий финансовый год (факт по состоянию на 01.09.2025г)</t>
  </si>
  <si>
    <t xml:space="preserve">Выполнение функций Заказчика и, осуществ-ление контроля, технического надзора на объектах стр-ва, реконструкции, кап. и текущего ремонтов на территории муниципального образования городского округа г.Бор </t>
  </si>
  <si>
    <t xml:space="preserve"> 03    03   04</t>
  </si>
  <si>
    <t>09   10   10</t>
  </si>
  <si>
    <t>Расходы на строительство, реконструкцию, проектно-изыскательские работы по отрасли "Здравоохранение"</t>
  </si>
  <si>
    <t>02109S0970</t>
  </si>
  <si>
    <t xml:space="preserve">  05</t>
  </si>
  <si>
    <t>Расходы на проектирование и капитальный ремонт объектов инженерной инфраструктуры муниципального округа город Бор НО</t>
  </si>
  <si>
    <t>0210810010</t>
  </si>
  <si>
    <t>13) Решение инвест. Совета при Губернаторе НО от 16.10.2015 № 11947-181-8116 " Реконструкция Региональной автомат. Системы централизованного оповещения ГО НО"</t>
  </si>
  <si>
    <t>Национальный проект "Инфраструктура для жизни" в рамках реализации федерального проекта "Модернизация коммунальной инфраструктуры"</t>
  </si>
  <si>
    <t>14) 17.12.2010</t>
  </si>
  <si>
    <t>3.1.10.</t>
  </si>
  <si>
    <t>1) Постановление Администрации городского округа г. Бор НО от 08.06.2015 № 2719 "Об утверждении порядка определения объема и условий предоставления из бюджета городского округа г. Бор субсидий на иные цели муниципальным бюджетным и автономным учреждениям городского округа г. Бор", порядок;             2) Постановление Администрации городского округа г. Бор НО от 30.12.2014 № 9714 "О порядке использования бюджетных ассигнований резервного фонда администрации городского округа г.Бор" п. 3.10.</t>
  </si>
  <si>
    <t xml:space="preserve">1) Федеральный закон от 06.10.2003 № 131-ФЗ «Об общих принципах организации местного самоуправления в РФ» ст. 14 п.п. 28, ст. 15 п.п. 25;         2) Федеральный закон от 24.07.2007 № 209-ФЗ "О развитии малого и среднего предпринимательства в РФ" ст. 10 п. 1 п.п.2;                                       3) Закон Нижегородской области от 05.12.2008 № 171-З "О развитии малого и среднего предпринимательства в Нижегородской области" ст. 4; 4) Постановление Правительства Нижегородской области от 07.02.2001 № 57 "Об утв. Порядка использования бюджетных ассигнований фонда на поддержку терриоорий НО" п. 3;                                                        5) Постановление Администрации городского округа г. Бор НО от 08.06.2015 № 2719 "Об утверждении порядка определения объема и условий предоставления из бюджета городского округа г. Бор субсидий на иные цели муниципальным бюджетным и автономным учреждениям городского округа г. Бор", порядок; </t>
  </si>
  <si>
    <t>Расходы на поощрение муниципальных управленческих команд;  расходы на реализацию социально значимых мероприятий в рамках решения вопросов местного значения</t>
  </si>
  <si>
    <t>Реализация общественно полезных мероприятий по содействию духовного развития личности на территории м.о.г.Бор НО</t>
  </si>
  <si>
    <t>Прочие выплаты по обязательствам муницип. округа</t>
  </si>
  <si>
    <t>а) Сохранение эффективного взаимодействия администрации мун. округа г.Бор и территориальных органов соц. защиты населения мун. округа г.Бор;                       б) организация и проведение мероприятий, посвященных социально - значимым событиям;                                        в) поддержка деятельности обществ. организаций.</t>
  </si>
  <si>
    <t>мероприятия в рамках п/пр. "Доп. меры адресной поддержки населения и общественных орг-ций мун. округа г.Бор"</t>
  </si>
  <si>
    <t xml:space="preserve"> 0310329940 0310329970</t>
  </si>
  <si>
    <t>мероприятия в рамках п/пр. "Безбарьерная среда жизнидеятельности д/инвалидов и др. маломобильных граждан мун. округа г.Бор"</t>
  </si>
  <si>
    <t>5.4.</t>
  </si>
  <si>
    <t>0310329940 0310329960</t>
  </si>
  <si>
    <t>0310329940 0310329300</t>
  </si>
  <si>
    <t xml:space="preserve"> мероприятия в рамках МП "Патриотическое и духовно-нравственное воспитание граждан в мун. округе г.Бор"</t>
  </si>
  <si>
    <t>0310329940 0310329310 0310329950</t>
  </si>
  <si>
    <t>мероприятия в рамках п/пр. "Профилактика социально-значимых заболеваний в  мун. округе г.Бор"</t>
  </si>
  <si>
    <t>0310329940 0310329980</t>
  </si>
  <si>
    <t>0310329940 0310329290</t>
  </si>
  <si>
    <t>Организация в границах городского округа электро-, тепло-, газо- и водоснабжения населения, водоотведения, снабжение населения топливом в пределах полномочий, уст. законодательством РФ, в т. ч.:</t>
  </si>
  <si>
    <t>Расходы на софинансирование мероприятий в рамках адресной инвестиционной программы Нижегородской области</t>
  </si>
  <si>
    <t>021038А590</t>
  </si>
  <si>
    <t>021Е1А3050</t>
  </si>
  <si>
    <t>02104L3050</t>
  </si>
  <si>
    <t>04101L4970 04101А4970</t>
  </si>
  <si>
    <t>2.4.</t>
  </si>
  <si>
    <t>П/пр. "Прочие мероприятия в рамках МП "Обеспечение граждан муниципального округа г. Бор доступным и комфортным жильем"</t>
  </si>
  <si>
    <t>Компенсация части платежа по полученным гражданами - участниками социальной (льготной) ипотеки ипотечным жилищным кредитам (займам) в рамках ОЦП "Ипотечное жилищное кредитование населения НО" на 2009-2020 г.г.</t>
  </si>
  <si>
    <t>04401S2270</t>
  </si>
  <si>
    <t xml:space="preserve">Постановление Администрации городского округа г. Бор НО от 30.12.2014 № 9714 "О порядке использования бюджетных ассигнований резервного фонда администрации городского округа г.Бор" п. 3.10.   </t>
  </si>
  <si>
    <t xml:space="preserve">Осуществление полномочий по созданию и организации деятельности муниципальных комиссий по делам несовер-шеннолетних и защите их прав </t>
  </si>
  <si>
    <t>Выплаты персоналу в целях обеспечения выполнения функций государственными (муниципальными) органами</t>
  </si>
  <si>
    <t>Осуществление полномочий по первичному воинскому учету органами местного самоуправления</t>
  </si>
  <si>
    <t>7770451180</t>
  </si>
  <si>
    <t>1) ФЗ от 28.03.1998 № 53-ФЗ "Овоинской обязанности и военной службе", ст. 8;                    2) Пост. Правительства РФ от 29.04.2006 № 258 "Об субвенциях на осуществление полномочий по первичному воинскому учету органами местного самоуправления поселений, муниц. и город. округов";                                              3) Пост. Правительства РФ от 27.11.2006 № 719 "Положение о воиском учете", п. 11;                     4) Бюджетный кодекс РФ, ст. 133</t>
  </si>
  <si>
    <t>1) 28.03.1998                           2) 29.04.2006                            3) 27.112006</t>
  </si>
  <si>
    <t>ИТОГО по муниципальному округу</t>
  </si>
  <si>
    <t xml:space="preserve">1) Федеральный закон от 06.10.2003 № 131-ФЗ "Об общих принципах организации местного самоуправления в Российской Федерации" ст. 34, п. 9
2) Федеральный закон от 02.03.2007 № 25-ФЗ "О муниципальной службе в Российской Федерации"ст. 22, п. 2
3) Закон Нижегородской области от 03.08.2007 № 99-З "О муниципальной службе в Нижегородской области", Ст. 38, абз.1
4) Закон Нижегородской области от 10.10.2003 № 93-З "О денежном содержании лиц, замещающих муниципальные должности в Нижегородской области",Ст.6
5) Решение Совета депутатов городского округа г. Бор от 30.09.2010 № 39 "Об утверждении Положения о муниципальной службе в городском округе город Бор"       </t>
  </si>
  <si>
    <t>1)01.01.2006,                         
2)02.03.2007, 3)03.08.2007.
4)10.10.2003
5)01.01.2011</t>
  </si>
  <si>
    <t xml:space="preserve">Расходы за счет иных межбюджетных трансфертов федерального бюджета на поощрение муниципальных управленческих команд </t>
  </si>
  <si>
    <t>Распоряжение администрации городского округа город Бор Нижегородской области от 12.12.2024 №517 О премировании</t>
  </si>
  <si>
    <t>Иные общегосударственные расходы</t>
  </si>
  <si>
    <t>Приобретение и установка стены памяти</t>
  </si>
  <si>
    <t>Постановление Администрации городского округа город Бор Нижегородской области от 03.02.2025 № 612"О созании межведомственной рабочей группы в подготовке и проведении мероприятий, посвященных празднованию 80-и летней годовщины Победы Великой отечественной войны 1941-1945 гг на территории муниципального округа город Бор Нижегородской области"</t>
  </si>
  <si>
    <t xml:space="preserve"> </t>
  </si>
  <si>
    <t>1) Федеральный закон от 06.10.2003 № 131-ФЗ "Об общих принципах организации местного самоуправления в Российской Федерации" ст. 14, п. 1, п.п. 9
2) Федеральный закон от 21.12.1994 № 69-ФЗ "О пожарной безопасности" ст. 19
3) Закон Нижегородской области от 26.10.1995 № 16-З "О пожарной безопасности"
4) Федеральный закон от 06.05.2011 N 100-ФЗ  "О добровольной пожарной охране"</t>
  </si>
  <si>
    <t xml:space="preserve">1)01.01.2006
2)21.12.1994
3)26.10.1995                                                                                                                                                                                                                                                         4)06.05.2011
</t>
  </si>
  <si>
    <t xml:space="preserve">1) Федеральный закон от 06.10.2003 № 131-ФЗ "Об общих принципах организации местного самоуправления в Российской Федерации" ст. 14, п. 1, п.п. 22
2) Федеральный закон  "Бюджетный кодекс РФ" от  31.07.1998 "№ 145-фз"                                                                                                                                                                    </t>
  </si>
  <si>
    <t xml:space="preserve">1)01.01.2006
2) 31.07.1998                                                     
</t>
  </si>
  <si>
    <t xml:space="preserve">1) Федеральный закон от 06.10.2003 № 131-ФЗ "Об общих принципах организации местного самоуправления в Российской Федерации" ст. 14, п. 1, п.п. 9
2) Федеральный закон от 21.12.1994 № 69-ФЗ "О пожарной безопасности" ст. 19
3) Закон Нижегородской области от 26.10.1995 № 16-З "О пожарной безопасности"
4) Федеральный закон от 06.05.2011 N 100-ФЗ "О добровольной пожарной охране"                                                                                                                                                                                                                             </t>
  </si>
  <si>
    <t xml:space="preserve">1)01.01.2006
2)21.12.1994
3)26.10.1995 4)06.05.2011
</t>
  </si>
  <si>
    <t xml:space="preserve">Дорожная деятельность в отношении автомобильных дорог местного значения </t>
  </si>
  <si>
    <t>1) Федеральный закон от 06.10.2003 № 131-ФЗ "Об общих принципах организации местного самоуправления в Российской Федерации" ст. 14, п. 1, п.п. 5
2) Закон Нижегородской области от 04.12.2008 № 157-З "Об автомобильных дорогах и дорожной деятельности на территории Нижегородской области" ст. 9, п. 4</t>
  </si>
  <si>
    <t>1)01.01.2006,
2) 14.12.2008</t>
  </si>
  <si>
    <t>организация благоустройства территории</t>
  </si>
  <si>
    <t>1) Федеральный закон от 06.10.2003 № 131-ФЗ "Об общих принципах организации местного самоуправления в Российской Федерации" ст. 14, п. 1, п.п. 22
2) Закон Нижегородской области *Об охране озелененных территорий Нижегородской области " №110-з ст.7,п.3 от 07.03.2007; 3)Постановление Правительства Нижегородской области "Об утверждении типовых правил санитарного содержания территорий,организации  уборки и обеспаечения чистоты и порядка на территории  НО"№309 п.2 от 12.12.2005;</t>
  </si>
  <si>
    <t>1)01.01.2006
2)12.01.1996
3)21.06.2005</t>
  </si>
  <si>
    <t>Реализация мероприятий в рамках реализации проекта инициативного бюджетирования "Вам решать!"</t>
  </si>
  <si>
    <t>05401S2600</t>
  </si>
  <si>
    <t>1) Федеральный закон от 06.10.2003 № 131-ФЗ "Об общих принципах организации местного самоуправления в Российской Федерации" ст. 14, п. 1, п.п. 9
2) Федеральный закон от 21.12.1994 № 69-ФЗ "О пожарной безопасности" ст. 19
3) Закон Нижегородской области от 26.10.1995 № 16-З "О пожарной безопасности"</t>
  </si>
  <si>
    <t xml:space="preserve">1)01.01.2006
2)21.12.1994
3)26.10.1995
</t>
  </si>
  <si>
    <t>1) Федеральный закон от 06.10.2003 № 131-ФЗ "Об общих принципах организации местного самоуправления в Российской Федерации" ст. 34, п. 9
2) Федеральный закон от 02.03.2007 № 25-ФЗ "О муниципальной службе в Российской Федерации"ст. 22, п. 2
3) Закон Нижегородской области от 03.08.2007 № 99-З "О муниципальной службе в Нижегородской области", Ст. 38, абз.1
4) Закон Нижегородской области от 10.10.2003 № 93-З "О денежном содержании лиц, замещающих муниципальные должности в Нижегородской области",Ст.6
5) Решение  Совета депутатов городского округа г. Бор от 30.09.2010 № 39 "Об утверждении Положения о муниципальной службе в городском округе город Бор"                                                         6) Постановление Првительства Нижегородской обл от 29.11.2021 № 1066 "О поощрении в 2021 году региональных и муниципальных управленческих команд Нижегородской облласти"</t>
  </si>
  <si>
    <t xml:space="preserve">1) 01.01.2006                         
2) 02.03.2007               3) 03.08.2007
4) 10.10.2003
5) 01.01.2011                    6) 29.11.2021        </t>
  </si>
  <si>
    <t>1) Федеральный закон от 06.10.2003 № 131-ФЗ "Об общих принципах организации местного самоуправления в Российской Федерации" ст. 14, п. 1, п.п. 9
2) Федеральный закон от 21.12.1994 № 69-ФЗ "О пожарной безопасности" ст. 19
3) Закон Нижегородской области от 26.10.1995 № 16-З "О пожарной безопасности"
4) Федеральный закон от 06.05.2011 N 100-ФЗ (ред. от 22.02.2017) "О добровольной пожарной охране"                                                                                                                           5) постановление Администрации от 31.10.2016 № 5058 «О внесении изменения в Порядок формирования системы оплаты труда работников муниципальных учреждений городского округа г.Бор Нижегородской области, утвержденный постановлением администрации городского округа г.Бор от 18.05.2015 № 2306</t>
  </si>
  <si>
    <t>2.1.1.3</t>
  </si>
  <si>
    <t xml:space="preserve">1) Федеральный закон от 06.10.2003 № 131-ФЗ "Об общих принципах организации местного самоуправления в Российской Федерации" ст. 14, п. 1, п.п. 22
2)  "О внесении изменений в Правила благоустройства, обеспечения чистоты и порядка на территории городского округа город Бор Нижегородской области, утвержденные решением Совета депутатов городского округа город Бор Нижегородской области от 13.12.2013 № 98"                                                                                                                       3) Федеральный закон  "Бюджетный кодекс РФ" от  31.07.1998 "№ 145-фз"                                                                                                                                                                    </t>
  </si>
  <si>
    <t xml:space="preserve">1) Федеральный закон от 06.10.2003 № 131-ФЗ "Об общих принципах организации местного самоуправления в Российской Федерации" ст. 14, п. 1, п.п. 9
2) Федеральный закон от 21.12.1994 № 69-ФЗ "О пожарной безопасности" ст. 19
3) Закон Нижегородской области от 26.10.1995 № 16-З "О пожарной безопасности"
4) Федеральный закон от 06.05.2011 N 100-ФЗ "О добровольной пожарной охране"                                                                                                            </t>
  </si>
  <si>
    <t xml:space="preserve">1) 01.01.2006
2) 21.12.1994
3) 26.10.1995                                                                                                                                                                                                                                                         4) 06.05.2011
</t>
  </si>
  <si>
    <t>04-2520                              04-2626</t>
  </si>
  <si>
    <t>15-10620                  15-10728</t>
  </si>
  <si>
    <t>1) Федеральный закон от 06.10.2003 № 131-ФЗ "Об общих принципах организации местного самоуправления в Российской Федерации" ст. 14, п. 1, п.п. 22</t>
  </si>
  <si>
    <t xml:space="preserve">1) 01.01.2006
</t>
  </si>
  <si>
    <t>1)Федеральный закон от 06.10.2003г.№131(ред. от 08.08.2024г.»Об общих принципах организации местного самоуправления в РФ»ст.17 п.1пп.3
2)Закон Нижегородской области от 03.08.2007 г. «99-3 «О муниципальной службе в Нижегородской области»(ред.от 02.11.2023г.) ст.38 абз.1
3) Решение от 16.07.2010г. №11 "Об утверждении положения о Совете депутатов муниципального округа город Бор Нижегородской области"</t>
  </si>
  <si>
    <t>1). 06.10.2003г. 
2). 03.08.2007г.  
3). 16.07.2010г.</t>
  </si>
  <si>
    <t>осуществление финансового обеспечения деятельности муниципальных казенных учреждений (осуществление закупок товаров, работ, услуг для обеспечения муниципальных нужд (в части общеотраслевых учреждений))</t>
  </si>
  <si>
    <t>1).ФЗ №131 от 06.10.2003г. "Об общих принципах организации местного самоуправления в Российской Федерации" ст 17 ч1 п7
2) Устав муниципального образования муниципального округа город Бор, утвержденного Советом депутатов муниципального округа город Бор от 25.01.2011г. №1</t>
  </si>
  <si>
    <t xml:space="preserve">1620100190         7770455490      </t>
  </si>
  <si>
    <t>1) Федеральный закон от 06.10.2003 № 131-ФЗ "Об общих принципах организации местного самоуправления в Российской Федерации" ст. 16                    2).Положение о муниципальной службе в городском округе город Бор, утвержденное решением Совета депутатов городского округа город Бор от 30.09.2010 N 39 
3)  Устав муниципального образования городского округа город Бор Нижегородской области(принят реш.Совета депутатов от 25.01.2011 №1)ст.10, ст.69     4)«Положение об оплате труда муниципальных служащих Департамента имущественных и земельных отношений адм-ции го г.Бор Нижегородской области», «Положение об оплате труда работников не замещающих должности муниципальной службы работников рабочих профессий Департамента имущественных и земельных отношений адм-ции го г.Бор»,утв.распоряж.Департамента имущества от 10.06.2015г. № 131</t>
  </si>
  <si>
    <t>Владение, пользование и распоряжение имуществом, находящимся в муниципальной собственности</t>
  </si>
  <si>
    <t xml:space="preserve">Учет и ведение Реестра муниципального имущества </t>
  </si>
  <si>
    <t>1) Федеральный закон от 6.10.2003 №131-ФЗ «Об общихпринципахорганизацииместного самоуправления в Российской Федерации» 
Ст.16 п.1 пп.3
2) Устав муниципального образования городского округа город Бор Нижегородской области(принят реш.Совета депутатов от 25.01.2011 №1)ст.10,п.2,
пп.3, ст.11,п.2
3) «Положение о Департаменте имущественных и земельных отношений адмистрации го г.Бор Нижегородской области»,утв.решением Совета дутатов го г.Бор НО от 10.12.2010г. №86, п.3.3.4</t>
  </si>
  <si>
    <t>Управление муниципальным имуществом</t>
  </si>
  <si>
    <t>Распоряжение муниципальным имуществом</t>
  </si>
  <si>
    <t>Формирование муниципальной имущественной казны</t>
  </si>
  <si>
    <t>01   04</t>
  </si>
  <si>
    <t>13   12</t>
  </si>
  <si>
    <t>1610246000   16104S2860</t>
  </si>
  <si>
    <t>Осуществление закупок товаров, работ, услуг для обеспечения муниципальных нужд</t>
  </si>
  <si>
    <t>Мероприятия по переселению граждан из жилищного фонда, принаного аварийным с 01.01.2017 до 01.01.2022г. (оценка выкупаемых аварийных помещений у граждан)</t>
  </si>
  <si>
    <t xml:space="preserve">1.Федеральный закон от 6.10.2003 №131-ФЗ «Об общих принципах организации местного самоуправления в Российской Федерации» 
Ст.16 п.1 пп.3
2. Устав муниципального образования городского округа город Бор Нижегородской области(принят реш.Совета депутатов от 25.01.2011 №1)ст.10,п.2,
пп.3
</t>
  </si>
  <si>
    <t xml:space="preserve">1.Федеральный закон от 6.10.2003 №131-ФЗ «Об общихпринципахорганизацииместного самоуправления в Российской Федерации» 
Ст.16 п.1 пп.6
2. Устав муниципального образования городского округа город Бор Нижегородской области(принят реш.Совета депутатов от 25.01.2011 №1)ст.10,п.2,
пп.6
3. Федеральный закон от21.07.2007 №185-ФЗ «О Фонде содействия реформированию жилищно-коммунального хозяйства»
4. ".Жилищный кодекс РФ" от 29.12.2004 №188-ФЗ,ст.85,86,89                                    5.ГРАП "Переселение граждан из аварийного жилищного фонда на территории Нижегородской области на 2024-2028 годы",утв.Постановлением Правительства НО от 04.07.2024г. №399                                                                                
                                                                             </t>
  </si>
  <si>
    <t>06.10.2003                   16.03.2011,                07.08.2007,         29.12.2004         04.07.2024</t>
  </si>
  <si>
    <t xml:space="preserve">асходы в рамках региональной адресной программы "Переселение граждан на территории Нижегородской области в период с 2024 по 2028 год из аварийного жилищного фонда, признаного таковым с 1 января 2017 г. до 1 января 2022 г." </t>
  </si>
  <si>
    <t>0430567483 043056748S 043058A484    043И267483 043И267484 043И26748S 043И26748V 043И2А748V</t>
  </si>
  <si>
    <t>Расходные обязательства по исполнению судебных актов по искам к городскому (муниципальному) округу г.Бор о возмещении вреда, причиненного гражданину или юридическому лицу в результате незаконных действий (бездействия) органов местного самоуправления либо должностных лиц этих органов</t>
  </si>
  <si>
    <t xml:space="preserve">1610226000               </t>
  </si>
  <si>
    <t>1.Федеральный закон от 6.10.2003 №131-ФЗ «Об общихпринципахорганизацииместного самоуправления в Российской Федерации» 
Ст.16 п.1 пп.3
2. Устав муниципального образования городского округа город Бор Нижегородской области(принят реш.Совета депутатов от 25.01.2011 №1)ст.10,п.2,
пп.3</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</si>
  <si>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</si>
  <si>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</si>
  <si>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Закон Нижегородской области от 10.12.2004 N 147-З "О мерах социальной поддержки детей-сирот и детей, оставшихся без попечения родителей" (принят постановлением ЗС НО от 02.12.2004 N 1219-III)</t>
  </si>
  <si>
    <t xml:space="preserve">1) Соглашения о порядке и условиях предоставления субсидий из бюджета городского округа город Бор муниципальному учреждению городского округа город Бор на иные цели </t>
  </si>
  <si>
    <t>1)Постановление администрации городского округа г.Бор "Об уплате труда работников муниципальных учреждений городского округа г.Бор"</t>
  </si>
  <si>
    <t>Постановление администрации городского округа г.Бор "Об уплате труда работников муниципальных учреждений городского округа г.Бор"</t>
  </si>
  <si>
    <t>Субсидии бюджетным учреждениям на финансовое обеспечение муниципального задания на оказание муниципальных услуг (выполнение
работ)</t>
  </si>
  <si>
    <t>011010059N</t>
  </si>
  <si>
    <t>0120200590</t>
  </si>
  <si>
    <t>012010059N</t>
  </si>
  <si>
    <t>012020059N</t>
  </si>
  <si>
    <t>4.2.1.9</t>
  </si>
  <si>
    <t>4.2.1.12</t>
  </si>
  <si>
    <t>4.2.1.13</t>
  </si>
  <si>
    <t>4.2.1.14</t>
  </si>
  <si>
    <t>Расходы на обеспечение деятельности муниципальных организаций психолого-педагогической, медицинской и социальной помощи</t>
  </si>
  <si>
    <t>0180100590</t>
  </si>
  <si>
    <t>4.2.1.15</t>
  </si>
  <si>
    <t>1) Соглашения о предоставлении из бюджета городского округа город Бор субсидий на иные цели муниципальным бюджетным и муниципальным автономным учреждениям городского округа город Бор</t>
  </si>
  <si>
    <t>01604S2180</t>
  </si>
  <si>
    <t>4.2.2.11</t>
  </si>
  <si>
    <t>0120123180</t>
  </si>
  <si>
    <t>4.2.2.18</t>
  </si>
  <si>
    <t>4.2.2.19</t>
  </si>
  <si>
    <t>1)Соглашения о предоставлении из бюджета городского округа город Бор субсидий на иные цели муниципальным бюджетным и муниципальным автономным учреждениям городского округа город Бор                                                              Закон Нижегородской области от 21 октября 2005 года № 140-З "О наделении органов местного самоуправления отдельными государственными полномочиями в области образования"</t>
  </si>
  <si>
    <t>0120174590</t>
  </si>
  <si>
    <t>4.2.2.30</t>
  </si>
  <si>
    <t>Мероприятия по вовлечению молодежи в социально-значимую деятельность городского округа город Бор</t>
  </si>
  <si>
    <t>4.2.2.37</t>
  </si>
  <si>
    <t>Управление средствами резервного фонда администарции городского округа город Бор</t>
  </si>
  <si>
    <t>15-10724</t>
  </si>
  <si>
    <t>4.2.2.54</t>
  </si>
  <si>
    <t>016Ю457501</t>
  </si>
  <si>
    <t>016Ю4A7500</t>
  </si>
  <si>
    <t>012Ю651790</t>
  </si>
  <si>
    <t xml:space="preserve">1) Постановление администрации городского округа г.Бор «Об утверждении порядка разработки, утверждения, реализации и оценки эффективности муниципальных программ городского округа город Бор и методических рекомендаций по разработке и реализации муниципальных программ городского округа г.Бор» </t>
  </si>
  <si>
    <t>4.2.2.67</t>
  </si>
  <si>
    <t>4.2.2.68</t>
  </si>
  <si>
    <t>4.2.2.69</t>
  </si>
  <si>
    <t>Расходы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</si>
  <si>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016Я153150</t>
  </si>
  <si>
    <t>4.2.2.70</t>
  </si>
  <si>
    <t>016Я1А3150</t>
  </si>
  <si>
    <t>4.2.2.71</t>
  </si>
  <si>
    <t>0120173070</t>
  </si>
  <si>
    <t>012Ю653030</t>
  </si>
  <si>
    <t>0120173140</t>
  </si>
  <si>
    <t>Расходы на исполнение полномочий по финансовому обеспечению выплаты компенсации педагогическим работникам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 за счет средств субвенции областного бюджета</t>
  </si>
  <si>
    <t>Расходы за счет средств субвенции федерального бюджета на исполнение полномочий по финансовому обеспечению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 Нижегородской области</t>
  </si>
  <si>
    <t>012Ю650500</t>
  </si>
  <si>
    <t>01202R0500</t>
  </si>
  <si>
    <t>0120373380</t>
  </si>
  <si>
    <t>Расходы за счет средств субвенции областного бюджета на исполнение полномочий по финансовому обеспечению получения дошкольного образования в частных дошкольных образовательных организациях посредством предоставления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</si>
  <si>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04-3224</t>
  </si>
  <si>
    <t>15-11324</t>
  </si>
  <si>
    <t>0110473090</t>
  </si>
  <si>
    <t>0110273090</t>
  </si>
  <si>
    <r>
      <rPr>
        <b/>
        <sz val="14"/>
        <rFont val="Times New Roman"/>
        <family val="1"/>
        <charset val="204"/>
      </rPr>
      <t>П/пр. "Обеспечение жильем отдельных категорий граждан муниципального округа г.Бор"</t>
    </r>
    <r>
      <rPr>
        <sz val="14"/>
        <rFont val="Times New Roman"/>
        <family val="1"/>
        <charset val="204"/>
      </rPr>
      <t>, в т. ч.</t>
    </r>
    <r>
      <rPr>
        <b/>
        <sz val="14"/>
        <rFont val="Times New Roman"/>
        <family val="1"/>
        <charset val="204"/>
      </rPr>
      <t xml:space="preserve">  </t>
    </r>
    <r>
      <rPr>
        <sz val="14"/>
        <rFont val="Times New Roman"/>
        <family val="1"/>
        <charset val="204"/>
      </rPr>
      <t xml:space="preserve">субвенции на обеспечение жильем отдельных категорий граждан, установленных федеральными законами от 12 января 1995 года №5-ФЗ «О ветеранах» и от 24 ноября 1995 года №181-ФЗ «О социальной защите инвалидов в Российской Федерации» </t>
    </r>
  </si>
  <si>
    <r>
      <rPr>
        <b/>
        <sz val="14"/>
        <rFont val="Times New Roman"/>
        <family val="1"/>
        <charset val="204"/>
      </rPr>
      <t xml:space="preserve">П/пр. "Обеспечение жильем отдельных категорий граждан муниципального округа г.Бор" </t>
    </r>
    <r>
      <rPr>
        <sz val="14"/>
        <rFont val="Times New Roman"/>
        <family val="1"/>
        <charset val="204"/>
      </rPr>
      <t>в т.ч.: субвенция на обеспечение жильем отдельных категорий граждан, установленных ФХ от 24.11.1995 № 181-ФЗ "О социальной защите инвалидов в РФ"</t>
    </r>
  </si>
  <si>
    <t>1) Федеральный закон от 12.01.1995 №5-ФЗ «О ветеранах» гл. II ст 23.2. п. 3 п.п. 2, 3; 2) Федеральный закон  от 24.11.1995 №181-ФЗ «О социальной защите инвалидов в РФ» гл. IV ст. 28.2 абз. 5;  3) Указ Президента РФ от 07.05.2008 №714 "Об обеспечении жильем ветеранов Великой Отечественной войны 1941-1945 годов" п. 1;   4) Закон Правительства Нижегородской области от 07.07.2006 № 68-З "О формах и порядке предоставления мер социальной поддержки по обеспечению жильем отд. категорий граждан в НО" полностью;  5) Закон Правительства Нижегородской области от 30.09.2008 № 116-З "О наделении органов местного самоуправления муниц. районов и городских округов НО отд. госуд. полномочиями в области жилищных отношений" ст. 6</t>
  </si>
  <si>
    <t>1) Федеральный закон  от 24.11.1995 №181-ФЗ «О социальной защите инвалидов в РФ» гл. IV ст. 28.2 абз. 5; 2) Пост. ПНО от 20.03.2015 № 145 "О внесении изменений в ГП "Обеспечение населения НО доступным и комфортным жильем" утв. пост. ПНО от 30.04.2014 № 302", п. 2.1.2 абз. 2</t>
  </si>
  <si>
    <t>11.11.2025</t>
  </si>
  <si>
    <r>
      <t>средства резервного фонда администрации муниципального округа г.Бор (</t>
    </r>
    <r>
      <rPr>
        <b/>
        <u/>
        <sz val="14"/>
        <rFont val="Times New Roman"/>
        <family val="1"/>
        <charset val="204"/>
      </rPr>
      <t>2024г.</t>
    </r>
    <r>
      <rPr>
        <sz val="14"/>
        <rFont val="Times New Roman"/>
        <family val="1"/>
        <charset val="204"/>
      </rPr>
      <t>: приобретение ранцевых лесных огнетушителей в кол-ве 8 штук.)</t>
    </r>
  </si>
  <si>
    <t xml:space="preserve">Средства резерв. фонда адм. г.о.г.Бор на оплату расходов связанных с похоронами (венок, траур. лента) </t>
  </si>
  <si>
    <t>Расходы, связанные с рассмотрениями обращений граждан (подписка, приобретение почтовых средст, оргтехники, расходных материалов к оргтехники)</t>
  </si>
  <si>
    <r>
      <rPr>
        <b/>
        <sz val="14"/>
        <rFont val="Times New Roman"/>
        <family val="1"/>
        <charset val="204"/>
      </rPr>
      <t>Непрограммное направление деятельности</t>
    </r>
    <r>
      <rPr>
        <sz val="14"/>
        <rFont val="Times New Roman"/>
        <family val="1"/>
        <charset val="204"/>
      </rPr>
      <t>, в т.ч. прочие выплаты по обязательствам муниципального округа (оплата услуг за предоставление статистической информации; общегородские мероприятия)</t>
    </r>
  </si>
  <si>
    <t>Прочие выплаты по обязательствам муниципального округа (работы по внесению изменений в документацию по планировке территории (проект планировки и межевания территории) в границах улиц Воровского, Совхозная, Интернациональная г. Бор)</t>
  </si>
  <si>
    <r>
      <rPr>
        <b/>
        <sz val="14"/>
        <rFont val="Times New Roman"/>
        <family val="1"/>
        <charset val="204"/>
      </rPr>
      <t>МП "Развитие потребительского рынка на территории муниципального округа г. Бор"</t>
    </r>
    <r>
      <rPr>
        <sz val="14"/>
        <rFont val="Times New Roman"/>
        <family val="1"/>
        <charset val="204"/>
      </rPr>
      <t>, в т.ч.</t>
    </r>
    <r>
      <rPr>
        <b/>
        <sz val="14"/>
        <rFont val="Times New Roman"/>
        <family val="1"/>
        <charset val="204"/>
      </rPr>
      <t xml:space="preserve"> </t>
    </r>
    <r>
      <rPr>
        <sz val="14"/>
        <rFont val="Times New Roman"/>
        <family val="1"/>
        <charset val="204"/>
      </rPr>
      <t>реализация мероприятий, направленных на материально-техническое обеспечение межмуниципальных ярмарок</t>
    </r>
  </si>
  <si>
    <r>
      <rPr>
        <b/>
        <sz val="14"/>
        <rFont val="Times New Roman"/>
        <family val="1"/>
        <charset val="204"/>
      </rPr>
      <t>МП "Комплексные меры профилактики наркомании и асоциальных явлений, связанных с ней, на территории муниципального округа г. Бор"</t>
    </r>
    <r>
      <rPr>
        <sz val="14"/>
        <rFont val="Times New Roman"/>
        <family val="1"/>
        <charset val="204"/>
      </rPr>
      <t>, в т. ч.  реализация мероприятий антинаркотической направленности</t>
    </r>
  </si>
  <si>
    <r>
      <rPr>
        <b/>
        <sz val="14"/>
        <rFont val="Times New Roman"/>
        <family val="1"/>
        <charset val="204"/>
      </rPr>
      <t>П/пр. "Борская семья"</t>
    </r>
    <r>
      <rPr>
        <sz val="14"/>
        <rFont val="Times New Roman"/>
        <family val="1"/>
        <charset val="204"/>
      </rPr>
      <t>, в т. ч. мероприятия в области социальной политики (приобретение призов для награждения победителей конкурсов)</t>
    </r>
  </si>
  <si>
    <r>
      <rPr>
        <b/>
        <sz val="14"/>
        <rFont val="Times New Roman"/>
        <family val="1"/>
        <charset val="204"/>
      </rPr>
      <t>П/пр. "Безбарьерная среда жизнидеятельности для инвалидов и др. маломобильных граждан мун. округа г.Бор"</t>
    </r>
    <r>
      <rPr>
        <sz val="14"/>
        <rFont val="Times New Roman"/>
        <family val="1"/>
        <charset val="204"/>
      </rPr>
      <t>, в т.ч. расходы на реализацию мероприятий, направленных на формирование доступной для инвалидов среды жизнидеятельности (приобретение канцтоваров)</t>
    </r>
  </si>
  <si>
    <r>
      <rPr>
        <b/>
        <sz val="14"/>
        <rFont val="Times New Roman"/>
        <family val="1"/>
        <charset val="204"/>
      </rPr>
      <t>П/пр. "Профилактика социально значимых заболеваний и развитие безвозмездного донорства в мун. окруне г.Бор"</t>
    </r>
    <r>
      <rPr>
        <sz val="14"/>
        <rFont val="Times New Roman"/>
        <family val="1"/>
        <charset val="204"/>
      </rPr>
      <t xml:space="preserve">, в т.ч. мероприятия в области здравоохранения (приобретение продуктовых наборов для вручения донорам, буклетов "Обследование на ВИЧ" и брошюр) </t>
    </r>
  </si>
  <si>
    <r>
      <t xml:space="preserve">П/пр. "Доп.меры адресной поддержки населения и общественных организаций муниципального округа г.Бор", </t>
    </r>
    <r>
      <rPr>
        <sz val="14"/>
        <rFont val="Times New Roman"/>
        <family val="1"/>
        <charset val="204"/>
      </rPr>
      <t>в т. ч. поздравления отд.категорий граждан с памятной датой</t>
    </r>
  </si>
  <si>
    <r>
      <t xml:space="preserve">Субсидии МБУ "Борское охотничье-рыболовное хозяйство" на иные цели, в т.ч.:                                                   </t>
    </r>
    <r>
      <rPr>
        <u/>
        <sz val="14"/>
        <rFont val="Times New Roman"/>
        <family val="1"/>
        <charset val="204"/>
      </rPr>
      <t>2024г.</t>
    </r>
    <r>
      <rPr>
        <sz val="14"/>
        <rFont val="Times New Roman"/>
        <family val="1"/>
        <charset val="204"/>
      </rPr>
      <t>: приобретение автомобиля УАЗ (7-ми местный, грузовой, остекленный фургон) 1395,0 т.р.; расходы на поощрение муниципальных управленческих команд 49,0 т.р.</t>
    </r>
  </si>
  <si>
    <t xml:space="preserve">Субсидии МБУ "Борское информационное агентство" на иные цели, в т.ч.:                                                   2024г.: расходы на поощрение муниципальных управленческих команд </t>
  </si>
  <si>
    <r>
      <t>Автономная некоммерческая спортивная организация "Красный рамень"</t>
    </r>
    <r>
      <rPr>
        <sz val="14"/>
        <rFont val="Times New Roman"/>
        <family val="1"/>
        <charset val="204"/>
      </rPr>
      <t>, в т.ч. мероприятия в рамках п/пр. "Доп. меры адресной поддержки населения и общественных орг-ций мун. округа г.Бор"</t>
    </r>
  </si>
  <si>
    <r>
      <rPr>
        <b/>
        <sz val="14"/>
        <rFont val="Times New Roman"/>
        <family val="1"/>
        <charset val="204"/>
      </rPr>
      <t>Борская городская организация НОО ООО "ВОИ"</t>
    </r>
    <r>
      <rPr>
        <sz val="14"/>
        <rFont val="Times New Roman"/>
        <family val="1"/>
        <charset val="204"/>
      </rPr>
      <t>, в т.ч.:</t>
    </r>
  </si>
  <si>
    <r>
      <t xml:space="preserve">МРО "Православный Приход храма во имя Преподобного Сергия Радонежского г. Бор  м.о.г.Бор НО", </t>
    </r>
    <r>
      <rPr>
        <sz val="14"/>
        <rFont val="Times New Roman"/>
        <family val="1"/>
        <charset val="204"/>
      </rPr>
      <t>в т.ч. прочие выплаты по обязательствам муниципального округа</t>
    </r>
  </si>
  <si>
    <r>
      <rPr>
        <b/>
        <sz val="14"/>
        <rFont val="Times New Roman"/>
        <family val="1"/>
        <charset val="204"/>
      </rPr>
      <t>Борское городское отделение Нижегородского обл. отделения Общероссийской ОО "Всероссийское общество охраны природы"</t>
    </r>
    <r>
      <rPr>
        <sz val="14"/>
        <rFont val="Times New Roman"/>
        <family val="1"/>
        <charset val="204"/>
      </rPr>
      <t>, в т.ч.: мероприятия в рамках п/пр. "Доп. меры адресной поддержки населения и общественных орг-ций мун. округа г.Бор"</t>
    </r>
  </si>
  <si>
    <r>
      <rPr>
        <b/>
        <sz val="14"/>
        <rFont val="Times New Roman"/>
        <family val="1"/>
        <charset val="204"/>
      </rPr>
      <t>Общественный Благотворительный детский фонд городского округа г.Бор НО "Виктория"</t>
    </r>
    <r>
      <rPr>
        <sz val="14"/>
        <rFont val="Times New Roman"/>
        <family val="1"/>
        <charset val="204"/>
      </rPr>
      <t xml:space="preserve">, в т.ч.: </t>
    </r>
  </si>
  <si>
    <r>
      <rPr>
        <b/>
        <sz val="14"/>
        <rFont val="Times New Roman"/>
        <family val="1"/>
        <charset val="204"/>
      </rPr>
      <t>ОО "Ветеранов /пенсионеров/ войны, труда Вооружен-ных сил и правоохранительных органов"</t>
    </r>
    <r>
      <rPr>
        <sz val="14"/>
        <rFont val="Times New Roman"/>
        <family val="1"/>
        <charset val="204"/>
      </rPr>
      <t xml:space="preserve">, в т.ч.: </t>
    </r>
  </si>
  <si>
    <t>Резервный фонд администрации мун. округа город Бор (проведение траурных мероприятий по погребению лиц, погибших при исполнении обязанностей военной службы в СВО)</t>
  </si>
  <si>
    <r>
      <t xml:space="preserve">Автономная некоммерческая организация центр социальной адаптации и поддержки детей и взрослых с аутизмом и другими нарушениями развития "Планета" </t>
    </r>
    <r>
      <rPr>
        <sz val="14"/>
        <rFont val="Times New Roman"/>
        <family val="1"/>
        <charset val="204"/>
      </rPr>
      <t>мероприятия в рамках п/пр. "Доп. меры адресной поддержки населения и общественных орг-ций мун. округа г.Бор"</t>
    </r>
  </si>
  <si>
    <r>
      <t xml:space="preserve">Автономная некоммерческая организация "ДоброБор" </t>
    </r>
    <r>
      <rPr>
        <sz val="14"/>
        <rFont val="Times New Roman"/>
        <family val="1"/>
        <charset val="204"/>
      </rPr>
      <t>мероприятия в рамках п/пр. "Доп. меры адресной поддержки населения и общественных орг-ций мун. округа г.Бор"</t>
    </r>
  </si>
  <si>
    <r>
      <t xml:space="preserve">Обеспечение проживающих в мун. округе и нуждающихся в жилых помещениях малоимущих граждан жилыми помещениями, орг-ция стр-ва и содержания муниц. жилищного фонда, создание условий для жилищного стр-ва, осуществление муниципального жилищного контроля, в т. ч. </t>
    </r>
    <r>
      <rPr>
        <b/>
        <sz val="14"/>
        <rFont val="Times New Roman"/>
        <family val="1"/>
        <charset val="204"/>
      </rPr>
      <t>расходы на стр-во, реконструкцию, ПИР по отрасли "Жилищно - коммунальное хозяйство"; стр-во, реконструкция, ПИР в рамках реализации Национ. проекта "Жилье и городская среда", фед. проекта "Обеспечение устойч. сокращения непригод. для проживания жил. фонда"</t>
    </r>
  </si>
  <si>
    <r>
      <t>Утверждение правил благоустройства территории мун. округа, в т. ч.</t>
    </r>
    <r>
      <rPr>
        <b/>
        <sz val="14"/>
        <rFont val="Times New Roman"/>
        <family val="1"/>
        <charset val="204"/>
      </rPr>
      <t xml:space="preserve"> расходы на строительство, реконструкцию, проектно - изыскательские работы по отрасли "Жилищно - коммунальное хозяйство" </t>
    </r>
  </si>
  <si>
    <r>
      <t xml:space="preserve">Публичные нормативные социальные выплаты гражданам </t>
    </r>
    <r>
      <rPr>
        <sz val="14"/>
        <rFont val="Times New Roman"/>
        <family val="1"/>
        <charset val="204"/>
      </rPr>
      <t>в рамках п/пр. "Доп.меры адресной поддержки населения и общественных организаций мун. округа г.Бор", в т.ч.:</t>
    </r>
  </si>
  <si>
    <r>
      <rPr>
        <b/>
        <sz val="14"/>
        <rFont val="Times New Roman"/>
        <family val="1"/>
        <charset val="204"/>
      </rPr>
      <t>П/пр. "Доп.меры адресной поддержки населения и общественных организаций мун. округа г.Бор"</t>
    </r>
    <r>
      <rPr>
        <sz val="14"/>
        <rFont val="Times New Roman"/>
        <family val="1"/>
        <charset val="204"/>
      </rPr>
      <t>, в т. ч. ежемесячная доплата к пенсиям лицам, замещавшим муниципальные должности и лицам, замещавшим должности муниципальной службы городского округа г. Бор</t>
    </r>
  </si>
  <si>
    <r>
      <t xml:space="preserve">П/пр. "Доп.меры адресной поддержки населения и общественных организаций муниципального округа г.Бор", в т.ч.: </t>
    </r>
    <r>
      <rPr>
        <sz val="14"/>
        <rFont val="Times New Roman"/>
        <family val="1"/>
        <charset val="204"/>
      </rPr>
      <t>предостав. соц.выплат на приобретение автономных дымовых пожарных извещателей для установки в помещениях граждан, относящихся к "группе риска", в т.ч. многодетных семей, одинокопро-живающих престарелых граждан и т.п.</t>
    </r>
  </si>
  <si>
    <r>
      <rPr>
        <b/>
        <sz val="14"/>
        <rFont val="Times New Roman"/>
        <family val="1"/>
        <charset val="204"/>
      </rPr>
      <t xml:space="preserve">П/пр. "Доп.меры адресной поддержки населения и общественных организаций мун. округа г.Бор", в т.ч.: </t>
    </r>
    <r>
      <rPr>
        <sz val="14"/>
        <rFont val="Times New Roman"/>
        <family val="1"/>
        <charset val="204"/>
      </rPr>
      <t>Предоставление социальных выплат на возмещение части процентной ставки по кредитам, полученным гражданами на газификацию жилья в российских кредитных организациях</t>
    </r>
  </si>
  <si>
    <r>
      <rPr>
        <b/>
        <sz val="14"/>
        <rFont val="Times New Roman"/>
        <family val="1"/>
        <charset val="204"/>
      </rPr>
      <t>Непрограммное направление деятельности, в т.ч.</t>
    </r>
    <r>
      <rPr>
        <sz val="14"/>
        <rFont val="Times New Roman"/>
        <family val="1"/>
        <charset val="204"/>
      </rPr>
      <t xml:space="preserve"> Средства фонда поддержки территорий Нижегородской области (материальная помощь)</t>
    </r>
  </si>
  <si>
    <t>Мероприятия в области социальной политики (единовременная выплата на рождение ребенка женщинам, работающим в муниципальных и подведомственных учреждениях образования, культуры, спорта администрации муниципального округа город Бор и женщинам органов местного самоуправления, имеющих постоянную регистрацию на территории муниципального округа город Бор)</t>
  </si>
  <si>
    <r>
      <rPr>
        <b/>
        <sz val="14"/>
        <rFont val="Times New Roman"/>
        <family val="1"/>
        <charset val="204"/>
      </rPr>
      <t>Резервный фонд администрации городского округа г. Бор</t>
    </r>
    <r>
      <rPr>
        <sz val="14"/>
        <rFont val="Times New Roman"/>
        <family val="1"/>
        <charset val="204"/>
      </rPr>
      <t xml:space="preserve">: Оказание мат. помощи Гурьяшовой Е.С., проживающей по адресу: НО, г.о.г.Бор, п.Ч.Борское, ул.Октябрьская, д.21, кв.15, на оплату расходов связанных с погребе-нием сына Гурьяшова Д.Д., военнослужащего, погибшего при выполнении задач по подготовке к ведению СВО в составе экипажа войсковой части 86671  128,8т.р.; оказание мат. помощи Хакимовой А.Т., проживающей по адресу: НО, г.о.г. Бор, п.Октябрьский, ул.Набережная, д.9, кв.53, на оплату расходов, связанных с погребением погибшего участника СВО Муминова Б.М. на родину в Республике Таджикистан 80,3т.р. </t>
    </r>
  </si>
  <si>
    <r>
      <rPr>
        <b/>
        <sz val="14"/>
        <rFont val="Times New Roman"/>
        <family val="1"/>
        <charset val="204"/>
      </rPr>
      <t>Непрограммное направление деятельности</t>
    </r>
    <r>
      <rPr>
        <sz val="14"/>
        <rFont val="Times New Roman"/>
        <family val="1"/>
        <charset val="204"/>
      </rPr>
      <t>, в т.ч. прочие выплаты по обязательствам муниципального округа (выплата денежной премии победителям смотра - конкурса)</t>
    </r>
  </si>
  <si>
    <r>
      <rPr>
        <b/>
        <sz val="14"/>
        <rFont val="Times New Roman"/>
        <family val="1"/>
        <charset val="204"/>
      </rPr>
      <t>Непрограммное направление деятельности</t>
    </r>
    <r>
      <rPr>
        <sz val="14"/>
        <rFont val="Times New Roman"/>
        <family val="1"/>
        <charset val="204"/>
      </rPr>
      <t>, в т.ч. прочие выплаты по обязательствам муниципального округа (оплата исполнительных листов)</t>
    </r>
  </si>
  <si>
    <t>МКУ Борстройзаказчик (оплата по исполнительному листу)</t>
  </si>
  <si>
    <r>
      <rPr>
        <b/>
        <sz val="14"/>
        <rFont val="Times New Roman"/>
        <family val="1"/>
        <charset val="204"/>
      </rPr>
      <t>Непрограммное направление деятельности</t>
    </r>
    <r>
      <rPr>
        <sz val="14"/>
        <rFont val="Times New Roman"/>
        <family val="1"/>
        <charset val="204"/>
      </rPr>
      <t>, в т. ч. прочие выплаты по обязательствам муниципального округа (оплата членских взносов, административных штрафов, исполнительских сборов)</t>
    </r>
  </si>
  <si>
    <t>Таблица 1.ПРЕДВАРИТЕЛЬНЫЙ (ПЛАНОВЫЙ)  РЕЕСТР РАСХОДНЫХ ОБЯЗАТЕЛЬСТВ МУНИЦИПАЛЬНОГО ОКРУГА ГОРОД БОР НИЖЕГОРОДСКОЙ ОБЛАСТИ (РЕЕСТР РАСХОДНЫХ ОБЯЗАТЕЛЬСТВ СУБЪЕКТОВ  БЮДЖЕТНОГО ПЛАНИРОВАНИЯ  БЮДЖЕТА МУНИЦИПАЛЬНОГО ОКРУГА ГОРОД БОР) ПО РАСХОДНЫМ ОБЯЗАТЕЛЬСТВАМ, ИСПОЛНЯЕМЫМ ЗА СЧЕТ СОБСТВЕННЫХ ДОХОДОВ И ИСТОЧНИКОВ ФИНАНСИРОВАНИЯ ДЕФИЦИТА БЮДЖЕТА МУНИЦИПАЛЬНОГО ОКРУГА ГОРОД БОР , ЗА ИСКЛЮЧЕНИЕМ ОСТАТКОВ СУБВЕНЦИЙ ПРОШЛЫХ ЛЕТ НА 2026 ГОД И НА ПЛАНОВЫЙ ПЕРИОД 2027 И 2028 ГОДОВ</t>
  </si>
  <si>
    <t xml:space="preserve">Приложение 1  к  Приказу Департамента финансов администрации городского округа г.Бор №49н от 06.10.2025г           </t>
  </si>
</sst>
</file>

<file path=xl/styles.xml><?xml version="1.0" encoding="utf-8"?>
<styleSheet xmlns="http://schemas.openxmlformats.org/spreadsheetml/2006/main">
  <numFmts count="11">
    <numFmt numFmtId="164" formatCode="_-* #,##0.00_-;\-* #,##0.00_-;_-* &quot;-&quot;??_-;_-@_-"/>
    <numFmt numFmtId="165" formatCode="00"/>
    <numFmt numFmtId="166" formatCode="000"/>
    <numFmt numFmtId="167" formatCode="#,##0.0"/>
    <numFmt numFmtId="168" formatCode="dd/mm/yy;@"/>
    <numFmt numFmtId="169" formatCode="000000"/>
    <numFmt numFmtId="170" formatCode="0.0"/>
    <numFmt numFmtId="171" formatCode="[$-419]General"/>
    <numFmt numFmtId="172" formatCode="dd\.mm\.yyyy"/>
    <numFmt numFmtId="174" formatCode="#\ ##0.0"/>
    <numFmt numFmtId="175" formatCode="#,##0.0_ ;\-#,##0.0\ "/>
  </numFmts>
  <fonts count="28">
    <font>
      <sz val="10"/>
      <name val="Arial CYR"/>
    </font>
    <font>
      <sz val="10"/>
      <name val="Arial CYR"/>
    </font>
    <font>
      <sz val="10"/>
      <name val="Helv"/>
    </font>
    <font>
      <sz val="8"/>
      <name val="Arial Cyr"/>
    </font>
    <font>
      <b/>
      <sz val="14"/>
      <name val="Times New Roman"/>
      <family val="1"/>
      <charset val="204"/>
    </font>
    <font>
      <sz val="10"/>
      <name val="Arial"/>
      <family val="2"/>
      <charset val="204"/>
    </font>
    <font>
      <sz val="14"/>
      <name val="Times New Roman"/>
      <family val="1"/>
      <charset val="204"/>
    </font>
    <font>
      <b/>
      <sz val="14"/>
      <color indexed="8"/>
      <name val="Times New Roman"/>
      <family val="1"/>
      <charset val="204"/>
    </font>
    <font>
      <sz val="14"/>
      <color indexed="23"/>
      <name val="Times New Roman"/>
      <family val="1"/>
      <charset val="204"/>
    </font>
    <font>
      <sz val="14"/>
      <color indexed="8"/>
      <name val="Times New Roman"/>
      <family val="1"/>
      <charset val="204"/>
    </font>
    <font>
      <sz val="10"/>
      <name val="Arial Cyr"/>
      <charset val="204"/>
    </font>
    <font>
      <b/>
      <sz val="14"/>
      <color indexed="23"/>
      <name val="Times New Roman"/>
      <family val="1"/>
      <charset val="204"/>
    </font>
    <font>
      <sz val="14"/>
      <color theme="1"/>
      <name val="Times New Roman"/>
      <family val="1"/>
      <charset val="204"/>
    </font>
    <font>
      <b/>
      <sz val="14"/>
      <color rgb="FFFF0000"/>
      <name val="Times New Roman"/>
      <family val="1"/>
      <charset val="204"/>
    </font>
    <font>
      <sz val="10"/>
      <color indexed="8"/>
      <name val="Arial CYR"/>
    </font>
    <font>
      <b/>
      <sz val="14"/>
      <color theme="1"/>
      <name val="Times New Roman"/>
      <family val="1"/>
      <charset val="204"/>
    </font>
    <font>
      <sz val="18"/>
      <color theme="1"/>
      <name val="Times New Roman"/>
      <family val="1"/>
      <charset val="204"/>
    </font>
    <font>
      <sz val="14"/>
      <color theme="1"/>
      <name val="Tahoma"/>
      <family val="2"/>
      <charset val="204"/>
    </font>
    <font>
      <sz val="14"/>
      <name val="Tahoma"/>
      <family val="2"/>
      <charset val="204"/>
    </font>
    <font>
      <sz val="14"/>
      <name val="Arial CYR"/>
      <charset val="204"/>
    </font>
    <font>
      <sz val="14"/>
      <color rgb="FF000000"/>
      <name val="Times New Roman"/>
      <family val="1"/>
      <charset val="204"/>
    </font>
    <font>
      <b/>
      <i/>
      <sz val="14"/>
      <name val="Times New Roman"/>
      <family val="1"/>
      <charset val="204"/>
    </font>
    <font>
      <i/>
      <sz val="14"/>
      <name val="Times New Roman"/>
      <family val="1"/>
      <charset val="204"/>
    </font>
    <font>
      <b/>
      <i/>
      <sz val="14"/>
      <color indexed="23"/>
      <name val="Times New Roman"/>
      <family val="1"/>
      <charset val="204"/>
    </font>
    <font>
      <sz val="14"/>
      <name val="Arial CYR"/>
    </font>
    <font>
      <sz val="14"/>
      <color rgb="FFFF0000"/>
      <name val="Times New Roman"/>
      <family val="1"/>
      <charset val="204"/>
    </font>
    <font>
      <b/>
      <u/>
      <sz val="14"/>
      <name val="Times New Roman"/>
      <family val="1"/>
      <charset val="204"/>
    </font>
    <font>
      <u/>
      <sz val="14"/>
      <name val="Times New Roman"/>
      <family val="1"/>
      <charset val="204"/>
    </font>
  </fonts>
  <fills count="8">
    <fill>
      <patternFill patternType="none"/>
    </fill>
    <fill>
      <patternFill patternType="gray125"/>
    </fill>
    <fill>
      <patternFill patternType="solid">
        <fgColor indexed="9"/>
        <bgColor indexed="64"/>
      </patternFill>
    </fill>
    <fill>
      <patternFill patternType="solid">
        <fgColor rgb="FFFFFF00"/>
        <bgColor indexed="64"/>
      </patternFill>
    </fill>
    <fill>
      <patternFill patternType="solid">
        <fgColor indexed="13"/>
        <bgColor indexed="64"/>
      </patternFill>
    </fill>
    <fill>
      <patternFill patternType="solid">
        <fgColor theme="0"/>
        <bgColor indexed="64"/>
      </patternFill>
    </fill>
    <fill>
      <patternFill patternType="solid">
        <fgColor theme="7" tint="0.59999389629810485"/>
        <bgColor indexed="64"/>
      </patternFill>
    </fill>
    <fill>
      <patternFill patternType="solid">
        <fgColor theme="4" tint="0.7999816888943144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8">
    <xf numFmtId="0" fontId="0" fillId="0" borderId="0"/>
    <xf numFmtId="0" fontId="5" fillId="0" borderId="0"/>
    <xf numFmtId="0" fontId="2" fillId="0" borderId="0"/>
    <xf numFmtId="164" fontId="1" fillId="0" borderId="0" applyFont="0" applyFill="0" applyBorder="0" applyAlignment="0" applyProtection="0"/>
    <xf numFmtId="0" fontId="1" fillId="0" borderId="0" applyFont="0" applyFill="0" applyBorder="0" applyAlignment="0" applyProtection="0"/>
    <xf numFmtId="0" fontId="10" fillId="0" borderId="0"/>
    <xf numFmtId="0" fontId="5" fillId="0" borderId="0"/>
    <xf numFmtId="171" fontId="14" fillId="0" borderId="0" applyBorder="0" applyProtection="0"/>
  </cellStyleXfs>
  <cellXfs count="803">
    <xf numFmtId="0" fontId="0" fillId="0" borderId="0" xfId="0"/>
    <xf numFmtId="49" fontId="4" fillId="3" borderId="2" xfId="0" applyNumberFormat="1" applyFont="1" applyFill="1" applyBorder="1" applyAlignment="1">
      <alignment horizontal="center" vertical="center" wrapText="1"/>
    </xf>
    <xf numFmtId="49" fontId="4" fillId="3" borderId="1" xfId="0" applyNumberFormat="1" applyFont="1" applyFill="1" applyBorder="1" applyAlignment="1">
      <alignment horizontal="center" vertical="center" wrapText="1"/>
    </xf>
    <xf numFmtId="167" fontId="4" fillId="3" borderId="1" xfId="3" applyNumberFormat="1" applyFont="1" applyFill="1" applyBorder="1" applyAlignment="1">
      <alignment horizontal="right" vertical="top" wrapText="1"/>
    </xf>
    <xf numFmtId="167" fontId="6" fillId="0" borderId="0" xfId="3" applyNumberFormat="1" applyFont="1" applyFill="1" applyBorder="1" applyAlignment="1">
      <alignment horizontal="right" vertical="top"/>
    </xf>
    <xf numFmtId="49" fontId="8" fillId="0" borderId="1" xfId="0" applyNumberFormat="1" applyFont="1" applyFill="1" applyBorder="1" applyAlignment="1">
      <alignment horizontal="center" vertical="top" wrapText="1"/>
    </xf>
    <xf numFmtId="0" fontId="7" fillId="0" borderId="2" xfId="0" applyNumberFormat="1" applyFont="1" applyFill="1" applyBorder="1" applyAlignment="1">
      <alignment horizontal="left" vertical="top"/>
    </xf>
    <xf numFmtId="167" fontId="4" fillId="0" borderId="1" xfId="3" applyNumberFormat="1" applyFont="1" applyFill="1" applyBorder="1" applyAlignment="1">
      <alignment horizontal="right" vertical="top"/>
    </xf>
    <xf numFmtId="49" fontId="6" fillId="0" borderId="2" xfId="0" applyNumberFormat="1" applyFont="1" applyFill="1" applyBorder="1" applyAlignment="1">
      <alignment horizontal="left" vertical="top"/>
    </xf>
    <xf numFmtId="167" fontId="6" fillId="0" borderId="3" xfId="3" applyNumberFormat="1" applyFont="1" applyFill="1" applyBorder="1" applyAlignment="1">
      <alignment horizontal="right" vertical="top"/>
    </xf>
    <xf numFmtId="167" fontId="4" fillId="0" borderId="1" xfId="0" applyNumberFormat="1" applyFont="1" applyFill="1" applyBorder="1" applyAlignment="1">
      <alignment horizontal="right" vertical="top" wrapText="1"/>
    </xf>
    <xf numFmtId="14" fontId="11" fillId="0" borderId="1" xfId="0" applyNumberFormat="1" applyFont="1" applyFill="1" applyBorder="1" applyAlignment="1">
      <alignment horizontal="center" vertical="top"/>
    </xf>
    <xf numFmtId="14" fontId="11" fillId="0" borderId="1" xfId="0" applyNumberFormat="1" applyFont="1" applyFill="1" applyBorder="1" applyAlignment="1">
      <alignment horizontal="center" vertical="top" wrapText="1"/>
    </xf>
    <xf numFmtId="49" fontId="4" fillId="4" borderId="1" xfId="0" applyNumberFormat="1" applyFont="1" applyFill="1" applyBorder="1" applyAlignment="1">
      <alignment horizontal="center" vertical="center" wrapText="1"/>
    </xf>
    <xf numFmtId="0" fontId="6" fillId="0" borderId="0" xfId="0" applyNumberFormat="1" applyFont="1" applyAlignment="1">
      <alignment horizontal="left" vertical="top" wrapText="1"/>
    </xf>
    <xf numFmtId="0" fontId="7" fillId="0" borderId="1" xfId="0" applyNumberFormat="1" applyFont="1" applyFill="1" applyBorder="1" applyAlignment="1">
      <alignment horizontal="left" vertical="top"/>
    </xf>
    <xf numFmtId="0" fontId="12" fillId="0" borderId="0" xfId="0" applyNumberFormat="1" applyFont="1" applyAlignment="1">
      <alignment horizontal="left" vertical="top" wrapText="1"/>
    </xf>
    <xf numFmtId="14" fontId="12" fillId="0" borderId="0" xfId="0" applyNumberFormat="1" applyFont="1" applyAlignment="1">
      <alignment horizontal="center" vertical="top" wrapText="1"/>
    </xf>
    <xf numFmtId="0" fontId="12" fillId="0" borderId="0" xfId="0" applyFont="1" applyAlignment="1">
      <alignment horizontal="left" vertical="top"/>
    </xf>
    <xf numFmtId="0" fontId="12" fillId="0" borderId="0" xfId="0" applyFont="1"/>
    <xf numFmtId="167" fontId="12" fillId="0" borderId="0" xfId="0" applyNumberFormat="1" applyFont="1" applyAlignment="1">
      <alignment horizontal="left" vertical="top"/>
    </xf>
    <xf numFmtId="167" fontId="12" fillId="0" borderId="0" xfId="0" applyNumberFormat="1" applyFont="1" applyAlignment="1">
      <alignment horizontal="center" vertical="top" wrapText="1"/>
    </xf>
    <xf numFmtId="167" fontId="12" fillId="0" borderId="0" xfId="0" applyNumberFormat="1" applyFont="1" applyAlignment="1">
      <alignment horizontal="center" vertical="top"/>
    </xf>
    <xf numFmtId="167" fontId="12" fillId="0" borderId="0" xfId="0" applyNumberFormat="1" applyFont="1"/>
    <xf numFmtId="167" fontId="13" fillId="0" borderId="0" xfId="0" applyNumberFormat="1" applyFont="1" applyAlignment="1">
      <alignment horizontal="left" vertical="center"/>
    </xf>
    <xf numFmtId="167" fontId="13" fillId="0" borderId="0" xfId="0" applyNumberFormat="1" applyFont="1" applyAlignment="1">
      <alignment horizontal="left" vertical="top"/>
    </xf>
    <xf numFmtId="0" fontId="13" fillId="0" borderId="0" xfId="0" applyNumberFormat="1" applyFont="1" applyAlignment="1">
      <alignment horizontal="left" vertical="top"/>
    </xf>
    <xf numFmtId="167" fontId="13" fillId="0" borderId="0" xfId="0" applyNumberFormat="1" applyFont="1" applyAlignment="1">
      <alignment horizontal="center" vertical="top"/>
    </xf>
    <xf numFmtId="167" fontId="13" fillId="0" borderId="0" xfId="3" applyNumberFormat="1" applyFont="1" applyAlignment="1">
      <alignment horizontal="right" vertical="top"/>
    </xf>
    <xf numFmtId="167" fontId="13" fillId="0" borderId="0" xfId="0" applyNumberFormat="1" applyFont="1"/>
    <xf numFmtId="0" fontId="12" fillId="0" borderId="0" xfId="0" applyFont="1" applyAlignment="1">
      <alignment horizontal="center" vertical="center"/>
    </xf>
    <xf numFmtId="0" fontId="15" fillId="3" borderId="1" xfId="0" applyNumberFormat="1" applyFont="1" applyFill="1" applyBorder="1" applyAlignment="1">
      <alignment horizontal="left" vertical="top" wrapText="1"/>
    </xf>
    <xf numFmtId="49" fontId="15" fillId="3" borderId="1" xfId="0" applyNumberFormat="1" applyFont="1" applyFill="1" applyBorder="1" applyAlignment="1">
      <alignment horizontal="center" vertical="top" wrapText="1"/>
    </xf>
    <xf numFmtId="49" fontId="15" fillId="3" borderId="1" xfId="0" applyNumberFormat="1" applyFont="1" applyFill="1" applyBorder="1" applyAlignment="1">
      <alignment horizontal="center" vertical="center" wrapText="1"/>
    </xf>
    <xf numFmtId="0" fontId="15" fillId="0" borderId="0" xfId="0" applyFont="1" applyAlignment="1">
      <alignment vertical="center"/>
    </xf>
    <xf numFmtId="49" fontId="15" fillId="0" borderId="1" xfId="0" applyNumberFormat="1" applyFont="1" applyFill="1" applyBorder="1" applyAlignment="1">
      <alignment horizontal="left" vertical="top" wrapText="1"/>
    </xf>
    <xf numFmtId="49" fontId="15" fillId="0" borderId="1" xfId="0" applyNumberFormat="1" applyFont="1" applyFill="1" applyBorder="1" applyAlignment="1">
      <alignment horizontal="center" vertical="top" wrapText="1"/>
    </xf>
    <xf numFmtId="49" fontId="15" fillId="0" borderId="1" xfId="0" applyNumberFormat="1" applyFont="1" applyFill="1" applyBorder="1" applyAlignment="1">
      <alignment horizontal="center" vertical="center" wrapText="1"/>
    </xf>
    <xf numFmtId="49" fontId="12" fillId="0" borderId="0" xfId="0" applyNumberFormat="1" applyFont="1" applyFill="1" applyBorder="1" applyAlignment="1">
      <alignment horizontal="left" vertical="top" wrapText="1"/>
    </xf>
    <xf numFmtId="49" fontId="12" fillId="0" borderId="0" xfId="0" applyNumberFormat="1" applyFont="1" applyFill="1" applyBorder="1" applyAlignment="1">
      <alignment horizontal="center" vertical="top" wrapText="1"/>
    </xf>
    <xf numFmtId="49" fontId="12" fillId="5" borderId="0" xfId="0" applyNumberFormat="1" applyFont="1" applyFill="1" applyBorder="1" applyAlignment="1">
      <alignment horizontal="center" vertical="top" wrapText="1"/>
    </xf>
    <xf numFmtId="0" fontId="12" fillId="0" borderId="0" xfId="1" applyFont="1" applyFill="1" applyAlignment="1">
      <alignment horizontal="left" vertical="top"/>
    </xf>
    <xf numFmtId="0" fontId="12" fillId="0" borderId="0" xfId="1" applyFont="1" applyFill="1" applyAlignment="1">
      <alignment horizontal="center" vertical="top"/>
    </xf>
    <xf numFmtId="168" fontId="12" fillId="0" borderId="0" xfId="1" applyNumberFormat="1" applyFont="1" applyFill="1" applyAlignment="1">
      <alignment horizontal="center" vertical="top"/>
    </xf>
    <xf numFmtId="49" fontId="12" fillId="0" borderId="0" xfId="1" applyNumberFormat="1" applyFont="1" applyFill="1" applyAlignment="1">
      <alignment horizontal="center" vertical="top"/>
    </xf>
    <xf numFmtId="49" fontId="6" fillId="0" borderId="1" xfId="0" applyNumberFormat="1" applyFont="1" applyFill="1" applyBorder="1" applyAlignment="1">
      <alignment horizontal="left" vertical="center" wrapText="1"/>
    </xf>
    <xf numFmtId="0" fontId="8" fillId="0" borderId="1" xfId="0" applyFont="1" applyFill="1" applyBorder="1" applyAlignment="1">
      <alignment horizontal="left" vertical="top"/>
    </xf>
    <xf numFmtId="49" fontId="12" fillId="0" borderId="0" xfId="0" applyNumberFormat="1" applyFont="1" applyAlignment="1">
      <alignment horizontal="left" vertical="top"/>
    </xf>
    <xf numFmtId="49" fontId="15" fillId="3" borderId="1" xfId="0" applyNumberFormat="1" applyFont="1" applyFill="1" applyBorder="1" applyAlignment="1">
      <alignment horizontal="left" vertical="top" wrapText="1"/>
    </xf>
    <xf numFmtId="0" fontId="15" fillId="0" borderId="1" xfId="0" applyFont="1" applyBorder="1" applyAlignment="1">
      <alignment horizontal="left" vertical="top"/>
    </xf>
    <xf numFmtId="49" fontId="4" fillId="3" borderId="1" xfId="0" applyNumberFormat="1" applyFont="1" applyFill="1" applyBorder="1" applyAlignment="1">
      <alignment horizontal="left" vertical="top" wrapText="1"/>
    </xf>
    <xf numFmtId="49" fontId="12" fillId="0" borderId="0" xfId="0" applyNumberFormat="1" applyFont="1" applyFill="1" applyBorder="1" applyAlignment="1">
      <alignment horizontal="left" vertical="top"/>
    </xf>
    <xf numFmtId="49" fontId="4" fillId="3" borderId="1" xfId="0" applyNumberFormat="1" applyFont="1" applyFill="1" applyBorder="1" applyAlignment="1">
      <alignment horizontal="center" vertical="top" wrapText="1"/>
    </xf>
    <xf numFmtId="167" fontId="4" fillId="0" borderId="1" xfId="3" applyNumberFormat="1" applyFont="1" applyFill="1" applyBorder="1" applyAlignment="1">
      <alignment horizontal="right" vertical="top" wrapText="1"/>
    </xf>
    <xf numFmtId="49" fontId="6" fillId="0" borderId="0" xfId="0" applyNumberFormat="1" applyFont="1" applyAlignment="1">
      <alignment horizontal="left" vertical="center"/>
    </xf>
    <xf numFmtId="14" fontId="6" fillId="0" borderId="0" xfId="0" applyNumberFormat="1" applyFont="1" applyAlignment="1">
      <alignment horizontal="left" vertical="top"/>
    </xf>
    <xf numFmtId="0" fontId="6" fillId="0" borderId="0" xfId="0" applyFont="1"/>
    <xf numFmtId="167" fontId="6" fillId="0" borderId="0" xfId="0" applyNumberFormat="1" applyFont="1" applyAlignment="1">
      <alignment horizontal="left" vertical="center"/>
    </xf>
    <xf numFmtId="167" fontId="6" fillId="0" borderId="0" xfId="0" applyNumberFormat="1" applyFont="1" applyAlignment="1">
      <alignment horizontal="left" vertical="top"/>
    </xf>
    <xf numFmtId="0" fontId="6" fillId="0" borderId="0" xfId="0" applyNumberFormat="1" applyFont="1" applyAlignment="1">
      <alignment horizontal="left" vertical="top"/>
    </xf>
    <xf numFmtId="167" fontId="6" fillId="0" borderId="0" xfId="0" applyNumberFormat="1" applyFont="1" applyAlignment="1">
      <alignment horizontal="center" vertical="top"/>
    </xf>
    <xf numFmtId="167" fontId="6" fillId="0" borderId="0" xfId="0" applyNumberFormat="1" applyFont="1"/>
    <xf numFmtId="167" fontId="15" fillId="0" borderId="0" xfId="0" applyNumberFormat="1" applyFont="1" applyAlignment="1">
      <alignment horizontal="center" vertical="top" wrapText="1"/>
    </xf>
    <xf numFmtId="0" fontId="6" fillId="0" borderId="0" xfId="0" applyFont="1" applyAlignment="1">
      <alignment horizontal="center" vertical="center"/>
    </xf>
    <xf numFmtId="49" fontId="6" fillId="3" borderId="1" xfId="0" applyNumberFormat="1" applyFont="1" applyFill="1" applyBorder="1" applyAlignment="1">
      <alignment horizontal="left" vertical="center" wrapText="1"/>
    </xf>
    <xf numFmtId="49" fontId="6" fillId="3" borderId="1" xfId="0" applyNumberFormat="1" applyFont="1" applyFill="1" applyBorder="1" applyAlignment="1">
      <alignment horizontal="left" vertical="top" wrapText="1"/>
    </xf>
    <xf numFmtId="49" fontId="12" fillId="3" borderId="1" xfId="0" applyNumberFormat="1" applyFont="1" applyFill="1" applyBorder="1" applyAlignment="1">
      <alignment horizontal="center" vertical="top" wrapText="1"/>
    </xf>
    <xf numFmtId="49" fontId="6" fillId="3" borderId="1" xfId="0" applyNumberFormat="1" applyFont="1" applyFill="1" applyBorder="1" applyAlignment="1">
      <alignment horizontal="center" vertical="top" wrapText="1"/>
    </xf>
    <xf numFmtId="49" fontId="12" fillId="3" borderId="1" xfId="0" applyNumberFormat="1" applyFont="1" applyFill="1" applyBorder="1" applyAlignment="1">
      <alignment horizontal="left" vertical="top" wrapText="1"/>
    </xf>
    <xf numFmtId="0" fontId="4" fillId="3" borderId="0" xfId="0" applyFont="1" applyFill="1" applyAlignment="1">
      <alignment vertical="center"/>
    </xf>
    <xf numFmtId="0" fontId="4" fillId="6" borderId="0" xfId="0" applyFont="1" applyFill="1" applyAlignment="1">
      <alignment vertical="center"/>
    </xf>
    <xf numFmtId="0" fontId="9" fillId="0" borderId="0" xfId="0" applyNumberFormat="1" applyFont="1" applyFill="1" applyBorder="1" applyAlignment="1">
      <alignment horizontal="left" vertical="center"/>
    </xf>
    <xf numFmtId="0" fontId="6" fillId="0" borderId="0" xfId="0" applyFont="1" applyFill="1" applyBorder="1" applyAlignment="1">
      <alignment horizontal="left" vertical="top" wrapText="1"/>
    </xf>
    <xf numFmtId="14" fontId="8" fillId="0" borderId="0" xfId="0" applyNumberFormat="1" applyFont="1" applyFill="1" applyBorder="1" applyAlignment="1">
      <alignment horizontal="left" vertical="top"/>
    </xf>
    <xf numFmtId="14" fontId="12" fillId="0" borderId="0" xfId="0" applyNumberFormat="1" applyFont="1" applyFill="1" applyBorder="1" applyAlignment="1">
      <alignment horizontal="center" vertical="top" wrapText="1"/>
    </xf>
    <xf numFmtId="49" fontId="6" fillId="0" borderId="0" xfId="0" applyNumberFormat="1" applyFont="1" applyFill="1" applyBorder="1" applyAlignment="1">
      <alignment horizontal="center" vertical="top" wrapText="1"/>
    </xf>
    <xf numFmtId="0" fontId="12" fillId="0" borderId="0" xfId="0" applyFont="1" applyFill="1" applyBorder="1" applyAlignment="1">
      <alignment horizontal="left" vertical="top" wrapText="1"/>
    </xf>
    <xf numFmtId="49" fontId="6" fillId="0" borderId="0" xfId="0" applyNumberFormat="1" applyFont="1" applyFill="1" applyBorder="1" applyAlignment="1">
      <alignment horizontal="left" vertical="top" wrapText="1"/>
    </xf>
    <xf numFmtId="167" fontId="6" fillId="0" borderId="0" xfId="3" applyNumberFormat="1" applyFont="1" applyAlignment="1">
      <alignment horizontal="right" vertical="top"/>
    </xf>
    <xf numFmtId="0" fontId="6" fillId="0" borderId="1" xfId="0" applyFont="1" applyBorder="1" applyAlignment="1">
      <alignment vertical="top" wrapText="1"/>
    </xf>
    <xf numFmtId="14" fontId="8" fillId="0" borderId="1" xfId="0" applyNumberFormat="1" applyFont="1" applyFill="1" applyBorder="1" applyAlignment="1">
      <alignment horizontal="left" vertical="top"/>
    </xf>
    <xf numFmtId="14" fontId="11" fillId="0" borderId="1" xfId="0" applyNumberFormat="1" applyFont="1" applyFill="1" applyBorder="1" applyAlignment="1">
      <alignment horizontal="left" vertical="top"/>
    </xf>
    <xf numFmtId="49" fontId="12" fillId="0" borderId="1" xfId="0" applyNumberFormat="1" applyFont="1" applyFill="1" applyBorder="1" applyAlignment="1">
      <alignment horizontal="center" vertical="top" wrapText="1"/>
    </xf>
    <xf numFmtId="167" fontId="15" fillId="0" borderId="0" xfId="0" applyNumberFormat="1" applyFont="1" applyAlignment="1">
      <alignment horizontal="left" vertical="top"/>
    </xf>
    <xf numFmtId="167" fontId="15" fillId="0" borderId="0" xfId="0" applyNumberFormat="1" applyFont="1" applyAlignment="1">
      <alignment horizontal="center" vertical="top"/>
    </xf>
    <xf numFmtId="167" fontId="15" fillId="0" borderId="0" xfId="0" applyNumberFormat="1" applyFont="1"/>
    <xf numFmtId="49" fontId="15" fillId="3" borderId="11" xfId="0" applyNumberFormat="1" applyFont="1" applyFill="1" applyBorder="1" applyAlignment="1">
      <alignment horizontal="center" vertical="center" wrapText="1"/>
    </xf>
    <xf numFmtId="0" fontId="15" fillId="0" borderId="11" xfId="0" applyNumberFormat="1" applyFont="1" applyFill="1" applyBorder="1" applyAlignment="1">
      <alignment horizontal="left" vertical="top"/>
    </xf>
    <xf numFmtId="14" fontId="12" fillId="0" borderId="11" xfId="0" applyNumberFormat="1" applyFont="1" applyFill="1" applyBorder="1" applyAlignment="1">
      <alignment vertical="top" wrapText="1"/>
    </xf>
    <xf numFmtId="49" fontId="12" fillId="0" borderId="1" xfId="0" applyNumberFormat="1" applyFont="1" applyFill="1" applyBorder="1" applyAlignment="1">
      <alignment horizontal="center" vertical="center" wrapText="1"/>
    </xf>
    <xf numFmtId="0" fontId="12" fillId="0" borderId="11" xfId="0" applyNumberFormat="1" applyFont="1" applyFill="1" applyBorder="1" applyAlignment="1">
      <alignment horizontal="center" vertical="top" wrapText="1"/>
    </xf>
    <xf numFmtId="14" fontId="12" fillId="0" borderId="11" xfId="0" applyNumberFormat="1" applyFont="1" applyFill="1" applyBorder="1" applyAlignment="1">
      <alignment horizontal="center" vertical="top" wrapText="1"/>
    </xf>
    <xf numFmtId="0" fontId="12" fillId="0" borderId="11" xfId="0" applyFont="1" applyFill="1" applyBorder="1" applyAlignment="1">
      <alignment horizontal="center" vertical="top" wrapText="1"/>
    </xf>
    <xf numFmtId="0" fontId="12" fillId="0" borderId="0" xfId="0" applyNumberFormat="1" applyFont="1" applyAlignment="1">
      <alignment horizontal="center" vertical="top" wrapText="1"/>
    </xf>
    <xf numFmtId="49" fontId="12" fillId="0" borderId="11" xfId="0" applyNumberFormat="1" applyFont="1" applyFill="1" applyBorder="1" applyAlignment="1">
      <alignment horizontal="center" vertical="top"/>
    </xf>
    <xf numFmtId="49" fontId="12" fillId="0" borderId="11" xfId="0" applyNumberFormat="1" applyFont="1" applyFill="1" applyBorder="1" applyAlignment="1">
      <alignment horizontal="center" vertical="top" wrapText="1"/>
    </xf>
    <xf numFmtId="0" fontId="6" fillId="0" borderId="0" xfId="0" applyNumberFormat="1" applyFont="1" applyAlignment="1">
      <alignment horizontal="center" vertical="top" wrapText="1"/>
    </xf>
    <xf numFmtId="0" fontId="4" fillId="0" borderId="1" xfId="0" applyNumberFormat="1" applyFont="1" applyFill="1" applyBorder="1" applyAlignment="1">
      <alignment horizontal="center" vertical="top" wrapText="1"/>
    </xf>
    <xf numFmtId="0" fontId="8" fillId="0" borderId="1" xfId="0" applyFont="1" applyFill="1" applyBorder="1" applyAlignment="1">
      <alignment horizontal="center" vertical="top"/>
    </xf>
    <xf numFmtId="49" fontId="6" fillId="0" borderId="1" xfId="0" applyNumberFormat="1" applyFont="1" applyFill="1" applyBorder="1" applyAlignment="1">
      <alignment horizontal="center" vertical="top" wrapText="1"/>
    </xf>
    <xf numFmtId="14" fontId="8" fillId="0" borderId="1" xfId="0" applyNumberFormat="1" applyFont="1" applyFill="1" applyBorder="1" applyAlignment="1">
      <alignment horizontal="center" vertical="top" wrapText="1"/>
    </xf>
    <xf numFmtId="49" fontId="6" fillId="0" borderId="1" xfId="0" applyNumberFormat="1" applyFont="1" applyFill="1" applyBorder="1" applyAlignment="1">
      <alignment horizontal="left" vertical="top" wrapText="1"/>
    </xf>
    <xf numFmtId="49" fontId="6"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left" vertical="top"/>
    </xf>
    <xf numFmtId="0" fontId="8" fillId="0" borderId="1" xfId="0" applyFont="1" applyFill="1" applyBorder="1" applyAlignment="1">
      <alignment horizontal="center" vertical="top" wrapText="1"/>
    </xf>
    <xf numFmtId="14" fontId="8" fillId="0" borderId="1" xfId="0" applyNumberFormat="1" applyFont="1" applyFill="1" applyBorder="1" applyAlignment="1">
      <alignment horizontal="center" vertical="top"/>
    </xf>
    <xf numFmtId="167" fontId="6" fillId="0" borderId="1" xfId="3" applyNumberFormat="1" applyFont="1" applyFill="1" applyBorder="1" applyAlignment="1">
      <alignment horizontal="right" vertical="top"/>
    </xf>
    <xf numFmtId="0" fontId="12" fillId="0" borderId="0" xfId="0" applyFont="1" applyBorder="1" applyAlignment="1">
      <alignment vertical="center"/>
    </xf>
    <xf numFmtId="0" fontId="12" fillId="0" borderId="11" xfId="0" applyFont="1" applyFill="1" applyBorder="1" applyAlignment="1">
      <alignment horizontal="left" vertical="top" wrapText="1"/>
    </xf>
    <xf numFmtId="0" fontId="12" fillId="0" borderId="11" xfId="0" applyNumberFormat="1" applyFont="1" applyFill="1" applyBorder="1" applyAlignment="1">
      <alignment horizontal="left" vertical="top" wrapText="1"/>
    </xf>
    <xf numFmtId="0" fontId="12" fillId="0" borderId="11" xfId="0" applyFont="1" applyFill="1" applyBorder="1" applyAlignment="1">
      <alignment horizontal="left" vertical="top"/>
    </xf>
    <xf numFmtId="49" fontId="15" fillId="3" borderId="11" xfId="0" applyNumberFormat="1" applyFont="1" applyFill="1" applyBorder="1" applyAlignment="1">
      <alignment horizontal="left" vertical="top" wrapText="1"/>
    </xf>
    <xf numFmtId="49" fontId="15" fillId="3" borderId="11" xfId="0" applyNumberFormat="1" applyFont="1" applyFill="1" applyBorder="1" applyAlignment="1">
      <alignment horizontal="center" vertical="top" wrapText="1"/>
    </xf>
    <xf numFmtId="14" fontId="12" fillId="0" borderId="0" xfId="0" applyNumberFormat="1" applyFont="1" applyAlignment="1">
      <alignment horizontal="left" vertical="top"/>
    </xf>
    <xf numFmtId="14" fontId="12" fillId="0" borderId="11" xfId="0" applyNumberFormat="1" applyFont="1" applyFill="1" applyBorder="1" applyAlignment="1">
      <alignment horizontal="left" vertical="top" wrapText="1"/>
    </xf>
    <xf numFmtId="49" fontId="12" fillId="0" borderId="11" xfId="0" applyNumberFormat="1" applyFont="1" applyFill="1" applyBorder="1" applyAlignment="1">
      <alignment horizontal="left" vertical="top"/>
    </xf>
    <xf numFmtId="0" fontId="15" fillId="3" borderId="11" xfId="0" applyNumberFormat="1" applyFont="1" applyFill="1" applyBorder="1" applyAlignment="1">
      <alignment horizontal="left" vertical="top" wrapText="1"/>
    </xf>
    <xf numFmtId="167" fontId="15" fillId="3" borderId="11" xfId="3" applyNumberFormat="1" applyFont="1" applyFill="1" applyBorder="1" applyAlignment="1">
      <alignment horizontal="center" vertical="center" wrapText="1"/>
    </xf>
    <xf numFmtId="2" fontId="15" fillId="3" borderId="11" xfId="0" applyNumberFormat="1" applyFont="1" applyFill="1" applyBorder="1" applyAlignment="1">
      <alignment horizontal="left" vertical="top" wrapText="1"/>
    </xf>
    <xf numFmtId="14" fontId="12" fillId="0" borderId="11" xfId="0" applyNumberFormat="1" applyFont="1" applyFill="1" applyBorder="1" applyAlignment="1">
      <alignment horizontal="left" vertical="top"/>
    </xf>
    <xf numFmtId="14" fontId="12" fillId="0" borderId="11" xfId="0" applyNumberFormat="1" applyFont="1" applyFill="1" applyBorder="1" applyAlignment="1">
      <alignment horizontal="center" vertical="top"/>
    </xf>
    <xf numFmtId="0" fontId="15" fillId="3" borderId="11" xfId="0" applyFont="1" applyFill="1" applyBorder="1" applyAlignment="1">
      <alignment horizontal="left" vertical="top" wrapText="1"/>
    </xf>
    <xf numFmtId="0" fontId="12" fillId="0" borderId="11" xfId="0" applyFont="1" applyFill="1" applyBorder="1" applyAlignment="1">
      <alignment vertical="top"/>
    </xf>
    <xf numFmtId="14" fontId="12" fillId="0" borderId="11" xfId="0" applyNumberFormat="1" applyFont="1" applyFill="1" applyBorder="1" applyAlignment="1">
      <alignment vertical="top"/>
    </xf>
    <xf numFmtId="0" fontId="12" fillId="0" borderId="0" xfId="0" applyFont="1" applyFill="1"/>
    <xf numFmtId="167" fontId="15" fillId="0" borderId="0" xfId="0" applyNumberFormat="1" applyFont="1" applyAlignment="1">
      <alignment vertical="center"/>
    </xf>
    <xf numFmtId="0" fontId="15" fillId="0" borderId="0" xfId="0" applyFont="1" applyFill="1" applyAlignment="1">
      <alignment vertical="center"/>
    </xf>
    <xf numFmtId="0" fontId="15" fillId="3" borderId="0" xfId="0" applyFont="1" applyFill="1" applyAlignment="1">
      <alignment vertical="center"/>
    </xf>
    <xf numFmtId="0" fontId="12" fillId="0" borderId="0" xfId="0" applyNumberFormat="1" applyFont="1" applyAlignment="1">
      <alignment vertical="top"/>
    </xf>
    <xf numFmtId="0" fontId="15" fillId="0" borderId="0" xfId="0" applyNumberFormat="1" applyFont="1" applyAlignment="1">
      <alignment vertical="top"/>
    </xf>
    <xf numFmtId="0" fontId="15" fillId="3" borderId="1" xfId="0" applyNumberFormat="1" applyFont="1" applyFill="1" applyBorder="1" applyAlignment="1">
      <alignment vertical="center" wrapText="1"/>
    </xf>
    <xf numFmtId="0" fontId="15" fillId="0" borderId="1" xfId="0" applyNumberFormat="1" applyFont="1" applyFill="1" applyBorder="1" applyAlignment="1">
      <alignment vertical="center" wrapText="1"/>
    </xf>
    <xf numFmtId="49" fontId="15" fillId="3" borderId="11" xfId="0" applyNumberFormat="1" applyFont="1" applyFill="1" applyBorder="1" applyAlignment="1">
      <alignment vertical="center" wrapText="1"/>
    </xf>
    <xf numFmtId="0" fontId="12" fillId="0" borderId="0" xfId="0" applyNumberFormat="1" applyFont="1" applyFill="1" applyBorder="1" applyAlignment="1">
      <alignment vertical="top"/>
    </xf>
    <xf numFmtId="0" fontId="12" fillId="0" borderId="0" xfId="1" applyNumberFormat="1" applyFont="1" applyFill="1" applyAlignment="1">
      <alignment vertical="center"/>
    </xf>
    <xf numFmtId="49" fontId="16" fillId="0" borderId="0" xfId="0" applyNumberFormat="1" applyFont="1" applyAlignment="1">
      <alignment horizontal="left" vertical="top"/>
    </xf>
    <xf numFmtId="0" fontId="16" fillId="0" borderId="0" xfId="1" applyFont="1" applyFill="1" applyAlignment="1">
      <alignment horizontal="left" vertical="top"/>
    </xf>
    <xf numFmtId="0" fontId="16" fillId="0" borderId="4" xfId="1" applyFont="1" applyFill="1" applyBorder="1" applyAlignment="1">
      <alignment horizontal="center" vertical="top"/>
    </xf>
    <xf numFmtId="0" fontId="16" fillId="0" borderId="0" xfId="1" applyFont="1" applyFill="1" applyBorder="1" applyAlignment="1">
      <alignment horizontal="center" vertical="top"/>
    </xf>
    <xf numFmtId="0" fontId="16" fillId="0" borderId="0" xfId="1" applyFont="1" applyFill="1" applyAlignment="1">
      <alignment horizontal="center" vertical="top"/>
    </xf>
    <xf numFmtId="0" fontId="16" fillId="0" borderId="0" xfId="0" applyNumberFormat="1" applyFont="1" applyAlignment="1">
      <alignment horizontal="center" vertical="top" wrapText="1"/>
    </xf>
    <xf numFmtId="14" fontId="16" fillId="0" borderId="0" xfId="0" applyNumberFormat="1" applyFont="1" applyAlignment="1">
      <alignment horizontal="left" vertical="top"/>
    </xf>
    <xf numFmtId="14" fontId="16" fillId="0" borderId="0" xfId="0" applyNumberFormat="1" applyFont="1" applyAlignment="1">
      <alignment horizontal="center" vertical="top" wrapText="1"/>
    </xf>
    <xf numFmtId="167" fontId="16" fillId="0" borderId="0" xfId="3" applyNumberFormat="1" applyFont="1" applyAlignment="1">
      <alignment horizontal="right" vertical="top"/>
    </xf>
    <xf numFmtId="0" fontId="16" fillId="0" borderId="0" xfId="1" applyNumberFormat="1" applyFont="1" applyFill="1" applyAlignment="1">
      <alignment vertical="center"/>
    </xf>
    <xf numFmtId="168" fontId="16" fillId="0" borderId="0" xfId="1" applyNumberFormat="1" applyFont="1" applyFill="1" applyAlignment="1">
      <alignment horizontal="center" vertical="top"/>
    </xf>
    <xf numFmtId="49" fontId="16" fillId="0" borderId="0" xfId="1" applyNumberFormat="1" applyFont="1" applyFill="1" applyAlignment="1">
      <alignment horizontal="center" vertical="top"/>
    </xf>
    <xf numFmtId="0" fontId="16" fillId="0" borderId="0" xfId="0" applyNumberFormat="1" applyFont="1" applyAlignment="1">
      <alignment horizontal="left" vertical="top" wrapText="1"/>
    </xf>
    <xf numFmtId="0" fontId="16" fillId="0" borderId="0" xfId="0" applyNumberFormat="1" applyFont="1" applyAlignment="1">
      <alignment vertical="top"/>
    </xf>
    <xf numFmtId="0" fontId="16" fillId="0" borderId="0" xfId="0" applyFont="1" applyAlignment="1">
      <alignment horizontal="left" vertical="top"/>
    </xf>
    <xf numFmtId="14" fontId="6" fillId="0" borderId="0" xfId="0" applyNumberFormat="1" applyFont="1" applyAlignment="1">
      <alignment horizontal="left" vertical="top" wrapText="1"/>
    </xf>
    <xf numFmtId="167" fontId="6" fillId="0" borderId="0" xfId="0" applyNumberFormat="1" applyFont="1" applyAlignment="1">
      <alignment horizontal="left" vertical="top" wrapText="1"/>
    </xf>
    <xf numFmtId="167" fontId="13" fillId="0" borderId="0" xfId="0" applyNumberFormat="1" applyFont="1" applyAlignment="1">
      <alignment horizontal="left" vertical="top" wrapText="1"/>
    </xf>
    <xf numFmtId="49" fontId="4" fillId="4" borderId="1" xfId="0" applyNumberFormat="1" applyFont="1" applyFill="1" applyBorder="1" applyAlignment="1">
      <alignment horizontal="left" vertical="top" wrapText="1"/>
    </xf>
    <xf numFmtId="0" fontId="8" fillId="0" borderId="1" xfId="0" applyFont="1" applyFill="1" applyBorder="1" applyAlignment="1">
      <alignment horizontal="left" vertical="top" wrapText="1"/>
    </xf>
    <xf numFmtId="14" fontId="11" fillId="0" borderId="1" xfId="0" applyNumberFormat="1" applyFont="1" applyFill="1" applyBorder="1" applyAlignment="1">
      <alignment horizontal="left" vertical="top" wrapText="1"/>
    </xf>
    <xf numFmtId="14" fontId="8" fillId="0" borderId="0" xfId="0" applyNumberFormat="1" applyFont="1" applyFill="1" applyBorder="1" applyAlignment="1">
      <alignment horizontal="left" vertical="top" wrapText="1"/>
    </xf>
    <xf numFmtId="167" fontId="4" fillId="4" borderId="1" xfId="3" applyNumberFormat="1" applyFont="1" applyFill="1" applyBorder="1" applyAlignment="1">
      <alignment horizontal="right" vertical="top" wrapText="1"/>
    </xf>
    <xf numFmtId="167" fontId="12" fillId="0" borderId="1" xfId="3" applyNumberFormat="1" applyFont="1" applyFill="1" applyBorder="1" applyAlignment="1">
      <alignment horizontal="center" vertical="top" wrapText="1"/>
    </xf>
    <xf numFmtId="0" fontId="11" fillId="0" borderId="1" xfId="0" applyFont="1" applyFill="1" applyBorder="1" applyAlignment="1">
      <alignment horizontal="left" vertical="top"/>
    </xf>
    <xf numFmtId="0" fontId="16" fillId="2" borderId="0" xfId="1" applyNumberFormat="1" applyFont="1" applyFill="1" applyBorder="1" applyAlignment="1">
      <alignment vertical="center"/>
    </xf>
    <xf numFmtId="0" fontId="16" fillId="0" borderId="0" xfId="0" applyNumberFormat="1" applyFont="1" applyBorder="1" applyAlignment="1">
      <alignment horizontal="center" vertical="top" wrapText="1"/>
    </xf>
    <xf numFmtId="0" fontId="16" fillId="0" borderId="4" xfId="1" applyNumberFormat="1" applyFont="1" applyFill="1" applyBorder="1" applyAlignment="1">
      <alignment vertical="center"/>
    </xf>
    <xf numFmtId="49" fontId="4" fillId="3" borderId="12" xfId="0" applyNumberFormat="1" applyFont="1" applyFill="1" applyBorder="1" applyAlignment="1">
      <alignment horizontal="center" vertical="center" wrapText="1"/>
    </xf>
    <xf numFmtId="14" fontId="8" fillId="0" borderId="12" xfId="0" applyNumberFormat="1" applyFont="1" applyFill="1" applyBorder="1" applyAlignment="1">
      <alignment horizontal="center" vertical="top"/>
    </xf>
    <xf numFmtId="14" fontId="8" fillId="0" borderId="12" xfId="0" applyNumberFormat="1" applyFont="1" applyFill="1" applyBorder="1" applyAlignment="1">
      <alignment horizontal="center" vertical="top" wrapText="1"/>
    </xf>
    <xf numFmtId="0" fontId="8" fillId="0" borderId="12" xfId="0" applyFont="1" applyFill="1" applyBorder="1" applyAlignment="1">
      <alignment horizontal="center" vertical="top"/>
    </xf>
    <xf numFmtId="167" fontId="4" fillId="0" borderId="12" xfId="3" applyNumberFormat="1" applyFont="1" applyFill="1" applyBorder="1" applyAlignment="1">
      <alignment horizontal="right" vertical="top"/>
    </xf>
    <xf numFmtId="167" fontId="6" fillId="0" borderId="12" xfId="3" applyNumberFormat="1" applyFont="1" applyFill="1" applyBorder="1" applyAlignment="1">
      <alignment horizontal="right" vertical="top"/>
    </xf>
    <xf numFmtId="0" fontId="8" fillId="0" borderId="12" xfId="0" applyFont="1" applyFill="1" applyBorder="1" applyAlignment="1">
      <alignment horizontal="center" vertical="top" wrapText="1"/>
    </xf>
    <xf numFmtId="167" fontId="4" fillId="0" borderId="12" xfId="0" applyNumberFormat="1" applyFont="1" applyFill="1" applyBorder="1" applyAlignment="1">
      <alignment horizontal="right" vertical="top" wrapText="1"/>
    </xf>
    <xf numFmtId="49" fontId="4" fillId="7" borderId="2" xfId="0" applyNumberFormat="1" applyFont="1" applyFill="1" applyBorder="1" applyAlignment="1">
      <alignment horizontal="left" vertical="center"/>
    </xf>
    <xf numFmtId="0" fontId="4" fillId="7" borderId="12" xfId="0" applyNumberFormat="1" applyFont="1" applyFill="1" applyBorder="1" applyAlignment="1">
      <alignment horizontal="left" vertical="center"/>
    </xf>
    <xf numFmtId="14" fontId="4" fillId="7" borderId="12" xfId="0" applyNumberFormat="1" applyFont="1" applyFill="1" applyBorder="1" applyAlignment="1">
      <alignment horizontal="center" vertical="center"/>
    </xf>
    <xf numFmtId="14" fontId="4" fillId="7" borderId="12" xfId="0" applyNumberFormat="1" applyFont="1" applyFill="1" applyBorder="1" applyAlignment="1">
      <alignment horizontal="center" vertical="center" wrapText="1"/>
    </xf>
    <xf numFmtId="0" fontId="4" fillId="0" borderId="12" xfId="0" applyNumberFormat="1" applyFont="1" applyFill="1" applyBorder="1" applyAlignment="1">
      <alignment horizontal="center" vertical="top" wrapText="1"/>
    </xf>
    <xf numFmtId="0" fontId="4" fillId="0" borderId="12" xfId="0" applyNumberFormat="1" applyFont="1" applyFill="1" applyBorder="1" applyAlignment="1">
      <alignment horizontal="left" vertical="top"/>
    </xf>
    <xf numFmtId="14" fontId="4" fillId="0" borderId="12" xfId="0" applyNumberFormat="1" applyFont="1" applyFill="1" applyBorder="1" applyAlignment="1">
      <alignment horizontal="center" vertical="top"/>
    </xf>
    <xf numFmtId="14" fontId="4" fillId="0" borderId="12" xfId="0" applyNumberFormat="1" applyFont="1" applyFill="1" applyBorder="1" applyAlignment="1">
      <alignment horizontal="center" vertical="top" wrapText="1"/>
    </xf>
    <xf numFmtId="14" fontId="6" fillId="0" borderId="12" xfId="0" applyNumberFormat="1" applyFont="1" applyFill="1" applyBorder="1" applyAlignment="1">
      <alignment horizontal="center" vertical="top"/>
    </xf>
    <xf numFmtId="0" fontId="6" fillId="0" borderId="12" xfId="0" applyNumberFormat="1" applyFont="1" applyFill="1" applyBorder="1" applyAlignment="1">
      <alignment horizontal="left" vertical="top"/>
    </xf>
    <xf numFmtId="49" fontId="6" fillId="0" borderId="12" xfId="0" applyNumberFormat="1" applyFont="1" applyFill="1" applyBorder="1" applyAlignment="1">
      <alignment horizontal="left" vertical="top" wrapText="1"/>
    </xf>
    <xf numFmtId="0" fontId="4" fillId="2" borderId="12" xfId="0" applyNumberFormat="1" applyFont="1" applyFill="1" applyBorder="1" applyAlignment="1">
      <alignment horizontal="left" vertical="center" wrapText="1"/>
    </xf>
    <xf numFmtId="49" fontId="4" fillId="0" borderId="12" xfId="0" applyNumberFormat="1" applyFont="1" applyFill="1" applyBorder="1" applyAlignment="1">
      <alignment horizontal="left" vertical="top"/>
    </xf>
    <xf numFmtId="0" fontId="6" fillId="2" borderId="12" xfId="0" applyNumberFormat="1" applyFont="1" applyFill="1" applyBorder="1" applyAlignment="1">
      <alignment horizontal="left" vertical="center" wrapText="1"/>
    </xf>
    <xf numFmtId="49" fontId="6" fillId="2" borderId="12" xfId="0" applyNumberFormat="1" applyFont="1" applyFill="1" applyBorder="1" applyAlignment="1">
      <alignment horizontal="left" vertical="center" wrapText="1"/>
    </xf>
    <xf numFmtId="49" fontId="6" fillId="0" borderId="12" xfId="0" applyNumberFormat="1" applyFont="1" applyFill="1" applyBorder="1" applyAlignment="1">
      <alignment horizontal="center" vertical="top"/>
    </xf>
    <xf numFmtId="0" fontId="6" fillId="0" borderId="12" xfId="0" applyNumberFormat="1" applyFont="1" applyFill="1" applyBorder="1" applyAlignment="1">
      <alignment horizontal="center" vertical="top" wrapText="1"/>
    </xf>
    <xf numFmtId="49" fontId="6" fillId="0" borderId="12" xfId="0" applyNumberFormat="1" applyFont="1" applyFill="1" applyBorder="1" applyAlignment="1">
      <alignment horizontal="left" vertical="top"/>
    </xf>
    <xf numFmtId="14" fontId="6" fillId="0" borderId="12" xfId="0" applyNumberFormat="1" applyFont="1" applyFill="1" applyBorder="1" applyAlignment="1">
      <alignment horizontal="center" vertical="top" wrapText="1"/>
    </xf>
    <xf numFmtId="49" fontId="6" fillId="0" borderId="12" xfId="0" applyNumberFormat="1" applyFont="1" applyFill="1" applyBorder="1" applyAlignment="1">
      <alignment horizontal="center" vertical="top" wrapText="1"/>
    </xf>
    <xf numFmtId="0" fontId="6" fillId="0" borderId="12" xfId="0" applyFont="1" applyFill="1" applyBorder="1" applyAlignment="1">
      <alignment horizontal="center" vertical="top" wrapText="1"/>
    </xf>
    <xf numFmtId="0" fontId="6" fillId="0" borderId="12" xfId="0" applyNumberFormat="1" applyFont="1" applyFill="1" applyBorder="1" applyAlignment="1">
      <alignment horizontal="left" vertical="top" wrapText="1"/>
    </xf>
    <xf numFmtId="49" fontId="15" fillId="7" borderId="13" xfId="0" applyNumberFormat="1" applyFont="1" applyFill="1" applyBorder="1" applyAlignment="1">
      <alignment horizontal="left" vertical="center"/>
    </xf>
    <xf numFmtId="0" fontId="15" fillId="7" borderId="13" xfId="0" applyNumberFormat="1" applyFont="1" applyFill="1" applyBorder="1" applyAlignment="1">
      <alignment horizontal="left" vertical="center"/>
    </xf>
    <xf numFmtId="14" fontId="15" fillId="7" borderId="13" xfId="0" applyNumberFormat="1" applyFont="1" applyFill="1" applyBorder="1" applyAlignment="1">
      <alignment horizontal="center" vertical="center"/>
    </xf>
    <xf numFmtId="14" fontId="15" fillId="7" borderId="13" xfId="0" applyNumberFormat="1" applyFont="1" applyFill="1" applyBorder="1" applyAlignment="1">
      <alignment horizontal="center" vertical="center" wrapText="1"/>
    </xf>
    <xf numFmtId="0" fontId="15" fillId="0" borderId="13" xfId="0" applyNumberFormat="1" applyFont="1" applyFill="1" applyBorder="1" applyAlignment="1">
      <alignment horizontal="left" vertical="top"/>
    </xf>
    <xf numFmtId="0" fontId="12" fillId="0" borderId="13" xfId="0" applyNumberFormat="1" applyFont="1" applyFill="1" applyBorder="1" applyAlignment="1">
      <alignment horizontal="left" vertical="top" wrapText="1"/>
    </xf>
    <xf numFmtId="14" fontId="12" fillId="0" borderId="13" xfId="0" applyNumberFormat="1" applyFont="1" applyFill="1" applyBorder="1" applyAlignment="1">
      <alignment horizontal="center" vertical="top"/>
    </xf>
    <xf numFmtId="14" fontId="12" fillId="0" borderId="13" xfId="0" applyNumberFormat="1" applyFont="1" applyFill="1" applyBorder="1" applyAlignment="1">
      <alignment horizontal="center" vertical="top" wrapText="1"/>
    </xf>
    <xf numFmtId="0" fontId="12" fillId="0" borderId="13" xfId="0" applyFont="1" applyFill="1" applyBorder="1" applyAlignment="1">
      <alignment horizontal="center" vertical="top"/>
    </xf>
    <xf numFmtId="49" fontId="12" fillId="0" borderId="13" xfId="0" applyNumberFormat="1" applyFont="1" applyFill="1" applyBorder="1" applyAlignment="1">
      <alignment horizontal="left" vertical="top"/>
    </xf>
    <xf numFmtId="0" fontId="12" fillId="0" borderId="13" xfId="0" applyNumberFormat="1" applyFont="1" applyFill="1" applyBorder="1" applyAlignment="1">
      <alignment horizontal="center" vertical="top" wrapText="1"/>
    </xf>
    <xf numFmtId="49" fontId="12" fillId="0" borderId="13" xfId="0" applyNumberFormat="1" applyFont="1" applyFill="1" applyBorder="1" applyAlignment="1">
      <alignment horizontal="center" vertical="top" wrapText="1"/>
    </xf>
    <xf numFmtId="0" fontId="12" fillId="0" borderId="13" xfId="0" applyFont="1" applyFill="1" applyBorder="1" applyAlignment="1">
      <alignment horizontal="center" vertical="top" wrapText="1"/>
    </xf>
    <xf numFmtId="14" fontId="15" fillId="0" borderId="13" xfId="0" applyNumberFormat="1" applyFont="1" applyFill="1" applyBorder="1" applyAlignment="1">
      <alignment horizontal="center" vertical="top"/>
    </xf>
    <xf numFmtId="14" fontId="15" fillId="0" borderId="13" xfId="0" applyNumberFormat="1" applyFont="1" applyFill="1" applyBorder="1" applyAlignment="1">
      <alignment horizontal="center" vertical="top" wrapText="1"/>
    </xf>
    <xf numFmtId="0" fontId="15" fillId="0" borderId="13" xfId="0" applyNumberFormat="1" applyFont="1" applyFill="1" applyBorder="1" applyAlignment="1">
      <alignment horizontal="center" vertical="top" wrapText="1"/>
    </xf>
    <xf numFmtId="0" fontId="12" fillId="0" borderId="13" xfId="0" applyNumberFormat="1" applyFont="1" applyFill="1" applyBorder="1" applyAlignment="1">
      <alignment horizontal="left" vertical="top"/>
    </xf>
    <xf numFmtId="49" fontId="12" fillId="5" borderId="13" xfId="0" applyNumberFormat="1" applyFont="1" applyFill="1" applyBorder="1" applyAlignment="1">
      <alignment horizontal="center" vertical="top" wrapText="1"/>
    </xf>
    <xf numFmtId="49" fontId="15" fillId="0" borderId="13" xfId="0" applyNumberFormat="1" applyFont="1" applyFill="1" applyBorder="1" applyAlignment="1">
      <alignment horizontal="left" vertical="center"/>
    </xf>
    <xf numFmtId="49" fontId="12" fillId="0" borderId="13" xfId="0" applyNumberFormat="1" applyFont="1" applyFill="1" applyBorder="1" applyAlignment="1">
      <alignment horizontal="center" vertical="top"/>
    </xf>
    <xf numFmtId="0" fontId="15" fillId="5" borderId="13" xfId="0" applyNumberFormat="1" applyFont="1" applyFill="1" applyBorder="1" applyAlignment="1">
      <alignment horizontal="left" vertical="center" wrapText="1"/>
    </xf>
    <xf numFmtId="0" fontId="12" fillId="5" borderId="13" xfId="0" applyNumberFormat="1" applyFont="1" applyFill="1" applyBorder="1" applyAlignment="1">
      <alignment horizontal="center" vertical="top" wrapText="1"/>
    </xf>
    <xf numFmtId="0" fontId="7" fillId="0" borderId="13" xfId="0" applyNumberFormat="1" applyFont="1" applyFill="1" applyBorder="1" applyAlignment="1">
      <alignment horizontal="left" vertical="top"/>
    </xf>
    <xf numFmtId="0" fontId="6" fillId="0" borderId="13" xfId="0" applyNumberFormat="1" applyFont="1" applyFill="1" applyBorder="1" applyAlignment="1">
      <alignment horizontal="left" vertical="top" wrapText="1"/>
    </xf>
    <xf numFmtId="14" fontId="8" fillId="0" borderId="13" xfId="0" applyNumberFormat="1" applyFont="1" applyFill="1" applyBorder="1" applyAlignment="1">
      <alignment horizontal="center" vertical="top"/>
    </xf>
    <xf numFmtId="14" fontId="8" fillId="0" borderId="13" xfId="0" applyNumberFormat="1" applyFont="1" applyFill="1" applyBorder="1" applyAlignment="1">
      <alignment horizontal="center" vertical="top" wrapText="1"/>
    </xf>
    <xf numFmtId="0" fontId="8" fillId="0" borderId="13" xfId="0" applyFont="1" applyFill="1" applyBorder="1" applyAlignment="1">
      <alignment horizontal="center" vertical="top"/>
    </xf>
    <xf numFmtId="0" fontId="6" fillId="5" borderId="13" xfId="0" applyNumberFormat="1" applyFont="1" applyFill="1" applyBorder="1" applyAlignment="1">
      <alignment horizontal="center" vertical="top" wrapText="1"/>
    </xf>
    <xf numFmtId="14" fontId="6" fillId="0" borderId="13" xfId="0" applyNumberFormat="1" applyFont="1" applyBorder="1" applyAlignment="1">
      <alignment horizontal="center" vertical="top" wrapText="1"/>
    </xf>
    <xf numFmtId="0" fontId="8" fillId="0" borderId="13" xfId="0" applyFont="1" applyFill="1" applyBorder="1" applyAlignment="1">
      <alignment horizontal="center" vertical="top" wrapText="1"/>
    </xf>
    <xf numFmtId="14" fontId="6" fillId="0" borderId="13" xfId="0" applyNumberFormat="1" applyFont="1" applyFill="1" applyBorder="1" applyAlignment="1">
      <alignment vertical="top" wrapText="1"/>
    </xf>
    <xf numFmtId="49" fontId="6" fillId="0" borderId="13" xfId="0" applyNumberFormat="1" applyFont="1" applyBorder="1" applyAlignment="1">
      <alignment horizontal="left" vertical="top" wrapText="1"/>
    </xf>
    <xf numFmtId="49" fontId="6" fillId="0" borderId="13" xfId="0" applyNumberFormat="1" applyFont="1" applyBorder="1" applyAlignment="1">
      <alignment horizontal="left" vertical="top"/>
    </xf>
    <xf numFmtId="49" fontId="6" fillId="0" borderId="13" xfId="0" applyNumberFormat="1" applyFont="1" applyBorder="1" applyAlignment="1">
      <alignment horizontal="center" vertical="top" wrapText="1"/>
    </xf>
    <xf numFmtId="0" fontId="6" fillId="0" borderId="13" xfId="0" applyFont="1" applyBorder="1" applyAlignment="1">
      <alignment horizontal="center" vertical="top"/>
    </xf>
    <xf numFmtId="49" fontId="6" fillId="0" borderId="13" xfId="0" applyNumberFormat="1" applyFont="1" applyBorder="1" applyAlignment="1">
      <alignment vertical="top"/>
    </xf>
    <xf numFmtId="14" fontId="6" fillId="0" borderId="13" xfId="0" applyNumberFormat="1" applyFont="1" applyBorder="1" applyAlignment="1">
      <alignment vertical="top" wrapText="1"/>
    </xf>
    <xf numFmtId="0" fontId="8" fillId="0" borderId="13" xfId="0" applyFont="1" applyBorder="1" applyAlignment="1">
      <alignment horizontal="center" vertical="top"/>
    </xf>
    <xf numFmtId="49" fontId="8" fillId="0" borderId="13" xfId="0" applyNumberFormat="1" applyFont="1" applyBorder="1" applyAlignment="1">
      <alignment horizontal="center" vertical="top" wrapText="1"/>
    </xf>
    <xf numFmtId="0" fontId="8" fillId="0" borderId="13" xfId="0" applyFont="1" applyBorder="1" applyAlignment="1">
      <alignment horizontal="center" vertical="top" wrapText="1"/>
    </xf>
    <xf numFmtId="14" fontId="6" fillId="0" borderId="13" xfId="0" applyNumberFormat="1" applyFont="1" applyBorder="1" applyAlignment="1">
      <alignment horizontal="center" vertical="top"/>
    </xf>
    <xf numFmtId="14" fontId="8" fillId="0" borderId="13" xfId="0" applyNumberFormat="1" applyFont="1" applyBorder="1" applyAlignment="1">
      <alignment horizontal="center" vertical="top" wrapText="1"/>
    </xf>
    <xf numFmtId="14" fontId="6" fillId="0" borderId="13" xfId="0" applyNumberFormat="1" applyFont="1" applyFill="1" applyBorder="1" applyAlignment="1">
      <alignment horizontal="center" vertical="top" wrapText="1"/>
    </xf>
    <xf numFmtId="0" fontId="6" fillId="0" borderId="13" xfId="0" applyFont="1" applyBorder="1" applyAlignment="1">
      <alignment horizontal="center" vertical="top" wrapText="1"/>
    </xf>
    <xf numFmtId="0" fontId="4" fillId="0" borderId="13" xfId="0" applyNumberFormat="1" applyFont="1" applyFill="1" applyBorder="1" applyAlignment="1">
      <alignment horizontal="left" vertical="top" wrapText="1"/>
    </xf>
    <xf numFmtId="0" fontId="15" fillId="0" borderId="13" xfId="0" applyNumberFormat="1" applyFont="1" applyFill="1" applyBorder="1" applyAlignment="1">
      <alignment horizontal="left" vertical="top" wrapText="1"/>
    </xf>
    <xf numFmtId="0" fontId="15" fillId="7" borderId="13" xfId="0" applyNumberFormat="1" applyFont="1" applyFill="1" applyBorder="1" applyAlignment="1">
      <alignment horizontal="left" vertical="center" wrapText="1"/>
    </xf>
    <xf numFmtId="49" fontId="12" fillId="0" borderId="1" xfId="0" applyNumberFormat="1" applyFont="1" applyFill="1" applyBorder="1" applyAlignment="1">
      <alignment horizontal="center" vertical="top" wrapText="1"/>
    </xf>
    <xf numFmtId="167" fontId="12" fillId="0" borderId="1" xfId="3" applyNumberFormat="1" applyFont="1" applyFill="1" applyBorder="1" applyAlignment="1">
      <alignment horizontal="center" vertical="center" wrapText="1"/>
    </xf>
    <xf numFmtId="49" fontId="12" fillId="0" borderId="1" xfId="0" applyNumberFormat="1" applyFont="1" applyFill="1" applyBorder="1" applyAlignment="1">
      <alignment horizontal="left" vertical="top" wrapText="1"/>
    </xf>
    <xf numFmtId="49" fontId="6" fillId="0" borderId="1" xfId="0" applyNumberFormat="1" applyFont="1" applyFill="1" applyBorder="1" applyAlignment="1">
      <alignment horizontal="left" vertical="top"/>
    </xf>
    <xf numFmtId="0" fontId="6" fillId="0" borderId="1" xfId="0" applyNumberFormat="1" applyFont="1" applyFill="1" applyBorder="1" applyAlignment="1">
      <alignment horizontal="left" vertical="top" wrapText="1"/>
    </xf>
    <xf numFmtId="0" fontId="6" fillId="0" borderId="1" xfId="0" applyNumberFormat="1" applyFont="1" applyFill="1" applyBorder="1" applyAlignment="1">
      <alignment horizontal="center" vertical="top" wrapText="1"/>
    </xf>
    <xf numFmtId="0" fontId="4" fillId="0" borderId="1" xfId="0" applyNumberFormat="1" applyFont="1" applyFill="1" applyBorder="1" applyAlignment="1">
      <alignment horizontal="left" vertical="top" wrapText="1"/>
    </xf>
    <xf numFmtId="0" fontId="6" fillId="0" borderId="1" xfId="0" applyFont="1" applyFill="1" applyBorder="1" applyAlignment="1">
      <alignment horizontal="left" vertical="top" wrapText="1"/>
    </xf>
    <xf numFmtId="49" fontId="6" fillId="0" borderId="1" xfId="0" applyNumberFormat="1" applyFont="1" applyFill="1" applyBorder="1" applyAlignment="1">
      <alignment horizontal="left" vertical="top" wrapText="1"/>
    </xf>
    <xf numFmtId="14" fontId="8" fillId="0" borderId="1" xfId="0" applyNumberFormat="1" applyFont="1" applyFill="1" applyBorder="1" applyAlignment="1">
      <alignment horizontal="left" vertical="top" wrapText="1"/>
    </xf>
    <xf numFmtId="0" fontId="6" fillId="0" borderId="1" xfId="0" applyFont="1" applyBorder="1" applyAlignment="1">
      <alignment horizontal="left" vertical="top" wrapText="1"/>
    </xf>
    <xf numFmtId="14" fontId="6" fillId="0" borderId="1" xfId="0" applyNumberFormat="1" applyFont="1" applyFill="1" applyBorder="1" applyAlignment="1">
      <alignment horizontal="left" vertical="top" wrapText="1"/>
    </xf>
    <xf numFmtId="0" fontId="12" fillId="0" borderId="1" xfId="0" applyNumberFormat="1" applyFont="1" applyFill="1" applyBorder="1" applyAlignment="1">
      <alignment horizontal="center" vertical="center" wrapText="1"/>
    </xf>
    <xf numFmtId="0" fontId="4" fillId="0" borderId="12" xfId="0" applyNumberFormat="1" applyFont="1" applyFill="1" applyBorder="1" applyAlignment="1">
      <alignment horizontal="left" vertical="top" wrapText="1"/>
    </xf>
    <xf numFmtId="172" fontId="8" fillId="0" borderId="13" xfId="0" applyNumberFormat="1" applyFont="1" applyFill="1" applyBorder="1" applyAlignment="1">
      <alignment horizontal="center" vertical="top"/>
    </xf>
    <xf numFmtId="172" fontId="8" fillId="0" borderId="13" xfId="0" applyNumberFormat="1" applyFont="1" applyFill="1" applyBorder="1" applyAlignment="1">
      <alignment horizontal="center" vertical="top" wrapText="1"/>
    </xf>
    <xf numFmtId="172" fontId="6" fillId="0" borderId="13" xfId="0" applyNumberFormat="1" applyFont="1" applyFill="1" applyBorder="1" applyAlignment="1">
      <alignment horizontal="center" vertical="top" wrapText="1"/>
    </xf>
    <xf numFmtId="0" fontId="6" fillId="5" borderId="13" xfId="0" applyNumberFormat="1" applyFont="1" applyFill="1" applyBorder="1" applyAlignment="1">
      <alignment horizontal="left" vertical="top" wrapText="1"/>
    </xf>
    <xf numFmtId="49" fontId="8" fillId="0" borderId="13" xfId="0" applyNumberFormat="1" applyFont="1" applyFill="1" applyBorder="1" applyAlignment="1">
      <alignment horizontal="center" vertical="top"/>
    </xf>
    <xf numFmtId="172" fontId="12" fillId="0" borderId="13" xfId="0" applyNumberFormat="1" applyFont="1" applyFill="1" applyBorder="1" applyAlignment="1">
      <alignment horizontal="center" vertical="top" wrapText="1"/>
    </xf>
    <xf numFmtId="49" fontId="6" fillId="0" borderId="13" xfId="0" applyNumberFormat="1" applyFont="1" applyFill="1" applyBorder="1" applyAlignment="1">
      <alignment horizontal="center" vertical="top"/>
    </xf>
    <xf numFmtId="0" fontId="6" fillId="0" borderId="13" xfId="0" applyNumberFormat="1" applyFont="1" applyFill="1" applyBorder="1" applyAlignment="1">
      <alignment horizontal="center" vertical="top" wrapText="1"/>
    </xf>
    <xf numFmtId="49" fontId="6" fillId="0" borderId="13" xfId="0" applyNumberFormat="1" applyFont="1" applyFill="1" applyBorder="1" applyAlignment="1">
      <alignment horizontal="center" vertical="top" wrapText="1"/>
    </xf>
    <xf numFmtId="49" fontId="8" fillId="0" borderId="13" xfId="0" applyNumberFormat="1" applyFont="1" applyFill="1" applyBorder="1" applyAlignment="1">
      <alignment horizontal="center" vertical="top" wrapText="1"/>
    </xf>
    <xf numFmtId="49" fontId="6" fillId="0" borderId="13" xfId="0" applyNumberFormat="1" applyFont="1" applyFill="1" applyBorder="1" applyAlignment="1">
      <alignment horizontal="left" vertical="top" wrapText="1"/>
    </xf>
    <xf numFmtId="0" fontId="6" fillId="5" borderId="13" xfId="0" applyFont="1" applyFill="1" applyBorder="1" applyAlignment="1">
      <alignment horizontal="left" vertical="top" wrapText="1"/>
    </xf>
    <xf numFmtId="14" fontId="6" fillId="5" borderId="13" xfId="0" applyNumberFormat="1" applyFont="1" applyFill="1" applyBorder="1" applyAlignment="1">
      <alignment horizontal="left" vertical="top" wrapText="1"/>
    </xf>
    <xf numFmtId="14" fontId="6" fillId="0" borderId="13" xfId="0" applyNumberFormat="1" applyFont="1" applyFill="1" applyBorder="1" applyAlignment="1">
      <alignment horizontal="center" vertical="top"/>
    </xf>
    <xf numFmtId="0" fontId="6" fillId="0" borderId="13" xfId="0" applyFont="1" applyBorder="1" applyAlignment="1">
      <alignment horizontal="left" vertical="top" wrapText="1"/>
    </xf>
    <xf numFmtId="14" fontId="6" fillId="0" borderId="13" xfId="0" applyNumberFormat="1" applyFont="1" applyBorder="1" applyAlignment="1">
      <alignment horizontal="left" vertical="top" wrapText="1"/>
    </xf>
    <xf numFmtId="49" fontId="6" fillId="0" borderId="13" xfId="0" applyNumberFormat="1" applyFont="1" applyBorder="1" applyAlignment="1">
      <alignment horizontal="center" vertical="top"/>
    </xf>
    <xf numFmtId="14" fontId="6" fillId="0" borderId="13" xfId="0" applyNumberFormat="1" applyFont="1" applyFill="1" applyBorder="1" applyAlignment="1">
      <alignment horizontal="center" vertical="center" wrapText="1"/>
    </xf>
    <xf numFmtId="0" fontId="6" fillId="0" borderId="13" xfId="0" applyFont="1" applyFill="1" applyBorder="1" applyAlignment="1">
      <alignment horizontal="center" vertical="center" wrapText="1"/>
    </xf>
    <xf numFmtId="49" fontId="4" fillId="0" borderId="13" xfId="0" applyNumberFormat="1" applyFont="1" applyFill="1" applyBorder="1" applyAlignment="1">
      <alignment horizontal="left" vertical="top"/>
    </xf>
    <xf numFmtId="14" fontId="4" fillId="0" borderId="13" xfId="0" applyNumberFormat="1" applyFont="1" applyFill="1" applyBorder="1" applyAlignment="1">
      <alignment horizontal="center" vertical="top" wrapText="1"/>
    </xf>
    <xf numFmtId="0" fontId="4" fillId="0" borderId="13" xfId="0" applyNumberFormat="1" applyFont="1" applyFill="1" applyBorder="1" applyAlignment="1">
      <alignment horizontal="center" vertical="top" wrapText="1"/>
    </xf>
    <xf numFmtId="0" fontId="4" fillId="0" borderId="13" xfId="0" applyFont="1" applyFill="1" applyBorder="1" applyAlignment="1">
      <alignment horizontal="center" vertical="top"/>
    </xf>
    <xf numFmtId="0" fontId="11" fillId="0" borderId="13" xfId="0" applyFont="1" applyFill="1" applyBorder="1" applyAlignment="1">
      <alignment horizontal="center" vertical="top"/>
    </xf>
    <xf numFmtId="0" fontId="11" fillId="0" borderId="13" xfId="0" applyFont="1" applyFill="1" applyBorder="1" applyAlignment="1">
      <alignment horizontal="center" vertical="top" wrapText="1"/>
    </xf>
    <xf numFmtId="49" fontId="4" fillId="0" borderId="13" xfId="0" applyNumberFormat="1" applyFont="1" applyFill="1" applyBorder="1" applyAlignment="1">
      <alignment horizontal="center" vertical="top" wrapText="1"/>
    </xf>
    <xf numFmtId="49" fontId="4" fillId="0" borderId="13" xfId="0" applyNumberFormat="1" applyFont="1" applyFill="1" applyBorder="1" applyAlignment="1">
      <alignment horizontal="left" vertical="top" wrapText="1"/>
    </xf>
    <xf numFmtId="49" fontId="4" fillId="0" borderId="13" xfId="0" applyNumberFormat="1" applyFont="1" applyFill="1" applyBorder="1" applyAlignment="1">
      <alignment horizontal="center" vertical="top"/>
    </xf>
    <xf numFmtId="0" fontId="6" fillId="0" borderId="13" xfId="0" applyNumberFormat="1" applyFont="1" applyFill="1" applyBorder="1" applyAlignment="1">
      <alignment horizontal="center" vertical="center" wrapText="1"/>
    </xf>
    <xf numFmtId="17" fontId="6" fillId="5" borderId="13" xfId="0" applyNumberFormat="1" applyFont="1" applyFill="1" applyBorder="1" applyAlignment="1">
      <alignment horizontal="center" vertical="center" wrapText="1"/>
    </xf>
    <xf numFmtId="49" fontId="6" fillId="5" borderId="13" xfId="0" applyNumberFormat="1" applyFont="1" applyFill="1" applyBorder="1" applyAlignment="1">
      <alignment horizontal="left" vertical="center" wrapText="1"/>
    </xf>
    <xf numFmtId="0" fontId="6" fillId="5" borderId="13" xfId="0" applyNumberFormat="1" applyFont="1" applyFill="1" applyBorder="1" applyAlignment="1">
      <alignment horizontal="left" vertical="center" wrapText="1"/>
    </xf>
    <xf numFmtId="14" fontId="6" fillId="0" borderId="13" xfId="0" applyNumberFormat="1" applyFont="1" applyFill="1" applyBorder="1" applyAlignment="1">
      <alignment horizontal="left" vertical="top" wrapText="1"/>
    </xf>
    <xf numFmtId="0" fontId="8" fillId="0" borderId="13" xfId="0" applyFont="1" applyFill="1" applyBorder="1" applyAlignment="1">
      <alignment horizontal="left" vertical="top"/>
    </xf>
    <xf numFmtId="172" fontId="6" fillId="0" borderId="13" xfId="0" applyNumberFormat="1" applyFont="1" applyFill="1" applyBorder="1" applyAlignment="1" applyProtection="1">
      <alignment horizontal="left" vertical="top" wrapText="1"/>
    </xf>
    <xf numFmtId="0" fontId="6" fillId="0" borderId="13" xfId="0" applyNumberFormat="1" applyFont="1" applyFill="1" applyBorder="1" applyAlignment="1" applyProtection="1">
      <alignment horizontal="left" vertical="top" wrapText="1"/>
    </xf>
    <xf numFmtId="0" fontId="20" fillId="0" borderId="13" xfId="0" applyFont="1" applyFill="1" applyBorder="1" applyAlignment="1">
      <alignment horizontal="left" wrapText="1"/>
    </xf>
    <xf numFmtId="0" fontId="6" fillId="0" borderId="13" xfId="0" applyNumberFormat="1" applyFont="1" applyFill="1" applyBorder="1" applyAlignment="1" applyProtection="1">
      <alignment horizontal="left" vertical="center" wrapText="1"/>
    </xf>
    <xf numFmtId="172" fontId="6" fillId="0" borderId="13" xfId="0" applyNumberFormat="1" applyFont="1" applyFill="1" applyBorder="1" applyAlignment="1">
      <alignment horizontal="left" vertical="top" wrapText="1"/>
    </xf>
    <xf numFmtId="0" fontId="6" fillId="0" borderId="13" xfId="0" applyFont="1" applyFill="1" applyBorder="1" applyAlignment="1">
      <alignment horizontal="left" vertical="top" wrapText="1"/>
    </xf>
    <xf numFmtId="49" fontId="6" fillId="0" borderId="13" xfId="0" applyNumberFormat="1" applyFont="1" applyFill="1" applyBorder="1" applyAlignment="1">
      <alignment horizontal="center" vertical="center" wrapText="1"/>
    </xf>
    <xf numFmtId="167" fontId="6" fillId="0" borderId="13" xfId="0" applyNumberFormat="1" applyFont="1" applyFill="1" applyBorder="1" applyAlignment="1">
      <alignment horizontal="center" vertical="top" wrapText="1"/>
    </xf>
    <xf numFmtId="49" fontId="21" fillId="0" borderId="13" xfId="0" applyNumberFormat="1" applyFont="1" applyFill="1" applyBorder="1" applyAlignment="1">
      <alignment horizontal="center" vertical="top"/>
    </xf>
    <xf numFmtId="0" fontId="21" fillId="0" borderId="13" xfId="0" applyNumberFormat="1" applyFont="1" applyFill="1" applyBorder="1" applyAlignment="1">
      <alignment horizontal="center" vertical="top" wrapText="1"/>
    </xf>
    <xf numFmtId="14" fontId="21" fillId="0" borderId="13" xfId="0" applyNumberFormat="1" applyFont="1" applyFill="1" applyBorder="1" applyAlignment="1">
      <alignment horizontal="center" vertical="top" wrapText="1"/>
    </xf>
    <xf numFmtId="49" fontId="6" fillId="0" borderId="13" xfId="0" applyNumberFormat="1" applyFont="1" applyFill="1" applyBorder="1" applyAlignment="1">
      <alignment vertical="center"/>
    </xf>
    <xf numFmtId="0" fontId="23" fillId="0" borderId="13" xfId="0" applyFont="1" applyFill="1" applyBorder="1" applyAlignment="1">
      <alignment horizontal="center" vertical="top"/>
    </xf>
    <xf numFmtId="0" fontId="23" fillId="0" borderId="13" xfId="0" applyFont="1" applyFill="1" applyBorder="1" applyAlignment="1">
      <alignment horizontal="center" vertical="top" wrapText="1"/>
    </xf>
    <xf numFmtId="49" fontId="6" fillId="2" borderId="13" xfId="0" applyNumberFormat="1" applyFont="1" applyFill="1" applyBorder="1" applyAlignment="1">
      <alignment horizontal="center" vertical="center" wrapText="1"/>
    </xf>
    <xf numFmtId="0" fontId="6" fillId="0" borderId="13" xfId="0" applyFont="1" applyFill="1" applyBorder="1" applyAlignment="1">
      <alignment horizontal="center" vertical="top" wrapText="1"/>
    </xf>
    <xf numFmtId="49" fontId="6" fillId="0" borderId="13" xfId="0" applyNumberFormat="1" applyFont="1" applyFill="1" applyBorder="1" applyAlignment="1">
      <alignment vertical="top" wrapText="1"/>
    </xf>
    <xf numFmtId="14" fontId="6" fillId="5" borderId="13" xfId="0" applyNumberFormat="1" applyFont="1" applyFill="1" applyBorder="1" applyAlignment="1">
      <alignment horizontal="center" vertical="top" wrapText="1"/>
    </xf>
    <xf numFmtId="0" fontId="6" fillId="0" borderId="13" xfId="0" applyFont="1" applyFill="1" applyBorder="1" applyAlignment="1">
      <alignment horizontal="center" vertical="top"/>
    </xf>
    <xf numFmtId="167" fontId="6" fillId="0" borderId="13" xfId="3" applyNumberFormat="1" applyFont="1" applyFill="1" applyBorder="1" applyAlignment="1">
      <alignment horizontal="center" vertical="top"/>
    </xf>
    <xf numFmtId="49" fontId="6" fillId="0" borderId="13" xfId="0" applyNumberFormat="1" applyFont="1" applyFill="1" applyBorder="1" applyAlignment="1">
      <alignment horizontal="left" vertical="top"/>
    </xf>
    <xf numFmtId="49" fontId="4" fillId="7" borderId="17" xfId="0" applyNumberFormat="1" applyFont="1" applyFill="1" applyBorder="1" applyAlignment="1">
      <alignment horizontal="left" vertical="center"/>
    </xf>
    <xf numFmtId="0" fontId="7" fillId="0" borderId="17" xfId="0" applyFont="1" applyBorder="1" applyAlignment="1">
      <alignment horizontal="left" vertical="top"/>
    </xf>
    <xf numFmtId="14" fontId="8" fillId="0" borderId="17" xfId="0" applyNumberFormat="1" applyFont="1" applyBorder="1" applyAlignment="1">
      <alignment horizontal="center" vertical="top"/>
    </xf>
    <xf numFmtId="14" fontId="8" fillId="0" borderId="17" xfId="0" applyNumberFormat="1" applyFont="1" applyBorder="1" applyAlignment="1">
      <alignment horizontal="center" vertical="top" wrapText="1"/>
    </xf>
    <xf numFmtId="0" fontId="8" fillId="0" borderId="17" xfId="0" applyFont="1" applyBorder="1" applyAlignment="1">
      <alignment horizontal="center" vertical="top"/>
    </xf>
    <xf numFmtId="167" fontId="4" fillId="0" borderId="17" xfId="3" applyNumberFormat="1" applyFont="1" applyFill="1" applyBorder="1" applyAlignment="1">
      <alignment horizontal="right" vertical="top"/>
    </xf>
    <xf numFmtId="14" fontId="6" fillId="0" borderId="17" xfId="0" applyNumberFormat="1" applyFont="1" applyBorder="1" applyAlignment="1">
      <alignment horizontal="left" vertical="top" wrapText="1"/>
    </xf>
    <xf numFmtId="167" fontId="6" fillId="0" borderId="17" xfId="3" applyNumberFormat="1" applyFont="1" applyFill="1" applyBorder="1" applyAlignment="1">
      <alignment horizontal="right" vertical="top"/>
    </xf>
    <xf numFmtId="0" fontId="8" fillId="0" borderId="17" xfId="0" applyFont="1" applyBorder="1" applyAlignment="1">
      <alignment horizontal="center" vertical="top" wrapText="1"/>
    </xf>
    <xf numFmtId="0" fontId="6" fillId="0" borderId="17" xfId="0" applyNumberFormat="1" applyFont="1" applyFill="1" applyBorder="1" applyAlignment="1">
      <alignment horizontal="center" vertical="center" wrapText="1"/>
    </xf>
    <xf numFmtId="49" fontId="6" fillId="0" borderId="17" xfId="0" applyNumberFormat="1" applyFont="1" applyFill="1" applyBorder="1" applyAlignment="1">
      <alignment horizontal="center" vertical="center" wrapText="1"/>
    </xf>
    <xf numFmtId="0" fontId="4" fillId="0" borderId="17" xfId="0" applyNumberFormat="1" applyFont="1" applyFill="1" applyBorder="1" applyAlignment="1">
      <alignment horizontal="left" vertical="top"/>
    </xf>
    <xf numFmtId="0" fontId="4" fillId="2" borderId="17" xfId="0" applyNumberFormat="1" applyFont="1" applyFill="1" applyBorder="1" applyAlignment="1">
      <alignment horizontal="left" vertical="center" wrapText="1"/>
    </xf>
    <xf numFmtId="0" fontId="6" fillId="0" borderId="17" xfId="0" applyNumberFormat="1" applyFont="1" applyFill="1" applyBorder="1" applyAlignment="1">
      <alignment horizontal="left" vertical="top" wrapText="1"/>
    </xf>
    <xf numFmtId="49" fontId="6" fillId="0" borderId="17" xfId="0" applyNumberFormat="1" applyFont="1" applyFill="1" applyBorder="1" applyAlignment="1">
      <alignment horizontal="center" vertical="top" wrapText="1"/>
    </xf>
    <xf numFmtId="49" fontId="6" fillId="0" borderId="17" xfId="0" applyNumberFormat="1" applyFont="1" applyFill="1" applyBorder="1" applyAlignment="1">
      <alignment horizontal="left" vertical="top" wrapText="1"/>
    </xf>
    <xf numFmtId="49" fontId="6" fillId="0" borderId="17" xfId="0" applyNumberFormat="1" applyFont="1" applyFill="1" applyBorder="1" applyAlignment="1">
      <alignment vertical="top" wrapText="1"/>
    </xf>
    <xf numFmtId="167" fontId="6" fillId="0" borderId="17" xfId="3" applyNumberFormat="1" applyFont="1" applyFill="1" applyBorder="1" applyAlignment="1">
      <alignment horizontal="center" vertical="center"/>
    </xf>
    <xf numFmtId="0" fontId="6" fillId="0" borderId="17" xfId="0" applyFont="1" applyBorder="1" applyAlignment="1">
      <alignment horizontal="center" vertical="top" wrapText="1"/>
    </xf>
    <xf numFmtId="0" fontId="6" fillId="0" borderId="17" xfId="0" applyFont="1" applyBorder="1" applyAlignment="1">
      <alignment horizontal="left" vertical="top" wrapText="1"/>
    </xf>
    <xf numFmtId="14" fontId="6" fillId="0" borderId="17" xfId="0" applyNumberFormat="1" applyFont="1" applyFill="1" applyBorder="1" applyAlignment="1">
      <alignment horizontal="center" vertical="top" wrapText="1"/>
    </xf>
    <xf numFmtId="49" fontId="4" fillId="0" borderId="17" xfId="0" applyNumberFormat="1" applyFont="1" applyFill="1" applyBorder="1" applyAlignment="1">
      <alignment horizontal="left" vertical="top"/>
    </xf>
    <xf numFmtId="0" fontId="4" fillId="0" borderId="17" xfId="0" applyFont="1" applyFill="1" applyBorder="1" applyAlignment="1">
      <alignment horizontal="center" vertical="top"/>
    </xf>
    <xf numFmtId="49" fontId="4" fillId="0" borderId="17" xfId="0" applyNumberFormat="1" applyFont="1" applyFill="1" applyBorder="1" applyAlignment="1">
      <alignment horizontal="center" vertical="top" wrapText="1"/>
    </xf>
    <xf numFmtId="0" fontId="4" fillId="0" borderId="17" xfId="0" applyFont="1" applyFill="1" applyBorder="1" applyAlignment="1">
      <alignment horizontal="center" vertical="top" wrapText="1"/>
    </xf>
    <xf numFmtId="49" fontId="6" fillId="0" borderId="17" xfId="0" applyNumberFormat="1" applyFont="1" applyFill="1" applyBorder="1" applyAlignment="1">
      <alignment horizontal="left" vertical="top"/>
    </xf>
    <xf numFmtId="0" fontId="6" fillId="0" borderId="17" xfId="0" applyFont="1" applyFill="1" applyBorder="1" applyAlignment="1">
      <alignment horizontal="center" vertical="top" wrapText="1"/>
    </xf>
    <xf numFmtId="0" fontId="6" fillId="0" borderId="17" xfId="0" applyFont="1" applyBorder="1" applyAlignment="1">
      <alignment vertical="top" wrapText="1"/>
    </xf>
    <xf numFmtId="49" fontId="4" fillId="5" borderId="17" xfId="0" applyNumberFormat="1" applyFont="1" applyFill="1" applyBorder="1" applyAlignment="1">
      <alignment horizontal="center" vertical="top" wrapText="1"/>
    </xf>
    <xf numFmtId="49" fontId="4" fillId="0" borderId="17" xfId="0" applyNumberFormat="1" applyFont="1" applyFill="1" applyBorder="1" applyAlignment="1">
      <alignment horizontal="left" vertical="top" wrapText="1"/>
    </xf>
    <xf numFmtId="49" fontId="6" fillId="5" borderId="17" xfId="0" applyNumberFormat="1" applyFont="1" applyFill="1" applyBorder="1" applyAlignment="1">
      <alignment horizontal="center" vertical="top" wrapText="1"/>
    </xf>
    <xf numFmtId="167" fontId="4" fillId="0" borderId="17" xfId="3" applyNumberFormat="1" applyFont="1" applyFill="1" applyBorder="1" applyAlignment="1">
      <alignment horizontal="center" vertical="top"/>
    </xf>
    <xf numFmtId="0" fontId="4" fillId="0" borderId="17" xfId="0" applyNumberFormat="1" applyFont="1" applyFill="1" applyBorder="1" applyAlignment="1">
      <alignment horizontal="left" vertical="top" wrapText="1"/>
    </xf>
    <xf numFmtId="49" fontId="6" fillId="0" borderId="17" xfId="0" applyNumberFormat="1" applyFont="1" applyFill="1" applyBorder="1" applyAlignment="1">
      <alignment horizontal="center" vertical="top"/>
    </xf>
    <xf numFmtId="0" fontId="6" fillId="0" borderId="17" xfId="0" applyNumberFormat="1" applyFont="1" applyBorder="1" applyAlignment="1">
      <alignment vertical="top" wrapText="1"/>
    </xf>
    <xf numFmtId="49" fontId="6" fillId="2" borderId="17" xfId="0" applyNumberFormat="1" applyFont="1" applyFill="1" applyBorder="1" applyAlignment="1">
      <alignment horizontal="left" vertical="top" wrapText="1"/>
    </xf>
    <xf numFmtId="0" fontId="6" fillId="2" borderId="17" xfId="0" applyNumberFormat="1" applyFont="1" applyFill="1" applyBorder="1" applyAlignment="1">
      <alignment horizontal="center" vertical="top" wrapText="1"/>
    </xf>
    <xf numFmtId="0" fontId="6" fillId="0" borderId="17" xfId="0" applyFont="1" applyBorder="1" applyAlignment="1">
      <alignment horizontal="left" vertical="top"/>
    </xf>
    <xf numFmtId="0" fontId="6" fillId="0" borderId="17" xfId="0" applyFont="1" applyBorder="1" applyAlignment="1">
      <alignment vertical="top"/>
    </xf>
    <xf numFmtId="14" fontId="6" fillId="0" borderId="17" xfId="0" applyNumberFormat="1" applyFont="1" applyFill="1" applyBorder="1" applyAlignment="1">
      <alignment horizontal="left" vertical="top" wrapText="1"/>
    </xf>
    <xf numFmtId="0" fontId="4" fillId="2" borderId="17" xfId="0" applyNumberFormat="1" applyFont="1" applyFill="1" applyBorder="1" applyAlignment="1">
      <alignment horizontal="left" vertical="top" wrapText="1"/>
    </xf>
    <xf numFmtId="0" fontId="6" fillId="0" borderId="17" xfId="0" applyNumberFormat="1" applyFont="1" applyFill="1" applyBorder="1" applyAlignment="1">
      <alignment horizontal="center" vertical="top" wrapText="1"/>
    </xf>
    <xf numFmtId="16" fontId="6" fillId="0" borderId="17" xfId="0" applyNumberFormat="1" applyFont="1" applyFill="1" applyBorder="1" applyAlignment="1">
      <alignment horizontal="left" vertical="top"/>
    </xf>
    <xf numFmtId="14" fontId="6" fillId="0" borderId="17" xfId="0" applyNumberFormat="1" applyFont="1" applyFill="1" applyBorder="1" applyAlignment="1">
      <alignment horizontal="center" vertical="top"/>
    </xf>
    <xf numFmtId="0" fontId="6" fillId="0" borderId="17" xfId="0" applyFont="1" applyFill="1" applyBorder="1" applyAlignment="1">
      <alignment horizontal="center" vertical="top"/>
    </xf>
    <xf numFmtId="49" fontId="6" fillId="0" borderId="18" xfId="0" applyNumberFormat="1" applyFont="1" applyFill="1" applyBorder="1" applyAlignment="1">
      <alignment horizontal="left" vertical="top"/>
    </xf>
    <xf numFmtId="0" fontId="6" fillId="0" borderId="18" xfId="0" applyNumberFormat="1" applyFont="1" applyFill="1" applyBorder="1" applyAlignment="1">
      <alignment horizontal="left" vertical="top" wrapText="1"/>
    </xf>
    <xf numFmtId="49" fontId="6" fillId="0" borderId="18" xfId="0" applyNumberFormat="1" applyFont="1" applyFill="1" applyBorder="1" applyAlignment="1">
      <alignment horizontal="center" vertical="top"/>
    </xf>
    <xf numFmtId="49" fontId="6" fillId="0" borderId="17" xfId="0" applyNumberFormat="1" applyFont="1" applyBorder="1" applyAlignment="1">
      <alignment horizontal="left" vertical="top"/>
    </xf>
    <xf numFmtId="167" fontId="6" fillId="0" borderId="17" xfId="0" applyNumberFormat="1" applyFont="1" applyFill="1" applyBorder="1" applyAlignment="1">
      <alignment horizontal="center" vertical="top"/>
    </xf>
    <xf numFmtId="167" fontId="6" fillId="0" borderId="17" xfId="0" applyNumberFormat="1" applyFont="1" applyBorder="1" applyAlignment="1">
      <alignment horizontal="left" vertical="top" wrapText="1"/>
    </xf>
    <xf numFmtId="0" fontId="8" fillId="0" borderId="17" xfId="0" applyFont="1" applyFill="1" applyBorder="1" applyAlignment="1">
      <alignment horizontal="center" vertical="top"/>
    </xf>
    <xf numFmtId="167" fontId="8" fillId="0" borderId="17" xfId="0" applyNumberFormat="1" applyFont="1" applyFill="1" applyBorder="1" applyAlignment="1">
      <alignment horizontal="center" vertical="top" wrapText="1"/>
    </xf>
    <xf numFmtId="49" fontId="8" fillId="0" borderId="17" xfId="0" applyNumberFormat="1" applyFont="1" applyFill="1" applyBorder="1" applyAlignment="1">
      <alignment horizontal="center" vertical="top" wrapText="1"/>
    </xf>
    <xf numFmtId="0" fontId="4" fillId="0" borderId="17" xfId="0" applyNumberFormat="1" applyFont="1" applyFill="1" applyBorder="1" applyAlignment="1">
      <alignment horizontal="center" vertical="top" wrapText="1"/>
    </xf>
    <xf numFmtId="0" fontId="4" fillId="0" borderId="17" xfId="0" applyNumberFormat="1" applyFont="1" applyFill="1" applyBorder="1" applyAlignment="1">
      <alignment vertical="top" wrapText="1"/>
    </xf>
    <xf numFmtId="14" fontId="6" fillId="0" borderId="17" xfId="0" applyNumberFormat="1" applyFont="1" applyFill="1" applyBorder="1" applyAlignment="1">
      <alignment horizontal="center" vertical="center"/>
    </xf>
    <xf numFmtId="14" fontId="8" fillId="0" borderId="17" xfId="0" applyNumberFormat="1" applyFont="1" applyFill="1" applyBorder="1" applyAlignment="1">
      <alignment horizontal="center" vertical="top"/>
    </xf>
    <xf numFmtId="0" fontId="9" fillId="0" borderId="17" xfId="0" applyNumberFormat="1" applyFont="1" applyFill="1" applyBorder="1" applyAlignment="1">
      <alignment horizontal="center" vertical="top"/>
    </xf>
    <xf numFmtId="49" fontId="6" fillId="0" borderId="17" xfId="0" applyNumberFormat="1" applyFont="1" applyBorder="1" applyAlignment="1">
      <alignment horizontal="left" vertical="top" wrapText="1"/>
    </xf>
    <xf numFmtId="0" fontId="7" fillId="0" borderId="17" xfId="0" applyNumberFormat="1" applyFont="1" applyFill="1" applyBorder="1" applyAlignment="1">
      <alignment horizontal="left" vertical="top" wrapText="1"/>
    </xf>
    <xf numFmtId="167" fontId="4" fillId="0" borderId="17" xfId="0" applyNumberFormat="1" applyFont="1" applyFill="1" applyBorder="1" applyAlignment="1">
      <alignment horizontal="right" vertical="top" wrapText="1"/>
    </xf>
    <xf numFmtId="0" fontId="4" fillId="7" borderId="17" xfId="0" applyNumberFormat="1" applyFont="1" applyFill="1" applyBorder="1" applyAlignment="1">
      <alignment horizontal="left" vertical="center"/>
    </xf>
    <xf numFmtId="14" fontId="4" fillId="7" borderId="17" xfId="0" applyNumberFormat="1" applyFont="1" applyFill="1" applyBorder="1" applyAlignment="1">
      <alignment horizontal="center" vertical="center"/>
    </xf>
    <xf numFmtId="14" fontId="4" fillId="7" borderId="17" xfId="0" applyNumberFormat="1" applyFont="1" applyFill="1" applyBorder="1" applyAlignment="1">
      <alignment horizontal="center" vertical="center" wrapText="1"/>
    </xf>
    <xf numFmtId="14" fontId="11" fillId="0" borderId="17" xfId="0" applyNumberFormat="1" applyFont="1" applyFill="1" applyBorder="1" applyAlignment="1">
      <alignment horizontal="center" vertical="top"/>
    </xf>
    <xf numFmtId="14" fontId="11" fillId="0" borderId="17" xfId="0" applyNumberFormat="1" applyFont="1" applyFill="1" applyBorder="1" applyAlignment="1">
      <alignment horizontal="center" vertical="top" wrapText="1"/>
    </xf>
    <xf numFmtId="14" fontId="6" fillId="0" borderId="17" xfId="0" applyNumberFormat="1" applyFont="1" applyFill="1" applyBorder="1" applyAlignment="1">
      <alignment horizontal="center" vertical="center" wrapText="1"/>
    </xf>
    <xf numFmtId="0" fontId="9" fillId="0" borderId="17" xfId="0" applyNumberFormat="1" applyFont="1" applyFill="1" applyBorder="1" applyAlignment="1">
      <alignment horizontal="left" vertical="top" wrapText="1"/>
    </xf>
    <xf numFmtId="0" fontId="9" fillId="0" borderId="17" xfId="0" applyNumberFormat="1" applyFont="1" applyFill="1" applyBorder="1" applyAlignment="1">
      <alignment horizontal="center" vertical="top" wrapText="1"/>
    </xf>
    <xf numFmtId="49" fontId="9" fillId="0" borderId="17" xfId="0" applyNumberFormat="1" applyFont="1" applyBorder="1" applyAlignment="1">
      <alignment horizontal="center" vertical="top"/>
    </xf>
    <xf numFmtId="0" fontId="7" fillId="0" borderId="17" xfId="0" applyNumberFormat="1" applyFont="1" applyFill="1" applyBorder="1" applyAlignment="1">
      <alignment horizontal="left" vertical="top"/>
    </xf>
    <xf numFmtId="49" fontId="6" fillId="0" borderId="17" xfId="0" applyNumberFormat="1" applyFont="1" applyFill="1" applyBorder="1" applyAlignment="1">
      <alignment horizontal="left" vertical="center"/>
    </xf>
    <xf numFmtId="49" fontId="4" fillId="0" borderId="17" xfId="0" applyNumberFormat="1" applyFont="1" applyFill="1" applyBorder="1" applyAlignment="1">
      <alignment horizontal="left" vertical="center"/>
    </xf>
    <xf numFmtId="0" fontId="6" fillId="0" borderId="17" xfId="0" applyFont="1" applyFill="1" applyBorder="1" applyAlignment="1">
      <alignment horizontal="left" vertical="top" wrapText="1"/>
    </xf>
    <xf numFmtId="49" fontId="6" fillId="0" borderId="17" xfId="0" applyNumberFormat="1" applyFont="1" applyBorder="1" applyAlignment="1">
      <alignment horizontal="center" vertical="top"/>
    </xf>
    <xf numFmtId="49" fontId="6" fillId="0" borderId="17" xfId="0" applyNumberFormat="1" applyFont="1" applyBorder="1" applyAlignment="1">
      <alignment horizontal="center" vertical="top" wrapText="1"/>
    </xf>
    <xf numFmtId="0" fontId="4" fillId="0" borderId="17" xfId="0" applyFont="1" applyBorder="1" applyAlignment="1">
      <alignment horizontal="left" vertical="top" wrapText="1"/>
    </xf>
    <xf numFmtId="0" fontId="9" fillId="0" borderId="17" xfId="0" applyFont="1" applyBorder="1" applyAlignment="1">
      <alignment horizontal="left" vertical="top"/>
    </xf>
    <xf numFmtId="14" fontId="6" fillId="0" borderId="17" xfId="0" applyNumberFormat="1" applyFont="1" applyBorder="1" applyAlignment="1">
      <alignment horizontal="center" vertical="top" wrapText="1"/>
    </xf>
    <xf numFmtId="14" fontId="6" fillId="0" borderId="17" xfId="0" applyNumberFormat="1" applyFont="1" applyBorder="1" applyAlignment="1">
      <alignment horizontal="center" vertical="top"/>
    </xf>
    <xf numFmtId="49" fontId="4" fillId="0" borderId="17" xfId="0" applyNumberFormat="1" applyFont="1" applyFill="1" applyBorder="1" applyAlignment="1">
      <alignment horizontal="center" vertical="center" wrapText="1"/>
    </xf>
    <xf numFmtId="14" fontId="8" fillId="0" borderId="17" xfId="0" applyNumberFormat="1" applyFont="1" applyFill="1" applyBorder="1" applyAlignment="1">
      <alignment horizontal="left" vertical="top"/>
    </xf>
    <xf numFmtId="14" fontId="8" fillId="0" borderId="17" xfId="0" applyNumberFormat="1" applyFont="1" applyFill="1" applyBorder="1" applyAlignment="1">
      <alignment horizontal="center" vertical="center" wrapText="1"/>
    </xf>
    <xf numFmtId="14" fontId="8" fillId="0" borderId="17" xfId="0" applyNumberFormat="1" applyFont="1" applyFill="1" applyBorder="1" applyAlignment="1">
      <alignment horizontal="center" vertical="center"/>
    </xf>
    <xf numFmtId="2" fontId="6" fillId="0" borderId="17" xfId="0" applyNumberFormat="1" applyFont="1" applyFill="1" applyBorder="1" applyAlignment="1">
      <alignment horizontal="center" vertical="center" wrapText="1"/>
    </xf>
    <xf numFmtId="49" fontId="6" fillId="0" borderId="17" xfId="0" applyNumberFormat="1" applyFont="1" applyFill="1" applyBorder="1" applyAlignment="1">
      <alignment horizontal="left" vertical="center" wrapText="1"/>
    </xf>
    <xf numFmtId="0" fontId="8" fillId="0" borderId="17" xfId="0" applyFont="1" applyFill="1" applyBorder="1" applyAlignment="1">
      <alignment horizontal="left" vertical="top"/>
    </xf>
    <xf numFmtId="0" fontId="8" fillId="0" borderId="17" xfId="0" applyFont="1" applyFill="1" applyBorder="1" applyAlignment="1">
      <alignment horizontal="center" vertical="center"/>
    </xf>
    <xf numFmtId="0" fontId="8" fillId="0" borderId="17" xfId="0" applyFont="1" applyFill="1" applyBorder="1" applyAlignment="1">
      <alignment horizontal="center" vertical="center" wrapText="1"/>
    </xf>
    <xf numFmtId="49" fontId="8" fillId="0" borderId="17" xfId="0" applyNumberFormat="1" applyFont="1" applyFill="1" applyBorder="1" applyAlignment="1">
      <alignment horizontal="center" vertical="center" wrapText="1"/>
    </xf>
    <xf numFmtId="0" fontId="6" fillId="0" borderId="17" xfId="0" applyFont="1" applyFill="1" applyBorder="1" applyAlignment="1">
      <alignment horizontal="center" vertical="center" wrapText="1"/>
    </xf>
    <xf numFmtId="49" fontId="6" fillId="0" borderId="17" xfId="0" applyNumberFormat="1" applyFont="1" applyFill="1" applyBorder="1" applyAlignment="1">
      <alignment horizontal="center" vertical="center"/>
    </xf>
    <xf numFmtId="14" fontId="11" fillId="0" borderId="17" xfId="0" applyNumberFormat="1" applyFont="1" applyFill="1" applyBorder="1" applyAlignment="1">
      <alignment horizontal="left" vertical="top"/>
    </xf>
    <xf numFmtId="14" fontId="11" fillId="0" borderId="17" xfId="0" applyNumberFormat="1" applyFont="1" applyFill="1" applyBorder="1" applyAlignment="1">
      <alignment horizontal="center" vertical="center" wrapText="1"/>
    </xf>
    <xf numFmtId="14" fontId="11" fillId="0" borderId="17" xfId="0" applyNumberFormat="1" applyFont="1" applyFill="1" applyBorder="1" applyAlignment="1">
      <alignment horizontal="center" vertical="center"/>
    </xf>
    <xf numFmtId="49" fontId="6" fillId="0" borderId="17" xfId="0" applyNumberFormat="1" applyFont="1" applyFill="1" applyBorder="1" applyAlignment="1" applyProtection="1">
      <alignment horizontal="center" vertical="center" wrapText="1"/>
    </xf>
    <xf numFmtId="14" fontId="12" fillId="0" borderId="17" xfId="0" applyNumberFormat="1" applyFont="1" applyFill="1" applyBorder="1" applyAlignment="1">
      <alignment horizontal="left" vertical="top"/>
    </xf>
    <xf numFmtId="14" fontId="9" fillId="0" borderId="17" xfId="0" applyNumberFormat="1" applyFont="1" applyFill="1" applyBorder="1" applyAlignment="1">
      <alignment horizontal="left" vertical="top" wrapText="1"/>
    </xf>
    <xf numFmtId="0" fontId="6" fillId="0" borderId="17" xfId="0" applyFont="1" applyFill="1" applyBorder="1" applyAlignment="1">
      <alignment vertical="center" wrapText="1"/>
    </xf>
    <xf numFmtId="14" fontId="12" fillId="0" borderId="17" xfId="0" applyNumberFormat="1" applyFont="1" applyFill="1" applyBorder="1" applyAlignment="1">
      <alignment horizontal="left" vertical="top" wrapText="1"/>
    </xf>
    <xf numFmtId="49" fontId="9" fillId="0" borderId="17" xfId="0" applyNumberFormat="1" applyFont="1" applyFill="1" applyBorder="1" applyAlignment="1">
      <alignment horizontal="left" vertical="top"/>
    </xf>
    <xf numFmtId="49" fontId="9" fillId="0" borderId="17" xfId="0" applyNumberFormat="1" applyFont="1" applyFill="1" applyBorder="1" applyAlignment="1">
      <alignment horizontal="center" vertical="center"/>
    </xf>
    <xf numFmtId="49" fontId="9" fillId="0" borderId="17" xfId="0" applyNumberFormat="1" applyFont="1" applyFill="1" applyBorder="1" applyAlignment="1">
      <alignment horizontal="center" vertical="center" wrapText="1"/>
    </xf>
    <xf numFmtId="0" fontId="9" fillId="0" borderId="17" xfId="0" applyNumberFormat="1" applyFont="1" applyFill="1" applyBorder="1" applyAlignment="1">
      <alignment horizontal="center" vertical="center" wrapText="1"/>
    </xf>
    <xf numFmtId="14" fontId="9" fillId="0" borderId="17" xfId="0" applyNumberFormat="1" applyFont="1" applyFill="1" applyBorder="1" applyAlignment="1">
      <alignment horizontal="center" vertical="center"/>
    </xf>
    <xf numFmtId="14" fontId="9" fillId="0" borderId="17" xfId="0" applyNumberFormat="1" applyFont="1" applyFill="1" applyBorder="1" applyAlignment="1">
      <alignment horizontal="left" vertical="top"/>
    </xf>
    <xf numFmtId="165" fontId="9" fillId="0" borderId="17" xfId="0" applyNumberFormat="1" applyFont="1" applyFill="1" applyBorder="1" applyAlignment="1">
      <alignment horizontal="center" vertical="center" wrapText="1"/>
    </xf>
    <xf numFmtId="0" fontId="4" fillId="0" borderId="17" xfId="0" applyNumberFormat="1" applyFont="1" applyFill="1" applyBorder="1" applyAlignment="1">
      <alignment horizontal="left" vertical="center" wrapText="1"/>
    </xf>
    <xf numFmtId="167" fontId="6" fillId="0" borderId="17" xfId="3" applyNumberFormat="1" applyFont="1" applyFill="1" applyBorder="1" applyAlignment="1" applyProtection="1">
      <alignment horizontal="center" vertical="center"/>
    </xf>
    <xf numFmtId="0" fontId="4" fillId="0" borderId="17" xfId="0" applyFont="1" applyFill="1" applyBorder="1" applyAlignment="1">
      <alignment horizontal="left" vertical="top" wrapText="1"/>
    </xf>
    <xf numFmtId="0" fontId="6" fillId="0" borderId="17" xfId="0" applyFont="1" applyFill="1" applyBorder="1" applyAlignment="1">
      <alignment horizontal="left" vertical="top"/>
    </xf>
    <xf numFmtId="0" fontId="6" fillId="0" borderId="17" xfId="0" applyFont="1" applyFill="1" applyBorder="1" applyAlignment="1" applyProtection="1">
      <alignment horizontal="left" vertical="top" wrapText="1"/>
      <protection locked="0"/>
    </xf>
    <xf numFmtId="49" fontId="9" fillId="0" borderId="17" xfId="0" applyNumberFormat="1" applyFont="1" applyFill="1" applyBorder="1" applyAlignment="1">
      <alignment vertical="top"/>
    </xf>
    <xf numFmtId="0" fontId="12" fillId="0" borderId="17" xfId="0" applyFont="1" applyFill="1" applyBorder="1" applyAlignment="1">
      <alignment horizontal="center" vertical="top" wrapText="1"/>
    </xf>
    <xf numFmtId="17" fontId="8" fillId="0" borderId="17" xfId="0" applyNumberFormat="1" applyFont="1" applyFill="1" applyBorder="1" applyAlignment="1">
      <alignment horizontal="center" vertical="top"/>
    </xf>
    <xf numFmtId="49" fontId="12" fillId="0" borderId="17" xfId="0" applyNumberFormat="1" applyFont="1" applyFill="1" applyBorder="1" applyAlignment="1">
      <alignment horizontal="center" vertical="top"/>
    </xf>
    <xf numFmtId="0" fontId="12" fillId="0" borderId="17" xfId="0" applyFont="1" applyFill="1" applyBorder="1" applyAlignment="1">
      <alignment horizontal="left" vertical="top" wrapText="1"/>
    </xf>
    <xf numFmtId="49" fontId="9" fillId="0" borderId="17" xfId="0" applyNumberFormat="1" applyFont="1" applyBorder="1" applyAlignment="1">
      <alignment horizontal="left" vertical="top" wrapText="1"/>
    </xf>
    <xf numFmtId="0" fontId="9" fillId="0" borderId="17" xfId="0" applyFont="1" applyBorder="1" applyAlignment="1">
      <alignment horizontal="center" vertical="top" wrapText="1"/>
    </xf>
    <xf numFmtId="14" fontId="9" fillId="0" borderId="17" xfId="0" applyNumberFormat="1" applyFont="1" applyBorder="1" applyAlignment="1">
      <alignment horizontal="center" vertical="top"/>
    </xf>
    <xf numFmtId="14" fontId="6" fillId="0" borderId="17" xfId="0" applyNumberFormat="1" applyFont="1" applyFill="1" applyBorder="1" applyAlignment="1">
      <alignment vertical="top" wrapText="1"/>
    </xf>
    <xf numFmtId="0" fontId="6" fillId="0" borderId="17" xfId="0" applyFont="1" applyBorder="1" applyAlignment="1">
      <alignment horizontal="center" vertical="center"/>
    </xf>
    <xf numFmtId="0" fontId="8" fillId="0" borderId="17" xfId="0" applyFont="1" applyFill="1" applyBorder="1" applyAlignment="1">
      <alignment vertical="top"/>
    </xf>
    <xf numFmtId="0" fontId="8" fillId="0" borderId="17" xfId="0" applyFont="1" applyFill="1" applyBorder="1" applyAlignment="1">
      <alignment vertical="top" wrapText="1"/>
    </xf>
    <xf numFmtId="0" fontId="8" fillId="0" borderId="17" xfId="0" applyFont="1" applyFill="1" applyBorder="1" applyAlignment="1">
      <alignment horizontal="center" vertical="top" wrapText="1"/>
    </xf>
    <xf numFmtId="0" fontId="9" fillId="0" borderId="17" xfId="0" applyNumberFormat="1" applyFont="1" applyFill="1" applyBorder="1" applyAlignment="1">
      <alignment horizontal="left"/>
    </xf>
    <xf numFmtId="0" fontId="9" fillId="0" borderId="17" xfId="0" applyNumberFormat="1" applyFont="1" applyFill="1" applyBorder="1" applyAlignment="1">
      <alignment horizontal="left" vertical="top"/>
    </xf>
    <xf numFmtId="14" fontId="8" fillId="0" borderId="17" xfId="0" applyNumberFormat="1" applyFont="1" applyFill="1" applyBorder="1" applyAlignment="1">
      <alignment vertical="top" wrapText="1"/>
    </xf>
    <xf numFmtId="14" fontId="8" fillId="0" borderId="17" xfId="0" applyNumberFormat="1" applyFont="1" applyFill="1" applyBorder="1" applyAlignment="1">
      <alignment horizontal="center" vertical="top" wrapText="1"/>
    </xf>
    <xf numFmtId="49" fontId="6" fillId="0" borderId="17" xfId="0" applyNumberFormat="1" applyFont="1" applyFill="1" applyBorder="1" applyAlignment="1">
      <alignment vertical="center" wrapText="1"/>
    </xf>
    <xf numFmtId="16" fontId="9" fillId="0" borderId="17" xfId="0" applyNumberFormat="1" applyFont="1" applyFill="1" applyBorder="1" applyAlignment="1">
      <alignment vertical="top"/>
    </xf>
    <xf numFmtId="14" fontId="8" fillId="0" borderId="17" xfId="0" applyNumberFormat="1" applyFont="1" applyFill="1" applyBorder="1" applyAlignment="1">
      <alignment horizontal="left" vertical="top" wrapText="1"/>
    </xf>
    <xf numFmtId="16" fontId="9" fillId="0" borderId="17" xfId="0" applyNumberFormat="1" applyFont="1" applyFill="1" applyBorder="1" applyAlignment="1">
      <alignment horizontal="left" vertical="top"/>
    </xf>
    <xf numFmtId="14" fontId="8" fillId="0" borderId="17" xfId="0" applyNumberFormat="1" applyFont="1" applyFill="1" applyBorder="1" applyAlignment="1">
      <alignment vertical="top"/>
    </xf>
    <xf numFmtId="16" fontId="9" fillId="0" borderId="17" xfId="0" applyNumberFormat="1" applyFont="1" applyFill="1" applyBorder="1" applyAlignment="1">
      <alignment horizontal="center" vertical="top"/>
    </xf>
    <xf numFmtId="0" fontId="4" fillId="7" borderId="17" xfId="0" applyNumberFormat="1" applyFont="1" applyFill="1" applyBorder="1" applyAlignment="1">
      <alignment horizontal="center" vertical="center"/>
    </xf>
    <xf numFmtId="0" fontId="9" fillId="0" borderId="17" xfId="0" applyNumberFormat="1" applyFont="1" applyFill="1" applyBorder="1" applyAlignment="1">
      <alignment vertical="top"/>
    </xf>
    <xf numFmtId="14" fontId="9" fillId="0" borderId="17" xfId="0" applyNumberFormat="1" applyFont="1" applyFill="1" applyBorder="1" applyAlignment="1">
      <alignment horizontal="center" vertical="top"/>
    </xf>
    <xf numFmtId="14" fontId="9" fillId="0" borderId="17" xfId="0" applyNumberFormat="1" applyFont="1" applyFill="1" applyBorder="1" applyAlignment="1">
      <alignment vertical="top"/>
    </xf>
    <xf numFmtId="0" fontId="4" fillId="0" borderId="17" xfId="0" applyNumberFormat="1" applyFont="1" applyFill="1" applyBorder="1" applyAlignment="1">
      <alignment horizontal="center" vertical="center" wrapText="1"/>
    </xf>
    <xf numFmtId="0" fontId="6" fillId="0" borderId="17" xfId="0" applyFont="1" applyFill="1" applyBorder="1" applyAlignment="1">
      <alignment vertical="top" wrapText="1"/>
    </xf>
    <xf numFmtId="14" fontId="6" fillId="0" borderId="17" xfId="0" applyNumberFormat="1" applyFont="1" applyFill="1" applyBorder="1" applyAlignment="1">
      <alignment horizontal="left" vertical="center" wrapText="1"/>
    </xf>
    <xf numFmtId="14" fontId="9" fillId="0" borderId="17" xfId="0" applyNumberFormat="1" applyFont="1" applyFill="1" applyBorder="1" applyAlignment="1" applyProtection="1">
      <alignment horizontal="left" vertical="top" wrapText="1"/>
      <protection locked="0"/>
    </xf>
    <xf numFmtId="49" fontId="6" fillId="0" borderId="17" xfId="0" applyNumberFormat="1" applyFont="1" applyFill="1" applyBorder="1" applyAlignment="1" applyProtection="1">
      <alignment horizontal="center" vertical="top"/>
      <protection locked="0"/>
    </xf>
    <xf numFmtId="49" fontId="6" fillId="0" borderId="17" xfId="0" applyNumberFormat="1" applyFont="1" applyFill="1" applyBorder="1" applyAlignment="1" applyProtection="1">
      <alignment horizontal="center" vertical="top" wrapText="1"/>
      <protection locked="0"/>
    </xf>
    <xf numFmtId="14" fontId="8" fillId="0" borderId="17" xfId="0" applyNumberFormat="1" applyFont="1" applyFill="1" applyBorder="1" applyAlignment="1" applyProtection="1">
      <alignment horizontal="center" vertical="top"/>
      <protection locked="0"/>
    </xf>
    <xf numFmtId="14" fontId="7" fillId="0" borderId="17" xfId="0" applyNumberFormat="1" applyFont="1" applyFill="1" applyBorder="1" applyAlignment="1">
      <alignment horizontal="center" vertical="top" wrapText="1"/>
    </xf>
    <xf numFmtId="0" fontId="18" fillId="0" borderId="0" xfId="0" applyFont="1" applyFill="1"/>
    <xf numFmtId="14" fontId="12" fillId="0" borderId="17" xfId="0" applyNumberFormat="1" applyFont="1" applyFill="1" applyBorder="1" applyAlignment="1">
      <alignment vertical="top" wrapText="1"/>
    </xf>
    <xf numFmtId="49" fontId="9" fillId="0" borderId="17" xfId="0" applyNumberFormat="1" applyFont="1" applyFill="1" applyBorder="1" applyAlignment="1">
      <alignment horizontal="left" vertical="top" wrapText="1"/>
    </xf>
    <xf numFmtId="49" fontId="6" fillId="0" borderId="17" xfId="0" applyNumberFormat="1" applyFont="1" applyFill="1" applyBorder="1" applyAlignment="1">
      <alignment vertical="top"/>
    </xf>
    <xf numFmtId="49" fontId="9" fillId="0" borderId="17" xfId="0" applyNumberFormat="1" applyFont="1" applyFill="1" applyBorder="1" applyAlignment="1">
      <alignment horizontal="center" vertical="top"/>
    </xf>
    <xf numFmtId="49" fontId="9" fillId="0" borderId="17" xfId="0" applyNumberFormat="1" applyFont="1" applyFill="1" applyBorder="1" applyAlignment="1">
      <alignment horizontal="center" vertical="top" wrapText="1"/>
    </xf>
    <xf numFmtId="14" fontId="6" fillId="0" borderId="12" xfId="0" applyNumberFormat="1" applyFont="1" applyFill="1" applyBorder="1" applyAlignment="1">
      <alignment horizontal="left" vertical="top" wrapText="1"/>
    </xf>
    <xf numFmtId="0" fontId="6" fillId="0" borderId="12" xfId="0" applyFont="1" applyFill="1" applyBorder="1" applyAlignment="1">
      <alignment horizontal="left" vertical="top" wrapText="1"/>
    </xf>
    <xf numFmtId="167" fontId="6" fillId="0" borderId="12" xfId="3" applyNumberFormat="1" applyFont="1" applyFill="1" applyBorder="1" applyAlignment="1">
      <alignment vertical="top"/>
    </xf>
    <xf numFmtId="167" fontId="4" fillId="0" borderId="17" xfId="0" applyNumberFormat="1" applyFont="1" applyFill="1" applyBorder="1" applyAlignment="1">
      <alignment vertical="top" wrapText="1"/>
    </xf>
    <xf numFmtId="167" fontId="6" fillId="0" borderId="17" xfId="3" applyNumberFormat="1" applyFont="1" applyFill="1" applyBorder="1" applyAlignment="1">
      <alignment vertical="top"/>
    </xf>
    <xf numFmtId="167" fontId="4" fillId="0" borderId="17" xfId="3" applyNumberFormat="1" applyFont="1" applyFill="1" applyBorder="1" applyAlignment="1">
      <alignment vertical="top"/>
    </xf>
    <xf numFmtId="167" fontId="4" fillId="2" borderId="12" xfId="3" applyNumberFormat="1" applyFont="1" applyFill="1" applyBorder="1" applyAlignment="1">
      <alignment horizontal="right" vertical="top"/>
    </xf>
    <xf numFmtId="167" fontId="6" fillId="2" borderId="12" xfId="3" applyNumberFormat="1" applyFont="1" applyFill="1" applyBorder="1" applyAlignment="1">
      <alignment horizontal="right" vertical="top"/>
    </xf>
    <xf numFmtId="167" fontId="6" fillId="0" borderId="17" xfId="4" applyNumberFormat="1" applyFont="1" applyFill="1" applyBorder="1" applyAlignment="1">
      <alignment horizontal="right" vertical="top"/>
    </xf>
    <xf numFmtId="167" fontId="6" fillId="0" borderId="17" xfId="4" applyNumberFormat="1" applyFont="1" applyFill="1" applyBorder="1" applyAlignment="1" applyProtection="1">
      <alignment horizontal="right" vertical="top"/>
      <protection locked="0"/>
    </xf>
    <xf numFmtId="167" fontId="6" fillId="0" borderId="17" xfId="0" applyNumberFormat="1" applyFont="1" applyFill="1" applyBorder="1" applyAlignment="1" applyProtection="1">
      <alignment horizontal="right" vertical="top"/>
      <protection locked="0"/>
    </xf>
    <xf numFmtId="167" fontId="6" fillId="0" borderId="17" xfId="0" applyNumberFormat="1" applyFont="1" applyFill="1" applyBorder="1" applyAlignment="1">
      <alignment horizontal="right" vertical="top"/>
    </xf>
    <xf numFmtId="167" fontId="6" fillId="0" borderId="17" xfId="3" applyNumberFormat="1" applyFont="1" applyFill="1" applyBorder="1" applyAlignment="1" applyProtection="1">
      <alignment horizontal="right" vertical="top"/>
    </xf>
    <xf numFmtId="167" fontId="4" fillId="3" borderId="12" xfId="3" applyNumberFormat="1" applyFont="1" applyFill="1" applyBorder="1" applyAlignment="1">
      <alignment horizontal="right" vertical="top" wrapText="1"/>
    </xf>
    <xf numFmtId="167" fontId="4" fillId="7" borderId="17" xfId="3" applyNumberFormat="1" applyFont="1" applyFill="1" applyBorder="1" applyAlignment="1">
      <alignment horizontal="right" vertical="top"/>
    </xf>
    <xf numFmtId="0" fontId="4" fillId="4" borderId="1" xfId="0" applyNumberFormat="1" applyFont="1" applyFill="1" applyBorder="1" applyAlignment="1">
      <alignment horizontal="left" vertical="top" wrapText="1"/>
    </xf>
    <xf numFmtId="0" fontId="6" fillId="0" borderId="17" xfId="0" applyNumberFormat="1" applyFont="1" applyFill="1" applyBorder="1" applyAlignment="1" applyProtection="1">
      <alignment horizontal="left" vertical="top" wrapText="1"/>
      <protection locked="0"/>
    </xf>
    <xf numFmtId="0" fontId="4" fillId="3" borderId="12" xfId="0" applyNumberFormat="1" applyFont="1" applyFill="1" applyBorder="1" applyAlignment="1">
      <alignment horizontal="left" vertical="top" wrapText="1"/>
    </xf>
    <xf numFmtId="0" fontId="4" fillId="7" borderId="17" xfId="0" applyNumberFormat="1" applyFont="1" applyFill="1" applyBorder="1" applyAlignment="1">
      <alignment horizontal="left" vertical="top"/>
    </xf>
    <xf numFmtId="49" fontId="4" fillId="7" borderId="12" xfId="0" applyNumberFormat="1" applyFont="1" applyFill="1" applyBorder="1" applyAlignment="1">
      <alignment horizontal="left" vertical="center"/>
    </xf>
    <xf numFmtId="0" fontId="4" fillId="7" borderId="12" xfId="0" applyNumberFormat="1" applyFont="1" applyFill="1" applyBorder="1" applyAlignment="1">
      <alignment horizontal="left" vertical="top"/>
    </xf>
    <xf numFmtId="49" fontId="4" fillId="7" borderId="1" xfId="0" applyNumberFormat="1" applyFont="1" applyFill="1" applyBorder="1" applyAlignment="1">
      <alignment horizontal="left" vertical="center"/>
    </xf>
    <xf numFmtId="0" fontId="4" fillId="7" borderId="1" xfId="0" applyNumberFormat="1" applyFont="1" applyFill="1" applyBorder="1" applyAlignment="1">
      <alignment horizontal="left" vertical="top"/>
    </xf>
    <xf numFmtId="14" fontId="4" fillId="7" borderId="1" xfId="0" applyNumberFormat="1" applyFont="1" applyFill="1" applyBorder="1" applyAlignment="1">
      <alignment horizontal="center" vertical="center"/>
    </xf>
    <xf numFmtId="14" fontId="4" fillId="7" borderId="1" xfId="0" applyNumberFormat="1" applyFont="1" applyFill="1" applyBorder="1" applyAlignment="1">
      <alignment horizontal="center" vertical="center" wrapText="1"/>
    </xf>
    <xf numFmtId="0" fontId="4" fillId="7" borderId="1" xfId="0" applyNumberFormat="1" applyFont="1" applyFill="1" applyBorder="1" applyAlignment="1">
      <alignment horizontal="left" vertical="center"/>
    </xf>
    <xf numFmtId="0" fontId="4" fillId="7" borderId="1" xfId="0" applyNumberFormat="1" applyFont="1" applyFill="1" applyBorder="1" applyAlignment="1">
      <alignment horizontal="center" vertical="center"/>
    </xf>
    <xf numFmtId="0" fontId="4" fillId="7" borderId="1" xfId="0" applyFont="1" applyFill="1" applyBorder="1" applyAlignment="1">
      <alignment horizontal="left" vertical="top"/>
    </xf>
    <xf numFmtId="14" fontId="4" fillId="7" borderId="1" xfId="0" applyNumberFormat="1" applyFont="1" applyFill="1" applyBorder="1" applyAlignment="1">
      <alignment horizontal="left" vertical="top"/>
    </xf>
    <xf numFmtId="14" fontId="4" fillId="7" borderId="1" xfId="0" applyNumberFormat="1" applyFont="1" applyFill="1" applyBorder="1" applyAlignment="1">
      <alignment horizontal="left" vertical="top" wrapText="1"/>
    </xf>
    <xf numFmtId="167" fontId="4" fillId="7" borderId="12" xfId="3" applyNumberFormat="1" applyFont="1" applyFill="1" applyBorder="1" applyAlignment="1">
      <alignment horizontal="right" vertical="top"/>
    </xf>
    <xf numFmtId="167" fontId="4" fillId="7" borderId="17" xfId="0" applyNumberFormat="1" applyFont="1" applyFill="1" applyBorder="1" applyAlignment="1">
      <alignment horizontal="right" vertical="top" wrapText="1"/>
    </xf>
    <xf numFmtId="167" fontId="4" fillId="7" borderId="1" xfId="3" applyNumberFormat="1" applyFont="1" applyFill="1" applyBorder="1" applyAlignment="1">
      <alignment horizontal="right" vertical="top"/>
    </xf>
    <xf numFmtId="167" fontId="6" fillId="7" borderId="1" xfId="3" applyNumberFormat="1" applyFont="1" applyFill="1" applyBorder="1" applyAlignment="1">
      <alignment horizontal="right" vertical="top"/>
    </xf>
    <xf numFmtId="167" fontId="4" fillId="3" borderId="1" xfId="3" applyNumberFormat="1" applyFont="1" applyFill="1" applyBorder="1" applyAlignment="1">
      <alignment horizontal="right" vertical="top"/>
    </xf>
    <xf numFmtId="0" fontId="8" fillId="0" borderId="18" xfId="0" applyFont="1" applyFill="1" applyBorder="1" applyAlignment="1">
      <alignment horizontal="center" vertical="top"/>
    </xf>
    <xf numFmtId="14" fontId="17" fillId="0" borderId="13" xfId="0" applyNumberFormat="1" applyFont="1" applyBorder="1" applyAlignment="1">
      <alignment horizontal="left" vertical="top"/>
    </xf>
    <xf numFmtId="0" fontId="12" fillId="5" borderId="13" xfId="0" applyNumberFormat="1" applyFont="1" applyFill="1" applyBorder="1" applyAlignment="1">
      <alignment horizontal="left" vertical="top" wrapText="1"/>
    </xf>
    <xf numFmtId="14" fontId="17" fillId="5" borderId="13" xfId="0" applyNumberFormat="1" applyFont="1" applyFill="1" applyBorder="1" applyAlignment="1">
      <alignment horizontal="left" vertical="top"/>
    </xf>
    <xf numFmtId="0" fontId="6" fillId="0" borderId="13" xfId="0" applyFont="1" applyFill="1" applyBorder="1" applyAlignment="1">
      <alignment vertical="top" wrapText="1"/>
    </xf>
    <xf numFmtId="0" fontId="24" fillId="0" borderId="13" xfId="0" applyFont="1" applyBorder="1" applyAlignment="1">
      <alignment horizontal="center" vertical="top" wrapText="1"/>
    </xf>
    <xf numFmtId="0" fontId="18" fillId="0" borderId="0" xfId="0" applyFont="1"/>
    <xf numFmtId="0" fontId="18" fillId="5" borderId="0" xfId="0" applyFont="1" applyFill="1"/>
    <xf numFmtId="172" fontId="6" fillId="0" borderId="13" xfId="0" applyNumberFormat="1" applyFont="1" applyFill="1" applyBorder="1" applyAlignment="1" applyProtection="1">
      <alignment horizontal="center" vertical="top" wrapText="1"/>
    </xf>
    <xf numFmtId="0" fontId="6" fillId="0" borderId="13" xfId="0" applyNumberFormat="1" applyFont="1" applyFill="1" applyBorder="1" applyAlignment="1" applyProtection="1">
      <alignment horizontal="center" vertical="top" wrapText="1"/>
    </xf>
    <xf numFmtId="0" fontId="20" fillId="0" borderId="13" xfId="0" applyFont="1" applyFill="1" applyBorder="1" applyAlignment="1">
      <alignment horizontal="center" wrapText="1"/>
    </xf>
    <xf numFmtId="0" fontId="6" fillId="0" borderId="13" xfId="0" applyNumberFormat="1" applyFont="1" applyFill="1" applyBorder="1" applyAlignment="1" applyProtection="1">
      <alignment horizontal="center" vertical="center" wrapText="1"/>
    </xf>
    <xf numFmtId="14" fontId="18" fillId="0" borderId="13" xfId="0" applyNumberFormat="1" applyFont="1" applyBorder="1" applyAlignment="1">
      <alignment horizontal="center" vertical="top"/>
    </xf>
    <xf numFmtId="0" fontId="6" fillId="0" borderId="13" xfId="0" applyNumberFormat="1" applyFont="1" applyFill="1" applyBorder="1" applyAlignment="1">
      <alignment vertical="top" wrapText="1"/>
    </xf>
    <xf numFmtId="14" fontId="4" fillId="0" borderId="13" xfId="0" applyNumberFormat="1" applyFont="1" applyFill="1" applyBorder="1" applyAlignment="1">
      <alignment horizontal="left" vertical="top" wrapText="1"/>
    </xf>
    <xf numFmtId="0" fontId="6" fillId="0" borderId="13" xfId="0" applyNumberFormat="1" applyFont="1" applyFill="1" applyBorder="1" applyAlignment="1">
      <alignment vertical="center" wrapText="1"/>
    </xf>
    <xf numFmtId="0" fontId="6" fillId="0" borderId="13" xfId="0" applyFont="1" applyFill="1" applyBorder="1" applyAlignment="1">
      <alignment vertical="center" wrapText="1"/>
    </xf>
    <xf numFmtId="14" fontId="6" fillId="2" borderId="13" xfId="0" applyNumberFormat="1" applyFont="1" applyFill="1" applyBorder="1" applyAlignment="1">
      <alignment vertical="top" wrapText="1"/>
    </xf>
    <xf numFmtId="0" fontId="18" fillId="0" borderId="13" xfId="0" applyFont="1" applyBorder="1"/>
    <xf numFmtId="0" fontId="18" fillId="0" borderId="17" xfId="0" applyFont="1" applyFill="1" applyBorder="1"/>
    <xf numFmtId="14" fontId="6" fillId="0" borderId="17" xfId="0" applyNumberFormat="1" applyFont="1" applyFill="1" applyBorder="1" applyAlignment="1">
      <alignment horizontal="left" vertical="top"/>
    </xf>
    <xf numFmtId="0" fontId="18" fillId="0" borderId="17" xfId="0" applyFont="1" applyBorder="1"/>
    <xf numFmtId="167" fontId="6" fillId="0" borderId="17" xfId="0" applyNumberFormat="1" applyFont="1" applyFill="1" applyBorder="1" applyAlignment="1" applyProtection="1">
      <alignment horizontal="center" vertical="center" wrapText="1"/>
    </xf>
    <xf numFmtId="0" fontId="18" fillId="0" borderId="17" xfId="0" applyNumberFormat="1" applyFont="1" applyBorder="1" applyAlignment="1">
      <alignment horizontal="left" vertical="top" wrapText="1"/>
    </xf>
    <xf numFmtId="14" fontId="18" fillId="0" borderId="17" xfId="0" applyNumberFormat="1" applyFont="1" applyBorder="1" applyAlignment="1">
      <alignment horizontal="center" vertical="top"/>
    </xf>
    <xf numFmtId="14" fontId="18" fillId="0" borderId="17" xfId="0" applyNumberFormat="1" applyFont="1" applyBorder="1" applyAlignment="1">
      <alignment horizontal="left" vertical="top"/>
    </xf>
    <xf numFmtId="0" fontId="6" fillId="0" borderId="17" xfId="0" applyFont="1" applyFill="1" applyBorder="1" applyAlignment="1">
      <alignment vertical="top"/>
    </xf>
    <xf numFmtId="0" fontId="18" fillId="0" borderId="17" xfId="0" applyFont="1" applyBorder="1" applyAlignment="1">
      <alignment vertical="center"/>
    </xf>
    <xf numFmtId="0" fontId="12" fillId="2" borderId="0" xfId="1" applyNumberFormat="1" applyFont="1" applyFill="1" applyBorder="1" applyAlignment="1">
      <alignment vertical="center"/>
    </xf>
    <xf numFmtId="0" fontId="12" fillId="0" borderId="0" xfId="1" applyFont="1" applyFill="1" applyBorder="1" applyAlignment="1">
      <alignment horizontal="center" vertical="top"/>
    </xf>
    <xf numFmtId="0" fontId="12" fillId="0" borderId="0" xfId="0" applyNumberFormat="1" applyFont="1" applyBorder="1" applyAlignment="1">
      <alignment horizontal="center" vertical="top" wrapText="1"/>
    </xf>
    <xf numFmtId="0" fontId="12" fillId="2" borderId="4" xfId="1" applyNumberFormat="1" applyFont="1" applyFill="1" applyBorder="1" applyAlignment="1">
      <alignment vertical="center"/>
    </xf>
    <xf numFmtId="0" fontId="12" fillId="0" borderId="4" xfId="1" applyFont="1" applyFill="1" applyBorder="1" applyAlignment="1">
      <alignment horizontal="center" vertical="top"/>
    </xf>
    <xf numFmtId="0" fontId="12" fillId="0" borderId="4" xfId="0" applyNumberFormat="1" applyFont="1" applyBorder="1" applyAlignment="1">
      <alignment horizontal="center" vertical="top" wrapText="1"/>
    </xf>
    <xf numFmtId="49" fontId="15" fillId="0" borderId="1" xfId="0" applyNumberFormat="1" applyFont="1" applyFill="1" applyBorder="1" applyAlignment="1">
      <alignment vertical="top" wrapText="1"/>
    </xf>
    <xf numFmtId="0" fontId="18" fillId="0" borderId="17" xfId="0" applyFont="1" applyFill="1" applyBorder="1" applyAlignment="1">
      <alignment vertical="top"/>
    </xf>
    <xf numFmtId="0" fontId="15" fillId="7" borderId="13" xfId="0" applyFont="1" applyFill="1" applyBorder="1" applyAlignment="1">
      <alignment horizontal="left" vertical="top"/>
    </xf>
    <xf numFmtId="0" fontId="12" fillId="0" borderId="13" xfId="0" applyFont="1" applyFill="1" applyBorder="1" applyAlignment="1">
      <alignment horizontal="left" vertical="top"/>
    </xf>
    <xf numFmtId="0" fontId="15" fillId="0" borderId="13" xfId="0" applyFont="1" applyFill="1" applyBorder="1" applyAlignment="1">
      <alignment horizontal="left" vertical="top"/>
    </xf>
    <xf numFmtId="0" fontId="12" fillId="0" borderId="13" xfId="0" applyFont="1" applyFill="1" applyBorder="1" applyAlignment="1">
      <alignment horizontal="left" vertical="top" wrapText="1"/>
    </xf>
    <xf numFmtId="0" fontId="15" fillId="7" borderId="13" xfId="0" applyNumberFormat="1" applyFont="1" applyFill="1" applyBorder="1" applyAlignment="1">
      <alignment horizontal="left" vertical="top" wrapText="1"/>
    </xf>
    <xf numFmtId="0" fontId="12" fillId="0" borderId="13" xfId="0" applyFont="1" applyBorder="1" applyAlignment="1">
      <alignment horizontal="left" vertical="top" wrapText="1"/>
    </xf>
    <xf numFmtId="0" fontId="12" fillId="5" borderId="13" xfId="0" applyFont="1" applyFill="1" applyBorder="1" applyAlignment="1">
      <alignment horizontal="left" vertical="top" wrapText="1"/>
    </xf>
    <xf numFmtId="0" fontId="6" fillId="0" borderId="13" xfId="0" applyFont="1" applyFill="1" applyBorder="1" applyAlignment="1">
      <alignment horizontal="left" vertical="top"/>
    </xf>
    <xf numFmtId="0" fontId="24" fillId="0" borderId="13" xfId="0" applyFont="1" applyBorder="1" applyAlignment="1">
      <alignment horizontal="left" vertical="top" wrapText="1"/>
    </xf>
    <xf numFmtId="0" fontId="6" fillId="0" borderId="13" xfId="0" applyFont="1" applyBorder="1" applyAlignment="1">
      <alignment horizontal="left" vertical="top"/>
    </xf>
    <xf numFmtId="0" fontId="8" fillId="0" borderId="13" xfId="0" applyFont="1" applyBorder="1" applyAlignment="1">
      <alignment horizontal="left" vertical="top"/>
    </xf>
    <xf numFmtId="0" fontId="8" fillId="0" borderId="13" xfId="0" applyNumberFormat="1" applyFont="1" applyFill="1" applyBorder="1" applyAlignment="1">
      <alignment horizontal="left" vertical="top" wrapText="1"/>
    </xf>
    <xf numFmtId="49" fontId="8" fillId="0" borderId="13" xfId="0" applyNumberFormat="1" applyFont="1" applyFill="1" applyBorder="1" applyAlignment="1">
      <alignment horizontal="left" vertical="top" wrapText="1"/>
    </xf>
    <xf numFmtId="0" fontId="18" fillId="0" borderId="13" xfId="0" applyFont="1" applyBorder="1" applyAlignment="1">
      <alignment horizontal="left" vertical="top"/>
    </xf>
    <xf numFmtId="0" fontId="4" fillId="0" borderId="13" xfId="0" applyFont="1" applyFill="1" applyBorder="1" applyAlignment="1">
      <alignment horizontal="left" vertical="top"/>
    </xf>
    <xf numFmtId="0" fontId="11" fillId="0" borderId="13" xfId="0" applyFont="1" applyFill="1" applyBorder="1" applyAlignment="1">
      <alignment horizontal="left" vertical="top"/>
    </xf>
    <xf numFmtId="0" fontId="6" fillId="0" borderId="13" xfId="0" applyNumberFormat="1" applyFont="1" applyFill="1" applyBorder="1" applyAlignment="1" applyProtection="1">
      <alignment horizontal="left" vertical="top"/>
      <protection locked="0"/>
    </xf>
    <xf numFmtId="0" fontId="21" fillId="0" borderId="13" xfId="0" applyFont="1" applyFill="1" applyBorder="1" applyAlignment="1">
      <alignment horizontal="left" vertical="top"/>
    </xf>
    <xf numFmtId="0" fontId="23" fillId="0" borderId="13" xfId="0" applyFont="1" applyFill="1" applyBorder="1" applyAlignment="1">
      <alignment horizontal="left" vertical="top"/>
    </xf>
    <xf numFmtId="0" fontId="8" fillId="0" borderId="17" xfId="0" applyFont="1" applyBorder="1" applyAlignment="1">
      <alignment horizontal="left" vertical="top"/>
    </xf>
    <xf numFmtId="0" fontId="6" fillId="0" borderId="17" xfId="0" applyNumberFormat="1" applyFont="1" applyBorder="1" applyAlignment="1">
      <alignment horizontal="left" vertical="top" wrapText="1"/>
    </xf>
    <xf numFmtId="0" fontId="18" fillId="0" borderId="17" xfId="0" applyFont="1" applyFill="1" applyBorder="1" applyAlignment="1">
      <alignment horizontal="left" vertical="top"/>
    </xf>
    <xf numFmtId="0" fontId="11" fillId="0" borderId="17" xfId="0" applyFont="1" applyFill="1" applyBorder="1" applyAlignment="1">
      <alignment horizontal="left" vertical="top"/>
    </xf>
    <xf numFmtId="0" fontId="18" fillId="0" borderId="17" xfId="0" applyFont="1" applyBorder="1" applyAlignment="1">
      <alignment horizontal="left" vertical="top"/>
    </xf>
    <xf numFmtId="0" fontId="4" fillId="7" borderId="17" xfId="0" applyFont="1" applyFill="1" applyBorder="1" applyAlignment="1">
      <alignment horizontal="left" vertical="top"/>
    </xf>
    <xf numFmtId="0" fontId="21" fillId="0" borderId="17" xfId="0" applyFont="1" applyFill="1" applyBorder="1" applyAlignment="1">
      <alignment horizontal="left" vertical="top" wrapText="1"/>
    </xf>
    <xf numFmtId="0" fontId="21" fillId="0" borderId="17" xfId="0" applyNumberFormat="1" applyFont="1" applyFill="1" applyBorder="1" applyAlignment="1">
      <alignment horizontal="left" vertical="top" wrapText="1"/>
    </xf>
    <xf numFmtId="0" fontId="15" fillId="7" borderId="13" xfId="0" applyNumberFormat="1" applyFont="1" applyFill="1" applyBorder="1" applyAlignment="1">
      <alignment horizontal="left" vertical="top"/>
    </xf>
    <xf numFmtId="49" fontId="12" fillId="5" borderId="13" xfId="0" applyNumberFormat="1" applyFont="1" applyFill="1" applyBorder="1" applyAlignment="1">
      <alignment horizontal="left" vertical="top" wrapText="1"/>
    </xf>
    <xf numFmtId="49" fontId="12" fillId="0" borderId="13" xfId="0" applyNumberFormat="1" applyFont="1" applyFill="1" applyBorder="1" applyAlignment="1">
      <alignment horizontal="left" vertical="top" wrapText="1"/>
    </xf>
    <xf numFmtId="49" fontId="12" fillId="0" borderId="13" xfId="0" applyNumberFormat="1" applyFont="1" applyFill="1" applyBorder="1" applyAlignment="1" applyProtection="1">
      <alignment horizontal="left" vertical="top" wrapText="1"/>
    </xf>
    <xf numFmtId="49" fontId="6" fillId="0" borderId="17" xfId="0" applyNumberFormat="1" applyFont="1" applyFill="1" applyBorder="1" applyAlignment="1" applyProtection="1">
      <alignment horizontal="left" vertical="top" wrapText="1"/>
    </xf>
    <xf numFmtId="167" fontId="12" fillId="0" borderId="0" xfId="3" applyNumberFormat="1" applyFont="1" applyAlignment="1">
      <alignment vertical="top"/>
    </xf>
    <xf numFmtId="167" fontId="13" fillId="0" borderId="0" xfId="3" applyNumberFormat="1" applyFont="1" applyAlignment="1">
      <alignment vertical="top"/>
    </xf>
    <xf numFmtId="167" fontId="15" fillId="3" borderId="1" xfId="3" applyNumberFormat="1" applyFont="1" applyFill="1" applyBorder="1" applyAlignment="1">
      <alignment vertical="top" wrapText="1"/>
    </xf>
    <xf numFmtId="167" fontId="15" fillId="3" borderId="11" xfId="3" applyNumberFormat="1" applyFont="1" applyFill="1" applyBorder="1" applyAlignment="1">
      <alignment vertical="top" wrapText="1"/>
    </xf>
    <xf numFmtId="167" fontId="15" fillId="7" borderId="13" xfId="3" applyNumberFormat="1" applyFont="1" applyFill="1" applyBorder="1" applyAlignment="1">
      <alignment vertical="top"/>
    </xf>
    <xf numFmtId="167" fontId="15" fillId="0" borderId="13" xfId="3" applyNumberFormat="1" applyFont="1" applyFill="1" applyBorder="1" applyAlignment="1">
      <alignment vertical="top"/>
    </xf>
    <xf numFmtId="167" fontId="12" fillId="0" borderId="13" xfId="3" applyNumberFormat="1" applyFont="1" applyFill="1" applyBorder="1" applyAlignment="1">
      <alignment vertical="top"/>
    </xf>
    <xf numFmtId="167" fontId="15" fillId="0" borderId="13" xfId="0" applyNumberFormat="1" applyFont="1" applyFill="1" applyBorder="1" applyAlignment="1">
      <alignment vertical="top" wrapText="1"/>
    </xf>
    <xf numFmtId="167" fontId="15" fillId="7" borderId="13" xfId="0" applyNumberFormat="1" applyFont="1" applyFill="1" applyBorder="1" applyAlignment="1">
      <alignment vertical="top" wrapText="1"/>
    </xf>
    <xf numFmtId="167" fontId="12" fillId="5" borderId="13" xfId="0" applyNumberFormat="1" applyFont="1" applyFill="1" applyBorder="1" applyAlignment="1">
      <alignment vertical="top" wrapText="1"/>
    </xf>
    <xf numFmtId="167" fontId="15" fillId="5" borderId="13" xfId="0" applyNumberFormat="1" applyFont="1" applyFill="1" applyBorder="1" applyAlignment="1">
      <alignment vertical="top" wrapText="1"/>
    </xf>
    <xf numFmtId="167" fontId="12" fillId="0" borderId="13" xfId="0" applyNumberFormat="1" applyFont="1" applyFill="1" applyBorder="1" applyAlignment="1">
      <alignment vertical="top" wrapText="1"/>
    </xf>
    <xf numFmtId="167" fontId="15" fillId="0" borderId="11" xfId="3" applyNumberFormat="1" applyFont="1" applyFill="1" applyBorder="1" applyAlignment="1">
      <alignment vertical="top"/>
    </xf>
    <xf numFmtId="167" fontId="12" fillId="0" borderId="11" xfId="3" applyNumberFormat="1" applyFont="1" applyFill="1" applyBorder="1" applyAlignment="1">
      <alignment vertical="top"/>
    </xf>
    <xf numFmtId="167" fontId="4" fillId="0" borderId="13" xfId="3" applyNumberFormat="1" applyFont="1" applyFill="1" applyBorder="1" applyAlignment="1">
      <alignment vertical="top"/>
    </xf>
    <xf numFmtId="167" fontId="6" fillId="0" borderId="13" xfId="3" applyNumberFormat="1" applyFont="1" applyFill="1" applyBorder="1" applyAlignment="1">
      <alignment vertical="top"/>
    </xf>
    <xf numFmtId="167" fontId="6" fillId="5" borderId="13" xfId="3" applyNumberFormat="1" applyFont="1" applyFill="1" applyBorder="1" applyAlignment="1">
      <alignment vertical="top"/>
    </xf>
    <xf numFmtId="167" fontId="4" fillId="0" borderId="13" xfId="0" applyNumberFormat="1" applyFont="1" applyFill="1" applyBorder="1" applyAlignment="1">
      <alignment vertical="top" wrapText="1"/>
    </xf>
    <xf numFmtId="174" fontId="15" fillId="3" borderId="11" xfId="3" applyNumberFormat="1" applyFont="1" applyFill="1" applyBorder="1" applyAlignment="1">
      <alignment vertical="top" wrapText="1"/>
    </xf>
    <xf numFmtId="174" fontId="4" fillId="0" borderId="13" xfId="3" applyNumberFormat="1" applyFont="1" applyFill="1" applyBorder="1" applyAlignment="1">
      <alignment vertical="top"/>
    </xf>
    <xf numFmtId="174" fontId="6" fillId="0" borderId="13" xfId="3" applyNumberFormat="1" applyFont="1" applyFill="1" applyBorder="1" applyAlignment="1">
      <alignment vertical="top"/>
    </xf>
    <xf numFmtId="167" fontId="4" fillId="5" borderId="13" xfId="3" applyNumberFormat="1" applyFont="1" applyFill="1" applyBorder="1" applyAlignment="1">
      <alignment vertical="top"/>
    </xf>
    <xf numFmtId="175" fontId="6" fillId="0" borderId="13" xfId="3" applyNumberFormat="1" applyFont="1" applyFill="1" applyBorder="1" applyAlignment="1">
      <alignment vertical="top"/>
    </xf>
    <xf numFmtId="167" fontId="21" fillId="0" borderId="13" xfId="3" applyNumberFormat="1" applyFont="1" applyFill="1" applyBorder="1" applyAlignment="1">
      <alignment vertical="top"/>
    </xf>
    <xf numFmtId="4" fontId="21" fillId="0" borderId="13" xfId="3" applyNumberFormat="1" applyFont="1" applyFill="1" applyBorder="1" applyAlignment="1">
      <alignment vertical="top"/>
    </xf>
    <xf numFmtId="4" fontId="4" fillId="0" borderId="13" xfId="3" applyNumberFormat="1" applyFont="1" applyFill="1" applyBorder="1" applyAlignment="1">
      <alignment vertical="top"/>
    </xf>
    <xf numFmtId="167" fontId="22" fillId="0" borderId="13" xfId="3" applyNumberFormat="1" applyFont="1" applyFill="1" applyBorder="1" applyAlignment="1">
      <alignment vertical="top"/>
    </xf>
    <xf numFmtId="167" fontId="22" fillId="5" borderId="13" xfId="3" applyNumberFormat="1" applyFont="1" applyFill="1" applyBorder="1" applyAlignment="1">
      <alignment vertical="top"/>
    </xf>
    <xf numFmtId="4" fontId="22" fillId="5" borderId="13" xfId="3" applyNumberFormat="1" applyFont="1" applyFill="1" applyBorder="1" applyAlignment="1">
      <alignment vertical="top"/>
    </xf>
    <xf numFmtId="4" fontId="6" fillId="5" borderId="13" xfId="3" applyNumberFormat="1" applyFont="1" applyFill="1" applyBorder="1" applyAlignment="1">
      <alignment vertical="top"/>
    </xf>
    <xf numFmtId="167" fontId="6" fillId="2" borderId="13" xfId="3" applyNumberFormat="1" applyFont="1" applyFill="1" applyBorder="1" applyAlignment="1">
      <alignment vertical="top"/>
    </xf>
    <xf numFmtId="167" fontId="4" fillId="7" borderId="17" xfId="3" applyNumberFormat="1" applyFont="1" applyFill="1" applyBorder="1" applyAlignment="1">
      <alignment vertical="top"/>
    </xf>
    <xf numFmtId="167" fontId="4" fillId="2" borderId="17" xfId="3" applyNumberFormat="1" applyFont="1" applyFill="1" applyBorder="1" applyAlignment="1">
      <alignment vertical="top"/>
    </xf>
    <xf numFmtId="167" fontId="6" fillId="5" borderId="17" xfId="3" applyNumberFormat="1" applyFont="1" applyFill="1" applyBorder="1" applyAlignment="1">
      <alignment vertical="top"/>
    </xf>
    <xf numFmtId="167" fontId="4" fillId="5" borderId="17" xfId="3" applyNumberFormat="1" applyFont="1" applyFill="1" applyBorder="1" applyAlignment="1">
      <alignment vertical="top"/>
    </xf>
    <xf numFmtId="167" fontId="6" fillId="5" borderId="17" xfId="0" applyNumberFormat="1" applyFont="1" applyFill="1" applyBorder="1" applyAlignment="1">
      <alignment vertical="top" wrapText="1"/>
    </xf>
    <xf numFmtId="167" fontId="4" fillId="5" borderId="17" xfId="0" applyNumberFormat="1" applyFont="1" applyFill="1" applyBorder="1" applyAlignment="1">
      <alignment vertical="top" wrapText="1"/>
    </xf>
    <xf numFmtId="167" fontId="6" fillId="0" borderId="17" xfId="0" applyNumberFormat="1" applyFont="1" applyFill="1" applyBorder="1" applyAlignment="1">
      <alignment vertical="top"/>
    </xf>
    <xf numFmtId="167" fontId="18" fillId="0" borderId="17" xfId="0" applyNumberFormat="1" applyFont="1" applyFill="1" applyBorder="1" applyAlignment="1">
      <alignment vertical="top"/>
    </xf>
    <xf numFmtId="167" fontId="18" fillId="0" borderId="17" xfId="3" applyNumberFormat="1" applyFont="1" applyBorder="1" applyAlignment="1">
      <alignment vertical="top"/>
    </xf>
    <xf numFmtId="167" fontId="21" fillId="0" borderId="17" xfId="3" applyNumberFormat="1" applyFont="1" applyFill="1" applyBorder="1" applyAlignment="1">
      <alignment vertical="top"/>
    </xf>
    <xf numFmtId="167" fontId="4" fillId="7" borderId="17" xfId="0" applyNumberFormat="1" applyFont="1" applyFill="1" applyBorder="1" applyAlignment="1">
      <alignment vertical="top" wrapText="1"/>
    </xf>
    <xf numFmtId="167" fontId="6" fillId="0" borderId="17" xfId="0" applyNumberFormat="1" applyFont="1" applyFill="1" applyBorder="1" applyAlignment="1">
      <alignment vertical="top" wrapText="1"/>
    </xf>
    <xf numFmtId="167" fontId="12" fillId="0" borderId="17" xfId="3" applyNumberFormat="1" applyFont="1" applyFill="1" applyBorder="1" applyAlignment="1">
      <alignment vertical="top"/>
    </xf>
    <xf numFmtId="167" fontId="25" fillId="0" borderId="17" xfId="3" applyNumberFormat="1" applyFont="1" applyFill="1" applyBorder="1" applyAlignment="1">
      <alignment vertical="top"/>
    </xf>
    <xf numFmtId="167" fontId="15" fillId="0" borderId="17" xfId="0" applyNumberFormat="1" applyFont="1" applyBorder="1" applyAlignment="1">
      <alignment vertical="top" wrapText="1"/>
    </xf>
    <xf numFmtId="167" fontId="15" fillId="0" borderId="17" xfId="3" applyNumberFormat="1" applyFont="1" applyFill="1" applyBorder="1" applyAlignment="1">
      <alignment vertical="top"/>
    </xf>
    <xf numFmtId="167" fontId="12" fillId="5" borderId="17" xfId="3" applyNumberFormat="1" applyFont="1" applyFill="1" applyBorder="1" applyAlignment="1">
      <alignment vertical="top"/>
    </xf>
    <xf numFmtId="167" fontId="4" fillId="0" borderId="17" xfId="0" applyNumberFormat="1" applyFont="1" applyBorder="1" applyAlignment="1">
      <alignment vertical="top" wrapText="1"/>
    </xf>
    <xf numFmtId="167" fontId="6" fillId="0" borderId="17" xfId="3" applyNumberFormat="1" applyFont="1" applyFill="1" applyBorder="1" applyAlignment="1" applyProtection="1">
      <alignment vertical="top"/>
    </xf>
    <xf numFmtId="167" fontId="6" fillId="0" borderId="17" xfId="0" applyNumberFormat="1" applyFont="1" applyFill="1" applyBorder="1" applyAlignment="1" applyProtection="1">
      <alignment vertical="top" wrapText="1"/>
    </xf>
    <xf numFmtId="167" fontId="20" fillId="0" borderId="17" xfId="0" applyNumberFormat="1" applyFont="1" applyFill="1" applyBorder="1" applyAlignment="1">
      <alignment vertical="top"/>
    </xf>
    <xf numFmtId="170" fontId="6" fillId="0" borderId="17" xfId="3" applyNumberFormat="1" applyFont="1" applyFill="1" applyBorder="1" applyAlignment="1">
      <alignment vertical="top"/>
    </xf>
    <xf numFmtId="170" fontId="6" fillId="0" borderId="17" xfId="4" applyNumberFormat="1" applyFont="1" applyFill="1" applyBorder="1" applyAlignment="1">
      <alignment vertical="top"/>
    </xf>
    <xf numFmtId="167" fontId="6" fillId="0" borderId="17" xfId="4" applyNumberFormat="1" applyFont="1" applyFill="1" applyBorder="1" applyAlignment="1">
      <alignment vertical="top"/>
    </xf>
    <xf numFmtId="167" fontId="12" fillId="0" borderId="0" xfId="3" applyNumberFormat="1" applyFont="1" applyFill="1" applyBorder="1" applyAlignment="1">
      <alignment vertical="top"/>
    </xf>
    <xf numFmtId="49" fontId="4" fillId="7" borderId="17" xfId="0" applyNumberFormat="1" applyFont="1" applyFill="1" applyBorder="1" applyAlignment="1">
      <alignment horizontal="center" vertical="center"/>
    </xf>
    <xf numFmtId="14" fontId="4" fillId="7" borderId="17" xfId="0" applyNumberFormat="1" applyFont="1" applyFill="1" applyBorder="1" applyAlignment="1">
      <alignment horizontal="left" vertical="center"/>
    </xf>
    <xf numFmtId="2" fontId="6" fillId="0" borderId="17" xfId="0" applyNumberFormat="1" applyFont="1" applyFill="1" applyBorder="1" applyAlignment="1">
      <alignment horizontal="left" vertical="top" wrapText="1"/>
    </xf>
    <xf numFmtId="167" fontId="12" fillId="0" borderId="0" xfId="3" applyNumberFormat="1" applyFont="1" applyFill="1" applyAlignment="1">
      <alignment vertical="top"/>
    </xf>
    <xf numFmtId="0" fontId="6" fillId="0" borderId="12" xfId="0" applyFont="1" applyFill="1" applyBorder="1" applyAlignment="1">
      <alignment horizontal="left" vertical="top"/>
    </xf>
    <xf numFmtId="0" fontId="4" fillId="0" borderId="12" xfId="0" applyFont="1" applyFill="1" applyBorder="1" applyAlignment="1">
      <alignment horizontal="left" vertical="top"/>
    </xf>
    <xf numFmtId="169" fontId="9" fillId="0" borderId="17" xfId="0" applyNumberFormat="1" applyFont="1" applyFill="1" applyBorder="1" applyAlignment="1">
      <alignment horizontal="left" vertical="top" wrapText="1"/>
    </xf>
    <xf numFmtId="0" fontId="9" fillId="0" borderId="17" xfId="0" applyFont="1" applyFill="1" applyBorder="1" applyAlignment="1">
      <alignment horizontal="left" vertical="top" wrapText="1"/>
    </xf>
    <xf numFmtId="0" fontId="8" fillId="0" borderId="12" xfId="0" applyFont="1" applyFill="1" applyBorder="1" applyAlignment="1">
      <alignment horizontal="left" vertical="top"/>
    </xf>
    <xf numFmtId="0" fontId="4" fillId="2" borderId="12" xfId="0" applyNumberFormat="1" applyFont="1" applyFill="1" applyBorder="1" applyAlignment="1">
      <alignment horizontal="left" vertical="top" wrapText="1"/>
    </xf>
    <xf numFmtId="0" fontId="6" fillId="2" borderId="12" xfId="0" applyNumberFormat="1" applyFont="1" applyFill="1" applyBorder="1" applyAlignment="1">
      <alignment horizontal="left" vertical="top" wrapText="1"/>
    </xf>
    <xf numFmtId="0" fontId="4" fillId="7" borderId="12" xfId="0" applyFont="1" applyFill="1" applyBorder="1" applyAlignment="1">
      <alignment horizontal="left" vertical="top"/>
    </xf>
    <xf numFmtId="169" fontId="6" fillId="0" borderId="17" xfId="0" applyNumberFormat="1" applyFont="1" applyFill="1" applyBorder="1" applyAlignment="1">
      <alignment horizontal="left" vertical="top" wrapText="1"/>
    </xf>
    <xf numFmtId="0" fontId="6" fillId="7" borderId="17" xfId="0" applyFont="1" applyFill="1" applyBorder="1" applyAlignment="1">
      <alignment horizontal="left" vertical="top"/>
    </xf>
    <xf numFmtId="49" fontId="4" fillId="3" borderId="12" xfId="0" applyNumberFormat="1" applyFont="1" applyFill="1" applyBorder="1" applyAlignment="1">
      <alignment horizontal="left" vertical="top" wrapText="1"/>
    </xf>
    <xf numFmtId="167" fontId="12" fillId="0" borderId="0" xfId="3" applyNumberFormat="1" applyFont="1" applyAlignment="1">
      <alignment horizontal="center" vertical="top" wrapText="1"/>
    </xf>
    <xf numFmtId="0" fontId="7" fillId="0" borderId="17" xfId="0" applyNumberFormat="1" applyFont="1" applyFill="1" applyBorder="1" applyAlignment="1">
      <alignment horizontal="left" vertical="top" wrapText="1"/>
    </xf>
    <xf numFmtId="0" fontId="6" fillId="0" borderId="17" xfId="0" applyFont="1" applyFill="1" applyBorder="1" applyAlignment="1">
      <alignment horizontal="left" vertical="top" wrapText="1"/>
    </xf>
    <xf numFmtId="14" fontId="6" fillId="0" borderId="17" xfId="0" applyNumberFormat="1" applyFont="1" applyFill="1" applyBorder="1" applyAlignment="1">
      <alignment horizontal="left" vertical="top" wrapText="1"/>
    </xf>
    <xf numFmtId="14" fontId="8" fillId="0" borderId="17" xfId="0" applyNumberFormat="1" applyFont="1" applyFill="1" applyBorder="1" applyAlignment="1">
      <alignment horizontal="left" vertical="top" wrapText="1"/>
    </xf>
    <xf numFmtId="16" fontId="9" fillId="0" borderId="17" xfId="0" applyNumberFormat="1" applyFont="1" applyFill="1" applyBorder="1" applyAlignment="1">
      <alignment horizontal="left" vertical="top"/>
    </xf>
    <xf numFmtId="14" fontId="6" fillId="0" borderId="17" xfId="0" applyNumberFormat="1" applyFont="1" applyFill="1" applyBorder="1" applyAlignment="1">
      <alignment horizontal="left" vertical="center" wrapText="1"/>
    </xf>
    <xf numFmtId="0" fontId="6" fillId="0" borderId="13" xfId="0" applyFont="1" applyFill="1" applyBorder="1" applyAlignment="1">
      <alignment horizontal="left" vertical="top" wrapText="1"/>
    </xf>
    <xf numFmtId="14" fontId="6" fillId="0" borderId="13" xfId="0" applyNumberFormat="1" applyFont="1" applyFill="1" applyBorder="1" applyAlignment="1">
      <alignment horizontal="center" vertical="top" wrapText="1"/>
    </xf>
    <xf numFmtId="0" fontId="24" fillId="0" borderId="13" xfId="0" applyFont="1" applyBorder="1" applyAlignment="1">
      <alignment horizontal="center" vertical="top"/>
    </xf>
    <xf numFmtId="0" fontId="24" fillId="0" borderId="13" xfId="0" applyFont="1" applyBorder="1" applyAlignment="1">
      <alignment horizontal="center" vertical="top" wrapText="1"/>
    </xf>
    <xf numFmtId="0" fontId="7" fillId="0" borderId="13" xfId="0" applyNumberFormat="1" applyFont="1" applyFill="1" applyBorder="1" applyAlignment="1">
      <alignment horizontal="left" vertical="top" wrapText="1"/>
    </xf>
    <xf numFmtId="0" fontId="24" fillId="0" borderId="13" xfId="0" applyFont="1" applyBorder="1" applyAlignment="1">
      <alignment horizontal="left" vertical="top" wrapText="1"/>
    </xf>
    <xf numFmtId="0" fontId="4" fillId="0" borderId="13" xfId="0" applyNumberFormat="1" applyFont="1" applyFill="1" applyBorder="1" applyAlignment="1">
      <alignment horizontal="left" vertical="top" wrapText="1"/>
    </xf>
    <xf numFmtId="0" fontId="6" fillId="0" borderId="13" xfId="0" applyFont="1" applyBorder="1" applyAlignment="1">
      <alignment horizontal="left" vertical="top" wrapText="1"/>
    </xf>
    <xf numFmtId="0" fontId="6" fillId="0" borderId="13" xfId="0" applyFont="1" applyBorder="1" applyAlignment="1">
      <alignment horizontal="center" vertical="top" wrapText="1"/>
    </xf>
    <xf numFmtId="0" fontId="4" fillId="7" borderId="17" xfId="0" applyNumberFormat="1" applyFont="1" applyFill="1" applyBorder="1" applyAlignment="1">
      <alignment horizontal="left" vertical="center" wrapText="1"/>
    </xf>
    <xf numFmtId="0" fontId="24" fillId="0" borderId="17" xfId="0" applyFont="1" applyBorder="1" applyAlignment="1">
      <alignment horizontal="left" vertical="top" wrapText="1"/>
    </xf>
    <xf numFmtId="14" fontId="6" fillId="0" borderId="17" xfId="0" applyNumberFormat="1" applyFont="1" applyFill="1" applyBorder="1" applyAlignment="1">
      <alignment horizontal="center" vertical="top" wrapText="1"/>
    </xf>
    <xf numFmtId="0" fontId="24" fillId="0" borderId="17" xfId="0" applyFont="1" applyBorder="1" applyAlignment="1">
      <alignment horizontal="center" vertical="top" wrapText="1"/>
    </xf>
    <xf numFmtId="0" fontId="4" fillId="0" borderId="17" xfId="0" applyNumberFormat="1" applyFont="1" applyFill="1" applyBorder="1" applyAlignment="1">
      <alignment horizontal="left" vertical="top" wrapText="1"/>
    </xf>
    <xf numFmtId="0" fontId="9" fillId="0" borderId="17" xfId="0" applyNumberFormat="1" applyFont="1" applyFill="1" applyBorder="1" applyAlignment="1">
      <alignment horizontal="left" vertical="top"/>
    </xf>
    <xf numFmtId="14" fontId="6" fillId="0" borderId="17" xfId="0" applyNumberFormat="1" applyFont="1" applyFill="1" applyBorder="1" applyAlignment="1">
      <alignment horizontal="center" vertical="center" wrapText="1"/>
    </xf>
    <xf numFmtId="14" fontId="8" fillId="0" borderId="17" xfId="0" applyNumberFormat="1" applyFont="1" applyFill="1" applyBorder="1" applyAlignment="1">
      <alignment horizontal="center" vertical="top" wrapText="1"/>
    </xf>
    <xf numFmtId="0" fontId="4" fillId="0" borderId="17" xfId="0" applyFont="1" applyFill="1" applyBorder="1" applyAlignment="1">
      <alignment horizontal="left" vertical="top" wrapText="1"/>
    </xf>
    <xf numFmtId="0" fontId="7" fillId="0" borderId="17" xfId="0" applyFont="1" applyBorder="1" applyAlignment="1">
      <alignment horizontal="left" vertical="top" wrapText="1"/>
    </xf>
    <xf numFmtId="0" fontId="6" fillId="0" borderId="17" xfId="0" applyFont="1" applyBorder="1" applyAlignment="1">
      <alignment horizontal="center" vertical="top" wrapText="1"/>
    </xf>
    <xf numFmtId="0" fontId="4" fillId="7" borderId="17" xfId="0" applyFont="1" applyFill="1" applyBorder="1" applyAlignment="1">
      <alignment horizontal="left" vertical="center" wrapText="1"/>
    </xf>
    <xf numFmtId="49" fontId="6" fillId="0" borderId="17" xfId="0" applyNumberFormat="1" applyFont="1" applyBorder="1" applyAlignment="1">
      <alignment horizontal="center" vertical="top" wrapText="1"/>
    </xf>
    <xf numFmtId="14" fontId="6" fillId="0" borderId="17" xfId="0" applyNumberFormat="1" applyFont="1" applyBorder="1" applyAlignment="1">
      <alignment horizontal="center" vertical="top"/>
    </xf>
    <xf numFmtId="14" fontId="6" fillId="0" borderId="17" xfId="0" applyNumberFormat="1" applyFont="1" applyBorder="1" applyAlignment="1">
      <alignment horizontal="center" vertical="top" wrapText="1"/>
    </xf>
    <xf numFmtId="0" fontId="4" fillId="0" borderId="17" xfId="0" applyFont="1" applyBorder="1" applyAlignment="1">
      <alignment horizontal="left" vertical="top" wrapText="1"/>
    </xf>
    <xf numFmtId="0" fontId="9" fillId="0" borderId="17" xfId="0" applyFont="1" applyBorder="1" applyAlignment="1">
      <alignment horizontal="center" vertical="top"/>
    </xf>
    <xf numFmtId="0" fontId="6" fillId="0" borderId="17" xfId="0" applyFont="1" applyBorder="1" applyAlignment="1">
      <alignment horizontal="left" vertical="top" wrapText="1"/>
    </xf>
    <xf numFmtId="0" fontId="9" fillId="0" borderId="17" xfId="0" applyFont="1" applyBorder="1" applyAlignment="1">
      <alignment horizontal="center" vertical="center"/>
    </xf>
    <xf numFmtId="14" fontId="8" fillId="0" borderId="17" xfId="0" applyNumberFormat="1" applyFont="1" applyBorder="1" applyAlignment="1">
      <alignment horizontal="center" vertical="top"/>
    </xf>
    <xf numFmtId="49" fontId="6" fillId="0" borderId="17" xfId="0" applyNumberFormat="1" applyFont="1" applyBorder="1" applyAlignment="1">
      <alignment horizontal="center" vertical="top"/>
    </xf>
    <xf numFmtId="49" fontId="6" fillId="0" borderId="17" xfId="0" applyNumberFormat="1" applyFont="1" applyBorder="1" applyAlignment="1">
      <alignment horizontal="left" vertical="top" wrapText="1"/>
    </xf>
    <xf numFmtId="0" fontId="9" fillId="0" borderId="17" xfId="0" applyNumberFormat="1" applyFont="1" applyFill="1" applyBorder="1" applyAlignment="1">
      <alignment horizontal="center" vertical="top"/>
    </xf>
    <xf numFmtId="0" fontId="6" fillId="0" borderId="17" xfId="0" applyNumberFormat="1" applyFont="1" applyFill="1" applyBorder="1" applyAlignment="1">
      <alignment horizontal="left" vertical="top" wrapText="1"/>
    </xf>
    <xf numFmtId="14" fontId="8" fillId="0" borderId="17" xfId="0" applyNumberFormat="1" applyFont="1" applyFill="1" applyBorder="1" applyAlignment="1">
      <alignment horizontal="center" vertical="top"/>
    </xf>
    <xf numFmtId="0" fontId="12" fillId="0" borderId="13" xfId="0" applyFont="1" applyFill="1" applyBorder="1" applyAlignment="1">
      <alignment horizontal="left" vertical="top" wrapText="1"/>
    </xf>
    <xf numFmtId="14" fontId="12" fillId="0" borderId="13" xfId="0" applyNumberFormat="1" applyFont="1" applyFill="1" applyBorder="1" applyAlignment="1">
      <alignment horizontal="left" vertical="top" wrapText="1"/>
    </xf>
    <xf numFmtId="0" fontId="15" fillId="0" borderId="13" xfId="0" applyNumberFormat="1" applyFont="1" applyFill="1" applyBorder="1" applyAlignment="1">
      <alignment horizontal="left" vertical="top" wrapText="1"/>
    </xf>
    <xf numFmtId="0" fontId="12" fillId="0" borderId="13" xfId="0" applyNumberFormat="1" applyFont="1" applyFill="1" applyBorder="1" applyAlignment="1" applyProtection="1">
      <alignment horizontal="left" vertical="top" wrapText="1" shrinkToFit="1"/>
      <protection locked="0"/>
    </xf>
    <xf numFmtId="0" fontId="12" fillId="0" borderId="13" xfId="0" applyFont="1" applyFill="1" applyBorder="1" applyAlignment="1">
      <alignment horizontal="center" vertical="top" wrapText="1"/>
    </xf>
    <xf numFmtId="0" fontId="15" fillId="7" borderId="13" xfId="0" applyNumberFormat="1" applyFont="1" applyFill="1" applyBorder="1" applyAlignment="1">
      <alignment horizontal="left" vertical="center" wrapText="1"/>
    </xf>
    <xf numFmtId="0" fontId="6" fillId="0" borderId="13" xfId="0" applyNumberFormat="1" applyFont="1" applyFill="1" applyBorder="1" applyAlignment="1">
      <alignment horizontal="center" vertical="top" wrapText="1"/>
    </xf>
    <xf numFmtId="0" fontId="24" fillId="0" borderId="13" xfId="0" applyFont="1" applyBorder="1"/>
    <xf numFmtId="49" fontId="12" fillId="0" borderId="1" xfId="0" applyNumberFormat="1" applyFont="1" applyFill="1" applyBorder="1" applyAlignment="1">
      <alignment horizontal="center" vertical="center" wrapText="1"/>
    </xf>
    <xf numFmtId="165" fontId="12" fillId="0" borderId="1" xfId="0" applyNumberFormat="1" applyFont="1" applyFill="1" applyBorder="1" applyAlignment="1">
      <alignment horizontal="center" vertical="center" wrapText="1"/>
    </xf>
    <xf numFmtId="167" fontId="12" fillId="0" borderId="1" xfId="3" applyNumberFormat="1" applyFont="1" applyFill="1" applyBorder="1" applyAlignment="1">
      <alignment horizontal="center" vertical="center" wrapText="1"/>
    </xf>
    <xf numFmtId="49" fontId="12" fillId="0" borderId="1" xfId="0" applyNumberFormat="1" applyFont="1" applyFill="1" applyBorder="1" applyAlignment="1">
      <alignment horizontal="left" vertical="top" wrapText="1"/>
    </xf>
    <xf numFmtId="166" fontId="12" fillId="0" borderId="1" xfId="0" applyNumberFormat="1" applyFont="1" applyFill="1" applyBorder="1" applyAlignment="1">
      <alignment horizontal="center" vertical="center" wrapText="1"/>
    </xf>
    <xf numFmtId="166" fontId="12" fillId="0" borderId="1" xfId="0" applyNumberFormat="1" applyFont="1" applyFill="1" applyBorder="1" applyAlignment="1">
      <alignment horizontal="center" vertical="center"/>
    </xf>
    <xf numFmtId="0" fontId="15" fillId="0" borderId="0" xfId="0" applyNumberFormat="1" applyFont="1" applyAlignment="1">
      <alignment vertical="center" wrapText="1"/>
    </xf>
    <xf numFmtId="0" fontId="15" fillId="0" borderId="0" xfId="0" applyNumberFormat="1" applyFont="1" applyAlignment="1">
      <alignment horizontal="center" vertical="top" wrapText="1"/>
    </xf>
    <xf numFmtId="0" fontId="15" fillId="0" borderId="0" xfId="0" applyNumberFormat="1" applyFont="1" applyAlignment="1">
      <alignment horizontal="center" vertical="center" wrapText="1"/>
    </xf>
    <xf numFmtId="0" fontId="15" fillId="0" borderId="0" xfId="0" applyNumberFormat="1" applyFont="1" applyAlignment="1">
      <alignment vertical="top" wrapText="1"/>
    </xf>
    <xf numFmtId="0" fontId="15" fillId="0" borderId="0" xfId="0" applyNumberFormat="1" applyFont="1" applyAlignment="1">
      <alignment horizontal="right" vertical="top" wrapText="1"/>
    </xf>
    <xf numFmtId="167" fontId="15" fillId="0" borderId="1" xfId="3" applyNumberFormat="1" applyFont="1" applyFill="1" applyBorder="1" applyAlignment="1">
      <alignment horizontal="center" vertical="center" wrapText="1"/>
    </xf>
    <xf numFmtId="0" fontId="12" fillId="0" borderId="18" xfId="0" applyNumberFormat="1" applyFont="1" applyFill="1" applyBorder="1" applyAlignment="1">
      <alignment horizontal="center" vertical="center" wrapText="1"/>
    </xf>
    <xf numFmtId="0" fontId="12" fillId="0" borderId="8" xfId="0" applyNumberFormat="1" applyFont="1" applyFill="1" applyBorder="1" applyAlignment="1">
      <alignment horizontal="center" vertical="center" wrapText="1"/>
    </xf>
    <xf numFmtId="0" fontId="12" fillId="0" borderId="9" xfId="0" applyNumberFormat="1" applyFont="1" applyFill="1" applyBorder="1" applyAlignment="1">
      <alignment horizontal="center" vertical="center" wrapText="1"/>
    </xf>
    <xf numFmtId="165" fontId="12" fillId="0" borderId="10" xfId="0" applyNumberFormat="1" applyFont="1" applyFill="1" applyBorder="1" applyAlignment="1">
      <alignment horizontal="center" vertical="top" wrapText="1"/>
    </xf>
    <xf numFmtId="165" fontId="12" fillId="0" borderId="8" xfId="0" applyNumberFormat="1" applyFont="1" applyFill="1" applyBorder="1" applyAlignment="1">
      <alignment horizontal="center" vertical="top" wrapText="1"/>
    </xf>
    <xf numFmtId="165" fontId="12" fillId="0" borderId="9" xfId="0" applyNumberFormat="1" applyFont="1" applyFill="1" applyBorder="1" applyAlignment="1">
      <alignment horizontal="center" vertical="top" wrapText="1"/>
    </xf>
    <xf numFmtId="0" fontId="12" fillId="0" borderId="10" xfId="0" applyNumberFormat="1" applyFont="1" applyFill="1" applyBorder="1" applyAlignment="1">
      <alignment horizontal="center" vertical="center" wrapText="1"/>
    </xf>
    <xf numFmtId="165" fontId="12" fillId="0" borderId="10" xfId="0" applyNumberFormat="1" applyFont="1" applyFill="1" applyBorder="1" applyAlignment="1">
      <alignment horizontal="center" vertical="center" wrapText="1"/>
    </xf>
    <xf numFmtId="165" fontId="12" fillId="0" borderId="8" xfId="0" applyNumberFormat="1" applyFont="1" applyFill="1" applyBorder="1" applyAlignment="1">
      <alignment horizontal="center" vertical="center" wrapText="1"/>
    </xf>
    <xf numFmtId="165" fontId="12" fillId="0" borderId="9" xfId="0" applyNumberFormat="1" applyFont="1" applyFill="1" applyBorder="1" applyAlignment="1">
      <alignment horizontal="center" vertical="center" wrapText="1"/>
    </xf>
    <xf numFmtId="0" fontId="6" fillId="0" borderId="13" xfId="0" applyNumberFormat="1" applyFont="1" applyFill="1" applyBorder="1" applyAlignment="1">
      <alignment horizontal="left" vertical="top" wrapText="1"/>
    </xf>
    <xf numFmtId="0" fontId="12" fillId="0" borderId="0" xfId="0" applyNumberFormat="1" applyFont="1" applyAlignment="1">
      <alignment horizontal="center" vertical="top" wrapText="1"/>
    </xf>
    <xf numFmtId="0" fontId="6" fillId="0" borderId="13" xfId="0" applyFont="1" applyFill="1" applyBorder="1" applyAlignment="1">
      <alignment horizontal="center" vertical="top" wrapText="1"/>
    </xf>
    <xf numFmtId="0" fontId="6" fillId="0" borderId="13" xfId="0" applyFont="1" applyFill="1" applyBorder="1" applyAlignment="1">
      <alignment horizontal="center" vertical="top"/>
    </xf>
    <xf numFmtId="49" fontId="15" fillId="3" borderId="11" xfId="0" applyNumberFormat="1" applyFont="1" applyFill="1" applyBorder="1" applyAlignment="1">
      <alignment horizontal="right" vertical="center" wrapText="1"/>
    </xf>
    <xf numFmtId="49" fontId="6" fillId="0" borderId="13" xfId="0" applyNumberFormat="1" applyFont="1" applyFill="1" applyBorder="1" applyAlignment="1">
      <alignment horizontal="center" vertical="top"/>
    </xf>
    <xf numFmtId="0" fontId="19" fillId="0" borderId="13" xfId="0" applyFont="1" applyBorder="1" applyAlignment="1">
      <alignment horizontal="center" vertical="top" wrapText="1"/>
    </xf>
    <xf numFmtId="49" fontId="6" fillId="0" borderId="13" xfId="0" applyNumberFormat="1" applyFont="1" applyFill="1" applyBorder="1" applyAlignment="1">
      <alignment horizontal="center" vertical="top" wrapText="1"/>
    </xf>
    <xf numFmtId="49" fontId="6" fillId="0" borderId="13" xfId="0" applyNumberFormat="1" applyFont="1" applyFill="1" applyBorder="1" applyAlignment="1">
      <alignment horizontal="left" vertical="top" wrapText="1"/>
    </xf>
    <xf numFmtId="14" fontId="6" fillId="0" borderId="13" xfId="0" applyNumberFormat="1" applyFont="1" applyBorder="1" applyAlignment="1">
      <alignment horizontal="left" vertical="top" wrapText="1"/>
    </xf>
    <xf numFmtId="0" fontId="24" fillId="0" borderId="13" xfId="0" applyFont="1" applyBorder="1" applyAlignment="1">
      <alignment horizontal="left" vertical="top"/>
    </xf>
    <xf numFmtId="0" fontId="19" fillId="0" borderId="13" xfId="0" applyFont="1" applyBorder="1" applyAlignment="1">
      <alignment horizontal="left" vertical="top" wrapText="1"/>
    </xf>
    <xf numFmtId="14" fontId="6" fillId="0" borderId="13" xfId="0" applyNumberFormat="1" applyFont="1" applyFill="1" applyBorder="1" applyAlignment="1">
      <alignment horizontal="left" vertical="top" wrapText="1"/>
    </xf>
    <xf numFmtId="49" fontId="6" fillId="0" borderId="13" xfId="0" applyNumberFormat="1" applyFont="1" applyFill="1" applyBorder="1" applyAlignment="1">
      <alignment horizontal="center" vertical="center" wrapText="1"/>
    </xf>
    <xf numFmtId="14" fontId="6" fillId="0" borderId="13" xfId="0" applyNumberFormat="1" applyFont="1" applyFill="1" applyBorder="1" applyAlignment="1">
      <alignment horizontal="center" vertical="center" wrapText="1"/>
    </xf>
    <xf numFmtId="0" fontId="6" fillId="0" borderId="13" xfId="0" applyNumberFormat="1" applyFont="1" applyFill="1" applyBorder="1" applyAlignment="1">
      <alignment horizontal="center" vertical="center" wrapText="1"/>
    </xf>
    <xf numFmtId="0" fontId="21" fillId="0" borderId="13" xfId="0" applyNumberFormat="1" applyFont="1" applyFill="1" applyBorder="1" applyAlignment="1">
      <alignment vertical="top" wrapText="1"/>
    </xf>
    <xf numFmtId="0" fontId="6" fillId="0" borderId="13" xfId="0" applyFont="1" applyFill="1" applyBorder="1" applyAlignment="1">
      <alignment horizontal="left" vertical="top"/>
    </xf>
    <xf numFmtId="49" fontId="6" fillId="0" borderId="13" xfId="0" applyNumberFormat="1" applyFont="1" applyFill="1" applyBorder="1" applyAlignment="1">
      <alignment horizontal="left" vertical="top"/>
    </xf>
    <xf numFmtId="49" fontId="6" fillId="0" borderId="17" xfId="0" applyNumberFormat="1" applyFont="1" applyFill="1" applyBorder="1" applyAlignment="1">
      <alignment horizontal="left" vertical="top"/>
    </xf>
    <xf numFmtId="0" fontId="6" fillId="0" borderId="17" xfId="0" applyFont="1" applyBorder="1" applyAlignment="1">
      <alignment horizontal="left"/>
    </xf>
    <xf numFmtId="0" fontId="6" fillId="0" borderId="17" xfId="0" applyFont="1" applyBorder="1" applyAlignment="1">
      <alignment horizontal="left" vertical="top"/>
    </xf>
    <xf numFmtId="0" fontId="6" fillId="0" borderId="17" xfId="0" applyFont="1" applyBorder="1" applyAlignment="1"/>
    <xf numFmtId="49" fontId="6" fillId="0" borderId="17" xfId="0" applyNumberFormat="1" applyFont="1" applyFill="1" applyBorder="1" applyAlignment="1">
      <alignment horizontal="center" vertical="top" wrapText="1"/>
    </xf>
    <xf numFmtId="0" fontId="6" fillId="0" borderId="17" xfId="0" applyFont="1" applyBorder="1" applyAlignment="1">
      <alignment vertical="top"/>
    </xf>
    <xf numFmtId="14" fontId="6" fillId="0" borderId="17" xfId="0" applyNumberFormat="1" applyFont="1" applyBorder="1" applyAlignment="1">
      <alignment horizontal="left"/>
    </xf>
    <xf numFmtId="0" fontId="24" fillId="0" borderId="17" xfId="0" applyFont="1" applyBorder="1" applyAlignment="1">
      <alignment horizontal="left"/>
    </xf>
    <xf numFmtId="0" fontId="6" fillId="0" borderId="17" xfId="0" applyFont="1" applyFill="1" applyBorder="1" applyAlignment="1">
      <alignment horizontal="center" vertical="top" wrapText="1"/>
    </xf>
    <xf numFmtId="0" fontId="6" fillId="0" borderId="18" xfId="0" applyFont="1" applyFill="1" applyBorder="1" applyAlignment="1">
      <alignment horizontal="left" vertical="top" wrapText="1"/>
    </xf>
    <xf numFmtId="0" fontId="24" fillId="0" borderId="8" xfId="0" applyFont="1" applyBorder="1" applyAlignment="1">
      <alignment horizontal="left" vertical="top"/>
    </xf>
    <xf numFmtId="0" fontId="24" fillId="0" borderId="9" xfId="0" applyFont="1" applyBorder="1" applyAlignment="1">
      <alignment horizontal="left" vertical="top"/>
    </xf>
    <xf numFmtId="14" fontId="6" fillId="0" borderId="18" xfId="0" applyNumberFormat="1" applyFont="1" applyFill="1" applyBorder="1" applyAlignment="1">
      <alignment horizontal="left" vertical="top" wrapText="1"/>
    </xf>
    <xf numFmtId="0" fontId="24" fillId="0" borderId="8" xfId="0" applyFont="1" applyBorder="1" applyAlignment="1">
      <alignment vertical="top"/>
    </xf>
    <xf numFmtId="0" fontId="24" fillId="0" borderId="9" xfId="0" applyFont="1" applyBorder="1" applyAlignment="1">
      <alignment vertical="top"/>
    </xf>
    <xf numFmtId="0" fontId="24" fillId="0" borderId="17" xfId="0" applyFont="1" applyBorder="1" applyAlignment="1">
      <alignment horizontal="left" vertical="top"/>
    </xf>
    <xf numFmtId="49" fontId="6" fillId="0" borderId="17" xfId="0" applyNumberFormat="1" applyFont="1" applyFill="1" applyBorder="1" applyAlignment="1">
      <alignment horizontal="center" vertical="top"/>
    </xf>
    <xf numFmtId="0" fontId="24" fillId="0" borderId="17" xfId="0" applyFont="1" applyBorder="1" applyAlignment="1">
      <alignment horizontal="center" vertical="top"/>
    </xf>
    <xf numFmtId="0" fontId="6" fillId="0" borderId="17" xfId="0" applyNumberFormat="1" applyFont="1" applyBorder="1" applyAlignment="1">
      <alignment horizontal="left" vertical="top" wrapText="1"/>
    </xf>
    <xf numFmtId="49" fontId="6" fillId="0" borderId="18" xfId="0" applyNumberFormat="1" applyFont="1" applyFill="1" applyBorder="1" applyAlignment="1">
      <alignment horizontal="center" vertical="top"/>
    </xf>
    <xf numFmtId="49" fontId="6" fillId="0" borderId="9" xfId="0" applyNumberFormat="1" applyFont="1" applyFill="1" applyBorder="1" applyAlignment="1">
      <alignment horizontal="center" vertical="top"/>
    </xf>
    <xf numFmtId="0" fontId="6" fillId="0" borderId="18" xfId="0" applyFont="1" applyBorder="1" applyAlignment="1">
      <alignment horizontal="left" vertical="top" wrapText="1"/>
    </xf>
    <xf numFmtId="0" fontId="6" fillId="0" borderId="9" xfId="0" applyFont="1" applyBorder="1" applyAlignment="1">
      <alignment horizontal="left" vertical="top" wrapText="1"/>
    </xf>
    <xf numFmtId="0" fontId="6" fillId="0" borderId="18" xfId="0" applyFont="1" applyBorder="1" applyAlignment="1">
      <alignment vertical="top" wrapText="1"/>
    </xf>
    <xf numFmtId="0" fontId="6" fillId="0" borderId="9" xfId="0" applyFont="1" applyBorder="1" applyAlignment="1">
      <alignment vertical="top" wrapText="1"/>
    </xf>
    <xf numFmtId="0" fontId="6" fillId="0" borderId="17" xfId="0" applyFont="1" applyFill="1" applyBorder="1" applyAlignment="1">
      <alignment horizontal="left" vertical="top"/>
    </xf>
    <xf numFmtId="49" fontId="6" fillId="0" borderId="17" xfId="0" applyNumberFormat="1" applyFont="1" applyFill="1" applyBorder="1" applyAlignment="1">
      <alignment vertical="top"/>
    </xf>
    <xf numFmtId="0" fontId="6" fillId="0" borderId="17" xfId="0" applyFont="1" applyBorder="1" applyAlignment="1">
      <alignment horizontal="center" vertical="top"/>
    </xf>
    <xf numFmtId="0" fontId="24" fillId="0" borderId="17" xfId="0" applyFont="1" applyBorder="1" applyAlignment="1"/>
    <xf numFmtId="0" fontId="6" fillId="0" borderId="17" xfId="0" applyNumberFormat="1" applyFont="1" applyFill="1" applyBorder="1" applyAlignment="1">
      <alignment horizontal="center" vertical="top" wrapText="1"/>
    </xf>
    <xf numFmtId="49" fontId="6" fillId="0" borderId="18" xfId="0" applyNumberFormat="1" applyFont="1" applyBorder="1" applyAlignment="1">
      <alignment horizontal="left" vertical="top"/>
    </xf>
    <xf numFmtId="0" fontId="24" fillId="0" borderId="8" xfId="0" applyFont="1" applyBorder="1" applyAlignment="1"/>
    <xf numFmtId="0" fontId="24" fillId="0" borderId="9" xfId="0" applyFont="1" applyBorder="1" applyAlignment="1"/>
    <xf numFmtId="0" fontId="6" fillId="0" borderId="8" xfId="0" applyFont="1" applyBorder="1" applyAlignment="1">
      <alignment horizontal="left" vertical="top" wrapText="1"/>
    </xf>
    <xf numFmtId="49" fontId="6" fillId="0" borderId="8" xfId="0" applyNumberFormat="1" applyFont="1" applyFill="1" applyBorder="1" applyAlignment="1">
      <alignment horizontal="center" vertical="top"/>
    </xf>
    <xf numFmtId="0" fontId="24" fillId="0" borderId="8" xfId="0" applyFont="1" applyBorder="1" applyAlignment="1">
      <alignment horizontal="center" vertical="top"/>
    </xf>
    <xf numFmtId="0" fontId="24" fillId="0" borderId="9" xfId="0" applyFont="1" applyBorder="1" applyAlignment="1">
      <alignment horizontal="center" vertical="top"/>
    </xf>
    <xf numFmtId="49" fontId="6" fillId="0" borderId="17" xfId="0" applyNumberFormat="1" applyFont="1" applyBorder="1" applyAlignment="1">
      <alignment horizontal="left" vertical="top"/>
    </xf>
    <xf numFmtId="0" fontId="6" fillId="0" borderId="17" xfId="0" applyFont="1" applyFill="1" applyBorder="1" applyAlignment="1">
      <alignment horizontal="center" vertical="center"/>
    </xf>
    <xf numFmtId="0" fontId="4" fillId="0" borderId="17" xfId="0" applyNumberFormat="1" applyFont="1" applyFill="1" applyBorder="1" applyAlignment="1">
      <alignment horizontal="center" vertical="top" wrapText="1"/>
    </xf>
    <xf numFmtId="14" fontId="6" fillId="0" borderId="17" xfId="0" applyNumberFormat="1" applyFont="1" applyFill="1" applyBorder="1" applyAlignment="1">
      <alignment horizontal="center" vertical="top"/>
    </xf>
    <xf numFmtId="0" fontId="8" fillId="0" borderId="17" xfId="0" applyFont="1" applyFill="1" applyBorder="1" applyAlignment="1">
      <alignment horizontal="center" vertical="top" wrapText="1"/>
    </xf>
    <xf numFmtId="0" fontId="4" fillId="0" borderId="17" xfId="0" applyNumberFormat="1" applyFont="1" applyFill="1" applyBorder="1" applyAlignment="1">
      <alignment horizontal="center" vertical="center" wrapText="1"/>
    </xf>
    <xf numFmtId="0" fontId="6" fillId="0" borderId="17" xfId="0" applyNumberFormat="1" applyFont="1" applyFill="1" applyBorder="1" applyAlignment="1">
      <alignment horizontal="left" vertical="center" wrapText="1"/>
    </xf>
    <xf numFmtId="16" fontId="9" fillId="0" borderId="17" xfId="0" applyNumberFormat="1" applyFont="1" applyFill="1" applyBorder="1" applyAlignment="1">
      <alignment horizontal="center" vertical="top"/>
    </xf>
    <xf numFmtId="49" fontId="6" fillId="0" borderId="17" xfId="0" applyNumberFormat="1" applyFont="1" applyFill="1" applyBorder="1" applyAlignment="1">
      <alignment horizontal="left" vertical="top" wrapText="1"/>
    </xf>
    <xf numFmtId="14" fontId="9" fillId="0" borderId="17" xfId="0" applyNumberFormat="1" applyFont="1" applyFill="1" applyBorder="1" applyAlignment="1">
      <alignment horizontal="center" vertical="top"/>
    </xf>
    <xf numFmtId="49" fontId="6" fillId="0" borderId="1" xfId="0" applyNumberFormat="1" applyFont="1" applyFill="1" applyBorder="1" applyAlignment="1">
      <alignment horizontal="left" vertical="top"/>
    </xf>
    <xf numFmtId="0" fontId="6" fillId="0" borderId="1" xfId="0" applyNumberFormat="1" applyFont="1" applyFill="1" applyBorder="1" applyAlignment="1">
      <alignment horizontal="left" vertical="top" wrapText="1"/>
    </xf>
    <xf numFmtId="0" fontId="6" fillId="0" borderId="1" xfId="0" applyNumberFormat="1" applyFont="1" applyFill="1" applyBorder="1" applyAlignment="1">
      <alignment horizontal="center" vertical="top" wrapText="1"/>
    </xf>
    <xf numFmtId="0" fontId="4" fillId="0" borderId="14" xfId="0" applyNumberFormat="1" applyFont="1" applyFill="1" applyBorder="1" applyAlignment="1">
      <alignment horizontal="left" vertical="top" wrapText="1"/>
    </xf>
    <xf numFmtId="0" fontId="4" fillId="0" borderId="15" xfId="0" applyNumberFormat="1" applyFont="1" applyFill="1" applyBorder="1" applyAlignment="1">
      <alignment horizontal="left" vertical="top" wrapText="1"/>
    </xf>
    <xf numFmtId="0" fontId="4" fillId="0" borderId="16" xfId="0" applyNumberFormat="1" applyFont="1" applyFill="1" applyBorder="1" applyAlignment="1">
      <alignment horizontal="left" vertical="top" wrapText="1"/>
    </xf>
    <xf numFmtId="0" fontId="6" fillId="0" borderId="1" xfId="0" applyFont="1" applyFill="1" applyBorder="1" applyAlignment="1">
      <alignment horizontal="left" vertical="top" wrapText="1"/>
    </xf>
    <xf numFmtId="49" fontId="6" fillId="0" borderId="1" xfId="0" applyNumberFormat="1" applyFont="1" applyFill="1" applyBorder="1" applyAlignment="1">
      <alignment horizontal="left" vertical="top" wrapText="1"/>
    </xf>
    <xf numFmtId="14" fontId="8" fillId="0" borderId="1" xfId="0" applyNumberFormat="1" applyFont="1" applyFill="1" applyBorder="1" applyAlignment="1">
      <alignment horizontal="left" vertical="top" wrapText="1"/>
    </xf>
    <xf numFmtId="0" fontId="4" fillId="7" borderId="12" xfId="0" applyNumberFormat="1" applyFont="1" applyFill="1" applyBorder="1" applyAlignment="1">
      <alignment horizontal="left" vertical="center" wrapText="1"/>
    </xf>
    <xf numFmtId="0" fontId="4" fillId="7" borderId="14" xfId="0" applyNumberFormat="1" applyFont="1" applyFill="1" applyBorder="1" applyAlignment="1">
      <alignment horizontal="left" vertical="center" wrapText="1"/>
    </xf>
    <xf numFmtId="0" fontId="4" fillId="7" borderId="15" xfId="0" applyNumberFormat="1" applyFont="1" applyFill="1" applyBorder="1" applyAlignment="1">
      <alignment horizontal="left" vertical="center" wrapText="1"/>
    </xf>
    <xf numFmtId="0" fontId="4" fillId="7" borderId="16" xfId="0" applyNumberFormat="1" applyFont="1" applyFill="1" applyBorder="1" applyAlignment="1">
      <alignment horizontal="left" vertical="center" wrapText="1"/>
    </xf>
    <xf numFmtId="0" fontId="6" fillId="0" borderId="1" xfId="0" applyFont="1" applyBorder="1" applyAlignment="1">
      <alignment horizontal="left" vertical="top" wrapText="1"/>
    </xf>
    <xf numFmtId="14" fontId="6" fillId="0" borderId="1" xfId="0" applyNumberFormat="1" applyFont="1" applyFill="1" applyBorder="1" applyAlignment="1">
      <alignment horizontal="left" vertical="top" wrapText="1"/>
    </xf>
    <xf numFmtId="49" fontId="12" fillId="0" borderId="1" xfId="0" applyNumberFormat="1" applyFont="1" applyFill="1" applyBorder="1" applyAlignment="1">
      <alignment horizontal="center" vertical="top" wrapText="1"/>
    </xf>
    <xf numFmtId="0" fontId="16" fillId="0" borderId="0" xfId="0" applyNumberFormat="1" applyFont="1" applyAlignment="1">
      <alignment horizontal="center" vertical="top" wrapText="1"/>
    </xf>
    <xf numFmtId="49" fontId="6" fillId="0" borderId="5" xfId="0" applyNumberFormat="1" applyFont="1" applyFill="1" applyBorder="1" applyAlignment="1">
      <alignment horizontal="center" vertical="top" wrapText="1"/>
    </xf>
    <xf numFmtId="49" fontId="6" fillId="0" borderId="6" xfId="0" applyNumberFormat="1" applyFont="1" applyFill="1" applyBorder="1" applyAlignment="1">
      <alignment horizontal="center" vertical="top" wrapText="1"/>
    </xf>
    <xf numFmtId="49" fontId="6" fillId="0" borderId="7" xfId="0" applyNumberFormat="1" applyFont="1" applyFill="1" applyBorder="1" applyAlignment="1">
      <alignment horizontal="center" vertical="top" wrapText="1"/>
    </xf>
    <xf numFmtId="167" fontId="12" fillId="0" borderId="1" xfId="3" applyNumberFormat="1" applyFont="1" applyFill="1" applyBorder="1" applyAlignment="1">
      <alignment horizontal="center" vertical="top" wrapText="1"/>
    </xf>
    <xf numFmtId="167" fontId="15" fillId="0" borderId="1" xfId="3" applyNumberFormat="1" applyFont="1" applyFill="1" applyBorder="1" applyAlignment="1">
      <alignment horizontal="center" vertical="top" wrapText="1"/>
    </xf>
    <xf numFmtId="167" fontId="6" fillId="0" borderId="0" xfId="3" applyNumberFormat="1" applyFont="1" applyAlignment="1">
      <alignment horizontal="right" vertical="top" wrapText="1"/>
    </xf>
    <xf numFmtId="167" fontId="6" fillId="0" borderId="0" xfId="3" applyNumberFormat="1" applyFont="1" applyAlignment="1">
      <alignment horizontal="right" vertical="top"/>
    </xf>
    <xf numFmtId="0" fontId="4" fillId="0" borderId="0" xfId="0" applyNumberFormat="1" applyFont="1" applyAlignment="1">
      <alignment vertical="top" wrapText="1"/>
    </xf>
    <xf numFmtId="0" fontId="4" fillId="0" borderId="0" xfId="0" applyNumberFormat="1" applyFont="1" applyAlignment="1">
      <alignment horizontal="center" vertical="top" wrapText="1"/>
    </xf>
    <xf numFmtId="165" fontId="12" fillId="0" borderId="1" xfId="0" applyNumberFormat="1" applyFont="1" applyFill="1" applyBorder="1" applyAlignment="1">
      <alignment horizontal="center" vertical="top" wrapText="1"/>
    </xf>
    <xf numFmtId="0" fontId="12" fillId="0" borderId="1" xfId="0" applyNumberFormat="1" applyFont="1" applyFill="1" applyBorder="1" applyAlignment="1">
      <alignment horizontal="center" vertical="center" wrapText="1"/>
    </xf>
    <xf numFmtId="0" fontId="4" fillId="0" borderId="12" xfId="0" applyNumberFormat="1" applyFont="1" applyFill="1" applyBorder="1" applyAlignment="1">
      <alignment horizontal="left" vertical="top" wrapText="1"/>
    </xf>
  </cellXfs>
  <cellStyles count="8">
    <cellStyle name="Excel Built-in Normal" xfId="7"/>
    <cellStyle name="Normal_TMP_2" xfId="1"/>
    <cellStyle name="Обычный" xfId="0" builtinId="0"/>
    <cellStyle name="Обычный 2" xfId="6"/>
    <cellStyle name="Обычный 6" xfId="5"/>
    <cellStyle name="Стиль 1" xfId="2"/>
    <cellStyle name="Финансовый" xfId="3" builtinId="3"/>
    <cellStyle name="Финансовый 2" xfId="4"/>
  </cellStyles>
  <dxfs count="0"/>
  <tableStyles count="0" defaultTableStyle="TableStyleMedium9" defaultPivotStyle="PivotStyleLight16"/>
  <colors>
    <mruColors>
      <color rgb="FFBDC3E5"/>
      <color rgb="FFAFB6DF"/>
      <color rgb="FFABB2DD"/>
      <color rgb="FFB3D9FF"/>
      <color rgb="FFCDD1EB"/>
      <color rgb="FFBBC0E3"/>
      <color rgb="FF73ADBF"/>
    </mruColors>
  </colors>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codeName="lstData1">
    <pageSetUpPr fitToPage="1"/>
  </sheetPr>
  <dimension ref="A1:BVJ982"/>
  <sheetViews>
    <sheetView tabSelected="1" view="pageBreakPreview" zoomScale="50" zoomScaleSheetLayoutView="50" workbookViewId="0">
      <pane xSplit="1" ySplit="12" topLeftCell="B670" activePane="bottomRight" state="frozen"/>
      <selection pane="topRight" activeCell="B1" sqref="B1"/>
      <selection pane="bottomLeft" activeCell="A14" sqref="A14"/>
      <selection pane="bottomRight" activeCell="S8" sqref="S8:U8"/>
    </sheetView>
  </sheetViews>
  <sheetFormatPr defaultColWidth="9.140625" defaultRowHeight="18.75"/>
  <cols>
    <col min="1" max="1" width="9.140625" style="47" customWidth="1"/>
    <col min="2" max="2" width="56" style="16" customWidth="1"/>
    <col min="3" max="3" width="25.28515625" style="128" customWidth="1"/>
    <col min="4" max="5" width="13.28515625" style="17" customWidth="1"/>
    <col min="6" max="7" width="4.5703125" style="93" customWidth="1"/>
    <col min="8" max="8" width="18.85546875" style="93" customWidth="1"/>
    <col min="9" max="9" width="8.42578125" style="93" bestFit="1" customWidth="1"/>
    <col min="10" max="10" width="38.28515625" style="18" customWidth="1"/>
    <col min="11" max="11" width="16.140625" style="113" customWidth="1"/>
    <col min="12" max="12" width="12.140625" style="17" customWidth="1"/>
    <col min="13" max="13" width="17.28515625" style="566" customWidth="1"/>
    <col min="14" max="14" width="19.42578125" style="566" customWidth="1"/>
    <col min="15" max="16" width="17.42578125" style="566" customWidth="1"/>
    <col min="17" max="17" width="19.7109375" style="566" customWidth="1"/>
    <col min="18" max="18" width="10.7109375" style="566" customWidth="1"/>
    <col min="19" max="19" width="17.42578125" style="566" customWidth="1"/>
    <col min="20" max="20" width="18.140625" style="566" customWidth="1"/>
    <col min="21" max="21" width="11.28515625" style="566" customWidth="1"/>
    <col min="22" max="22" width="19.42578125" style="566" customWidth="1"/>
    <col min="23" max="23" width="19.28515625" style="566" customWidth="1"/>
    <col min="24" max="24" width="9.140625" style="566" customWidth="1"/>
    <col min="25" max="16384" width="9.140625" style="19"/>
  </cols>
  <sheetData>
    <row r="1" spans="1:24" ht="18.75" customHeight="1">
      <c r="Q1" s="19"/>
      <c r="S1" s="637" t="s">
        <v>1732</v>
      </c>
      <c r="T1" s="637"/>
      <c r="U1" s="637"/>
      <c r="V1" s="637"/>
      <c r="W1" s="637"/>
      <c r="X1" s="637"/>
    </row>
    <row r="2" spans="1:24">
      <c r="S2" s="637"/>
      <c r="T2" s="637"/>
      <c r="U2" s="637"/>
      <c r="V2" s="637"/>
      <c r="W2" s="637"/>
      <c r="X2" s="637"/>
    </row>
    <row r="3" spans="1:24" ht="63" customHeight="1">
      <c r="B3" s="692" t="s">
        <v>1731</v>
      </c>
      <c r="C3" s="693"/>
      <c r="D3" s="694"/>
      <c r="E3" s="694"/>
      <c r="F3" s="693"/>
      <c r="G3" s="693"/>
      <c r="H3" s="693"/>
      <c r="I3" s="693"/>
      <c r="J3" s="695"/>
      <c r="K3" s="693"/>
      <c r="L3" s="693"/>
      <c r="M3" s="696"/>
      <c r="N3" s="696"/>
      <c r="O3" s="696"/>
      <c r="P3" s="696"/>
      <c r="Q3" s="696"/>
      <c r="R3" s="696"/>
      <c r="S3" s="696"/>
      <c r="T3" s="696"/>
      <c r="U3" s="696"/>
      <c r="V3" s="696"/>
      <c r="W3" s="696"/>
    </row>
    <row r="4" spans="1:24" s="23" customFormat="1" hidden="1">
      <c r="A4" s="20"/>
      <c r="B4" s="20"/>
      <c r="C4" s="128"/>
      <c r="D4" s="21"/>
      <c r="E4" s="21"/>
      <c r="F4" s="22"/>
      <c r="G4" s="22"/>
      <c r="H4" s="22"/>
      <c r="I4" s="22"/>
      <c r="J4" s="20"/>
      <c r="K4" s="20"/>
      <c r="L4" s="21" t="s">
        <v>222</v>
      </c>
      <c r="M4" s="566">
        <v>4588900.4000000004</v>
      </c>
      <c r="N4" s="566">
        <v>5679605.2000000002</v>
      </c>
      <c r="O4" s="566">
        <v>3011658.5</v>
      </c>
      <c r="P4" s="566">
        <v>4162266.0000000005</v>
      </c>
      <c r="Q4" s="566">
        <v>4162266.0000000005</v>
      </c>
      <c r="R4" s="566">
        <v>0</v>
      </c>
      <c r="S4" s="566">
        <v>4553346.4000000013</v>
      </c>
      <c r="T4" s="566">
        <v>4553346.4000000013</v>
      </c>
      <c r="U4" s="566">
        <v>0</v>
      </c>
      <c r="V4" s="566">
        <v>4254535.0999999996</v>
      </c>
      <c r="W4" s="566">
        <v>4254535.0999999996</v>
      </c>
      <c r="X4" s="566">
        <v>0</v>
      </c>
    </row>
    <row r="5" spans="1:24" s="85" customFormat="1" hidden="1">
      <c r="A5" s="83"/>
      <c r="B5" s="83"/>
      <c r="C5" s="129"/>
      <c r="D5" s="62"/>
      <c r="E5" s="62"/>
      <c r="F5" s="84"/>
      <c r="G5" s="84"/>
      <c r="H5" s="84"/>
      <c r="I5" s="84"/>
      <c r="J5" s="83"/>
      <c r="K5" s="83"/>
      <c r="L5" s="62"/>
      <c r="M5" s="567">
        <f t="shared" ref="M5:X5" si="0">M11-M4</f>
        <v>0</v>
      </c>
      <c r="N5" s="567">
        <f t="shared" si="0"/>
        <v>0</v>
      </c>
      <c r="O5" s="567">
        <f t="shared" si="0"/>
        <v>0</v>
      </c>
      <c r="P5" s="567">
        <f t="shared" si="0"/>
        <v>0</v>
      </c>
      <c r="Q5" s="567">
        <f t="shared" si="0"/>
        <v>0</v>
      </c>
      <c r="R5" s="567">
        <f t="shared" si="0"/>
        <v>0</v>
      </c>
      <c r="S5" s="567">
        <f t="shared" si="0"/>
        <v>0</v>
      </c>
      <c r="T5" s="567">
        <f t="shared" si="0"/>
        <v>0</v>
      </c>
      <c r="U5" s="567">
        <f t="shared" si="0"/>
        <v>0</v>
      </c>
      <c r="V5" s="567">
        <f t="shared" si="0"/>
        <v>0</v>
      </c>
      <c r="W5" s="567">
        <f t="shared" si="0"/>
        <v>0</v>
      </c>
      <c r="X5" s="567">
        <f t="shared" si="0"/>
        <v>0</v>
      </c>
    </row>
    <row r="6" spans="1:24" s="30" customFormat="1">
      <c r="A6" s="689" t="s">
        <v>0</v>
      </c>
      <c r="B6" s="698" t="s">
        <v>27</v>
      </c>
      <c r="C6" s="704" t="s">
        <v>60</v>
      </c>
      <c r="D6" s="705" t="s">
        <v>1266</v>
      </c>
      <c r="E6" s="705" t="s">
        <v>945</v>
      </c>
      <c r="F6" s="690" t="s">
        <v>24</v>
      </c>
      <c r="G6" s="691"/>
      <c r="H6" s="691"/>
      <c r="I6" s="691"/>
      <c r="J6" s="705" t="s">
        <v>30</v>
      </c>
      <c r="K6" s="701" t="s">
        <v>1</v>
      </c>
      <c r="L6" s="687" t="s">
        <v>28</v>
      </c>
      <c r="M6" s="688" t="s">
        <v>2</v>
      </c>
      <c r="N6" s="688"/>
      <c r="O6" s="688"/>
      <c r="P6" s="688"/>
      <c r="Q6" s="688"/>
      <c r="R6" s="688"/>
      <c r="S6" s="688"/>
      <c r="T6" s="688"/>
      <c r="U6" s="688"/>
      <c r="V6" s="688"/>
      <c r="W6" s="688"/>
      <c r="X6" s="688"/>
    </row>
    <row r="7" spans="1:24" s="30" customFormat="1">
      <c r="A7" s="689"/>
      <c r="B7" s="699"/>
      <c r="C7" s="699"/>
      <c r="D7" s="706"/>
      <c r="E7" s="706"/>
      <c r="F7" s="687" t="s">
        <v>3</v>
      </c>
      <c r="G7" s="687" t="s">
        <v>4</v>
      </c>
      <c r="H7" s="687" t="s">
        <v>5</v>
      </c>
      <c r="I7" s="687" t="s">
        <v>6</v>
      </c>
      <c r="J7" s="706"/>
      <c r="K7" s="702"/>
      <c r="L7" s="687"/>
      <c r="M7" s="688"/>
      <c r="N7" s="688"/>
      <c r="O7" s="688"/>
      <c r="P7" s="688"/>
      <c r="Q7" s="688"/>
      <c r="R7" s="688"/>
      <c r="S7" s="688"/>
      <c r="T7" s="688"/>
      <c r="U7" s="688"/>
      <c r="V7" s="688"/>
      <c r="W7" s="688"/>
      <c r="X7" s="688"/>
    </row>
    <row r="8" spans="1:24" s="30" customFormat="1">
      <c r="A8" s="689"/>
      <c r="B8" s="699"/>
      <c r="C8" s="699"/>
      <c r="D8" s="706"/>
      <c r="E8" s="706"/>
      <c r="F8" s="687"/>
      <c r="G8" s="687"/>
      <c r="H8" s="687"/>
      <c r="I8" s="687"/>
      <c r="J8" s="706"/>
      <c r="K8" s="702"/>
      <c r="L8" s="687"/>
      <c r="M8" s="688" t="s">
        <v>1261</v>
      </c>
      <c r="N8" s="688" t="s">
        <v>1262</v>
      </c>
      <c r="O8" s="688" t="s">
        <v>1526</v>
      </c>
      <c r="P8" s="697" t="s">
        <v>1263</v>
      </c>
      <c r="Q8" s="697"/>
      <c r="R8" s="697"/>
      <c r="S8" s="697" t="s">
        <v>1264</v>
      </c>
      <c r="T8" s="697"/>
      <c r="U8" s="697"/>
      <c r="V8" s="697" t="s">
        <v>1265</v>
      </c>
      <c r="W8" s="697"/>
      <c r="X8" s="697"/>
    </row>
    <row r="9" spans="1:24" s="30" customFormat="1" ht="123.75" customHeight="1">
      <c r="A9" s="689"/>
      <c r="B9" s="700"/>
      <c r="C9" s="700"/>
      <c r="D9" s="707"/>
      <c r="E9" s="707"/>
      <c r="F9" s="687"/>
      <c r="G9" s="687"/>
      <c r="H9" s="687"/>
      <c r="I9" s="687"/>
      <c r="J9" s="707"/>
      <c r="K9" s="703"/>
      <c r="L9" s="687"/>
      <c r="M9" s="688"/>
      <c r="N9" s="688"/>
      <c r="O9" s="688"/>
      <c r="P9" s="241" t="s">
        <v>29</v>
      </c>
      <c r="Q9" s="241" t="s">
        <v>7</v>
      </c>
      <c r="R9" s="241" t="s">
        <v>8</v>
      </c>
      <c r="S9" s="241" t="s">
        <v>29</v>
      </c>
      <c r="T9" s="241" t="s">
        <v>7</v>
      </c>
      <c r="U9" s="241" t="s">
        <v>8</v>
      </c>
      <c r="V9" s="241" t="s">
        <v>29</v>
      </c>
      <c r="W9" s="241" t="s">
        <v>7</v>
      </c>
      <c r="X9" s="241" t="s">
        <v>8</v>
      </c>
    </row>
    <row r="10" spans="1:24" s="30" customFormat="1">
      <c r="A10" s="240" t="s">
        <v>25</v>
      </c>
      <c r="B10" s="252">
        <v>2</v>
      </c>
      <c r="C10" s="252" t="s">
        <v>58</v>
      </c>
      <c r="D10" s="240" t="s">
        <v>59</v>
      </c>
      <c r="E10" s="240"/>
      <c r="F10" s="240" t="s">
        <v>51</v>
      </c>
      <c r="G10" s="240" t="s">
        <v>52</v>
      </c>
      <c r="H10" s="240" t="s">
        <v>53</v>
      </c>
      <c r="I10" s="240" t="s">
        <v>26</v>
      </c>
      <c r="J10" s="89" t="s">
        <v>54</v>
      </c>
      <c r="K10" s="240" t="s">
        <v>79</v>
      </c>
      <c r="L10" s="89" t="s">
        <v>80</v>
      </c>
      <c r="M10" s="89" t="s">
        <v>81</v>
      </c>
      <c r="N10" s="89" t="s">
        <v>82</v>
      </c>
      <c r="O10" s="89" t="s">
        <v>83</v>
      </c>
      <c r="P10" s="686" t="s">
        <v>84</v>
      </c>
      <c r="Q10" s="686"/>
      <c r="R10" s="686"/>
      <c r="S10" s="686" t="s">
        <v>85</v>
      </c>
      <c r="T10" s="686"/>
      <c r="U10" s="686"/>
      <c r="V10" s="686" t="s">
        <v>86</v>
      </c>
      <c r="W10" s="686"/>
      <c r="X10" s="686"/>
    </row>
    <row r="11" spans="1:24" s="34" customFormat="1" ht="41.45" customHeight="1">
      <c r="A11" s="48"/>
      <c r="B11" s="31" t="s">
        <v>1573</v>
      </c>
      <c r="C11" s="130"/>
      <c r="D11" s="32"/>
      <c r="E11" s="32"/>
      <c r="F11" s="32"/>
      <c r="G11" s="32"/>
      <c r="H11" s="32"/>
      <c r="I11" s="32"/>
      <c r="J11" s="48"/>
      <c r="K11" s="48"/>
      <c r="L11" s="33"/>
      <c r="M11" s="568">
        <f t="shared" ref="M11:X11" si="1">M13+M37+M42+M75+M112+M149+M185+M220+M255+M286+M317+M348+M375+M401+M409+M529+M609+M636+M678+M802+M817</f>
        <v>4588900.4000000004</v>
      </c>
      <c r="N11" s="568">
        <f t="shared" si="1"/>
        <v>5679605.2000000002</v>
      </c>
      <c r="O11" s="568">
        <f t="shared" si="1"/>
        <v>3011658.5</v>
      </c>
      <c r="P11" s="568">
        <f t="shared" si="1"/>
        <v>4162266.0000000005</v>
      </c>
      <c r="Q11" s="568">
        <f t="shared" si="1"/>
        <v>4162266.0000000005</v>
      </c>
      <c r="R11" s="568">
        <f t="shared" si="1"/>
        <v>0</v>
      </c>
      <c r="S11" s="568">
        <f t="shared" si="1"/>
        <v>4553346.4000000013</v>
      </c>
      <c r="T11" s="568">
        <f t="shared" si="1"/>
        <v>4553346.4000000013</v>
      </c>
      <c r="U11" s="568">
        <f t="shared" si="1"/>
        <v>0</v>
      </c>
      <c r="V11" s="568">
        <f t="shared" si="1"/>
        <v>4254535.0999999996</v>
      </c>
      <c r="W11" s="568">
        <f t="shared" si="1"/>
        <v>4254535.0999999996</v>
      </c>
      <c r="X11" s="568">
        <f t="shared" si="1"/>
        <v>0</v>
      </c>
    </row>
    <row r="12" spans="1:24" s="34" customFormat="1">
      <c r="A12" s="49"/>
      <c r="B12" s="35"/>
      <c r="C12" s="131"/>
      <c r="D12" s="36"/>
      <c r="E12" s="36"/>
      <c r="F12" s="36"/>
      <c r="G12" s="36"/>
      <c r="H12" s="36"/>
      <c r="I12" s="36"/>
      <c r="J12" s="35"/>
      <c r="K12" s="35"/>
      <c r="L12" s="37"/>
      <c r="M12" s="532"/>
      <c r="N12" s="532"/>
      <c r="O12" s="532"/>
      <c r="P12" s="532"/>
      <c r="Q12" s="532"/>
      <c r="R12" s="532"/>
      <c r="S12" s="532"/>
      <c r="T12" s="532"/>
      <c r="U12" s="532"/>
      <c r="V12" s="532"/>
      <c r="W12" s="532"/>
      <c r="X12" s="532"/>
    </row>
    <row r="13" spans="1:24" s="34" customFormat="1" ht="56.25">
      <c r="A13" s="111" t="s">
        <v>139</v>
      </c>
      <c r="B13" s="116" t="s">
        <v>1220</v>
      </c>
      <c r="C13" s="132"/>
      <c r="D13" s="86"/>
      <c r="E13" s="86"/>
      <c r="F13" s="86"/>
      <c r="G13" s="86"/>
      <c r="H13" s="86"/>
      <c r="I13" s="86"/>
      <c r="J13" s="111"/>
      <c r="K13" s="111"/>
      <c r="L13" s="86"/>
      <c r="M13" s="569">
        <v>51811.9</v>
      </c>
      <c r="N13" s="569">
        <v>103888.3</v>
      </c>
      <c r="O13" s="569">
        <v>52487.6</v>
      </c>
      <c r="P13" s="569">
        <v>93517.4</v>
      </c>
      <c r="Q13" s="569">
        <v>93517.4</v>
      </c>
      <c r="R13" s="569">
        <v>0</v>
      </c>
      <c r="S13" s="569">
        <v>90110.2</v>
      </c>
      <c r="T13" s="569">
        <v>90110.2</v>
      </c>
      <c r="U13" s="569">
        <v>0</v>
      </c>
      <c r="V13" s="569">
        <v>92573.8</v>
      </c>
      <c r="W13" s="569">
        <v>92573.8</v>
      </c>
      <c r="X13" s="569">
        <v>0</v>
      </c>
    </row>
    <row r="14" spans="1:24" s="34" customFormat="1" ht="17.45" customHeight="1">
      <c r="A14" s="193" t="s">
        <v>9</v>
      </c>
      <c r="B14" s="561" t="s">
        <v>66</v>
      </c>
      <c r="C14" s="195"/>
      <c r="D14" s="195"/>
      <c r="E14" s="196"/>
      <c r="F14" s="194"/>
      <c r="G14" s="194"/>
      <c r="H14" s="194"/>
      <c r="I14" s="194"/>
      <c r="J14" s="534"/>
      <c r="K14" s="195"/>
      <c r="L14" s="196"/>
      <c r="M14" s="570">
        <f t="shared" ref="M14:X14" si="2">SUM(M15,M19,M26,)</f>
        <v>50310.7</v>
      </c>
      <c r="N14" s="570">
        <f t="shared" si="2"/>
        <v>61212.800000000003</v>
      </c>
      <c r="O14" s="570">
        <f t="shared" si="2"/>
        <v>34391.799999999996</v>
      </c>
      <c r="P14" s="570">
        <f t="shared" si="2"/>
        <v>69497.400000000009</v>
      </c>
      <c r="Q14" s="570">
        <f t="shared" si="2"/>
        <v>69497.400000000009</v>
      </c>
      <c r="R14" s="570">
        <f t="shared" si="2"/>
        <v>0</v>
      </c>
      <c r="S14" s="570">
        <f t="shared" si="2"/>
        <v>66090.2</v>
      </c>
      <c r="T14" s="570">
        <f t="shared" si="2"/>
        <v>66090.2</v>
      </c>
      <c r="U14" s="570">
        <f t="shared" si="2"/>
        <v>0</v>
      </c>
      <c r="V14" s="570">
        <f t="shared" si="2"/>
        <v>68553.8</v>
      </c>
      <c r="W14" s="570">
        <f t="shared" si="2"/>
        <v>68553.8</v>
      </c>
      <c r="X14" s="570">
        <f t="shared" si="2"/>
        <v>0</v>
      </c>
    </row>
    <row r="15" spans="1:24" s="34" customFormat="1">
      <c r="A15" s="197" t="s">
        <v>56</v>
      </c>
      <c r="B15" s="198"/>
      <c r="C15" s="199"/>
      <c r="D15" s="199"/>
      <c r="E15" s="200"/>
      <c r="F15" s="198"/>
      <c r="G15" s="198"/>
      <c r="H15" s="198"/>
      <c r="I15" s="198"/>
      <c r="J15" s="535"/>
      <c r="K15" s="199"/>
      <c r="L15" s="200"/>
      <c r="M15" s="571">
        <f>SUM(M16:M18)</f>
        <v>38972.400000000001</v>
      </c>
      <c r="N15" s="571">
        <f t="shared" ref="N15:X15" si="3">SUM(N16:N18)</f>
        <v>49570</v>
      </c>
      <c r="O15" s="571">
        <f t="shared" si="3"/>
        <v>26996.399999999998</v>
      </c>
      <c r="P15" s="571">
        <f t="shared" si="3"/>
        <v>58202.100000000006</v>
      </c>
      <c r="Q15" s="571">
        <f t="shared" si="3"/>
        <v>58202.100000000006</v>
      </c>
      <c r="R15" s="571">
        <f t="shared" si="3"/>
        <v>0</v>
      </c>
      <c r="S15" s="571">
        <f t="shared" si="3"/>
        <v>55133.5</v>
      </c>
      <c r="T15" s="571">
        <f t="shared" si="3"/>
        <v>55133.5</v>
      </c>
      <c r="U15" s="571">
        <f t="shared" si="3"/>
        <v>0</v>
      </c>
      <c r="V15" s="571">
        <f t="shared" si="3"/>
        <v>57371.4</v>
      </c>
      <c r="W15" s="571">
        <f>SUM(W16:W18)</f>
        <v>57371.4</v>
      </c>
      <c r="X15" s="571">
        <f t="shared" si="3"/>
        <v>0</v>
      </c>
    </row>
    <row r="16" spans="1:24" s="34" customFormat="1" ht="54" customHeight="1">
      <c r="A16" s="202" t="s">
        <v>10</v>
      </c>
      <c r="B16" s="198" t="s">
        <v>67</v>
      </c>
      <c r="C16" s="200"/>
      <c r="D16" s="200" t="s">
        <v>253</v>
      </c>
      <c r="E16" s="200" t="s">
        <v>946</v>
      </c>
      <c r="F16" s="204" t="s">
        <v>284</v>
      </c>
      <c r="G16" s="204" t="s">
        <v>226</v>
      </c>
      <c r="H16" s="204" t="s">
        <v>824</v>
      </c>
      <c r="I16" s="203">
        <v>100</v>
      </c>
      <c r="J16" s="678" t="s">
        <v>1267</v>
      </c>
      <c r="K16" s="679" t="s">
        <v>825</v>
      </c>
      <c r="L16" s="200"/>
      <c r="M16" s="572">
        <v>37348.400000000001</v>
      </c>
      <c r="N16" s="572">
        <v>47293.599999999999</v>
      </c>
      <c r="O16" s="572">
        <v>25486.6</v>
      </c>
      <c r="P16" s="572">
        <f>SUM(Q16:R16)</f>
        <v>55519.9</v>
      </c>
      <c r="Q16" s="572">
        <v>55519.9</v>
      </c>
      <c r="R16" s="572"/>
      <c r="S16" s="572">
        <f>SUM(T16:U16)</f>
        <v>52531.5</v>
      </c>
      <c r="T16" s="572">
        <v>52531.5</v>
      </c>
      <c r="U16" s="572"/>
      <c r="V16" s="572">
        <f>SUM(W16:X16)</f>
        <v>54715.9</v>
      </c>
      <c r="W16" s="572">
        <v>54715.9</v>
      </c>
      <c r="X16" s="572"/>
    </row>
    <row r="17" spans="1:1934" s="34" customFormat="1" ht="37.5">
      <c r="A17" s="202" t="s">
        <v>11</v>
      </c>
      <c r="B17" s="198" t="s">
        <v>68</v>
      </c>
      <c r="C17" s="201"/>
      <c r="D17" s="204" t="s">
        <v>254</v>
      </c>
      <c r="E17" s="205" t="s">
        <v>947</v>
      </c>
      <c r="F17" s="204" t="s">
        <v>255</v>
      </c>
      <c r="G17" s="204" t="s">
        <v>256</v>
      </c>
      <c r="H17" s="204" t="s">
        <v>257</v>
      </c>
      <c r="I17" s="203">
        <v>200</v>
      </c>
      <c r="J17" s="678"/>
      <c r="K17" s="679"/>
      <c r="L17" s="205"/>
      <c r="M17" s="572">
        <v>1624</v>
      </c>
      <c r="N17" s="572">
        <v>1929.8</v>
      </c>
      <c r="O17" s="572">
        <v>1163.2</v>
      </c>
      <c r="P17" s="572">
        <f>SUM(Q17:R17)</f>
        <v>2062.8000000000002</v>
      </c>
      <c r="Q17" s="572">
        <v>2062.8000000000002</v>
      </c>
      <c r="R17" s="572"/>
      <c r="S17" s="572">
        <f>SUM(T17:U17)</f>
        <v>2001.2</v>
      </c>
      <c r="T17" s="572">
        <v>2001.2</v>
      </c>
      <c r="U17" s="572"/>
      <c r="V17" s="572">
        <f>SUM(W17:X17)</f>
        <v>2042.3</v>
      </c>
      <c r="W17" s="572">
        <v>2042.3</v>
      </c>
      <c r="X17" s="572"/>
    </row>
    <row r="18" spans="1:1934" s="34" customFormat="1" ht="56.25">
      <c r="A18" s="202" t="s">
        <v>20</v>
      </c>
      <c r="B18" s="198" t="s">
        <v>31</v>
      </c>
      <c r="C18" s="201"/>
      <c r="D18" s="204" t="s">
        <v>1268</v>
      </c>
      <c r="E18" s="205" t="s">
        <v>1269</v>
      </c>
      <c r="F18" s="204" t="s">
        <v>1270</v>
      </c>
      <c r="G18" s="204" t="s">
        <v>1271</v>
      </c>
      <c r="H18" s="204" t="s">
        <v>1272</v>
      </c>
      <c r="I18" s="203">
        <v>800</v>
      </c>
      <c r="J18" s="678"/>
      <c r="K18" s="679"/>
      <c r="L18" s="205"/>
      <c r="M18" s="572">
        <v>0</v>
      </c>
      <c r="N18" s="572">
        <v>346.6</v>
      </c>
      <c r="O18" s="572">
        <v>346.6</v>
      </c>
      <c r="P18" s="572">
        <f>SUM(Q18:R18)</f>
        <v>619.4</v>
      </c>
      <c r="Q18" s="572">
        <v>619.4</v>
      </c>
      <c r="R18" s="572"/>
      <c r="S18" s="572">
        <f>SUM(T18:U18)</f>
        <v>600.79999999999995</v>
      </c>
      <c r="T18" s="572">
        <v>600.79999999999995</v>
      </c>
      <c r="U18" s="572"/>
      <c r="V18" s="572">
        <f>SUM(W18:X18)</f>
        <v>613.20000000000005</v>
      </c>
      <c r="W18" s="572">
        <v>613.20000000000005</v>
      </c>
      <c r="X18" s="572"/>
    </row>
    <row r="19" spans="1:1934" s="34" customFormat="1" ht="17.45" customHeight="1">
      <c r="A19" s="680" t="s">
        <v>87</v>
      </c>
      <c r="B19" s="680"/>
      <c r="C19" s="680"/>
      <c r="D19" s="680"/>
      <c r="E19" s="680"/>
      <c r="F19" s="680"/>
      <c r="G19" s="680"/>
      <c r="H19" s="680"/>
      <c r="I19" s="680"/>
      <c r="J19" s="680"/>
      <c r="K19" s="680"/>
      <c r="L19" s="680"/>
      <c r="M19" s="571">
        <f t="shared" ref="M19:X19" si="4">SUM(M20,M22,M24)</f>
        <v>11048.8</v>
      </c>
      <c r="N19" s="571">
        <f t="shared" si="4"/>
        <v>11335.3</v>
      </c>
      <c r="O19" s="571">
        <f t="shared" si="4"/>
        <v>7165.9000000000005</v>
      </c>
      <c r="P19" s="571">
        <f t="shared" si="4"/>
        <v>11295.3</v>
      </c>
      <c r="Q19" s="571">
        <f t="shared" si="4"/>
        <v>11295.3</v>
      </c>
      <c r="R19" s="571">
        <f t="shared" si="4"/>
        <v>0</v>
      </c>
      <c r="S19" s="571">
        <f t="shared" si="4"/>
        <v>10956.7</v>
      </c>
      <c r="T19" s="571">
        <f t="shared" si="4"/>
        <v>10956.7</v>
      </c>
      <c r="U19" s="571">
        <f t="shared" si="4"/>
        <v>0</v>
      </c>
      <c r="V19" s="571">
        <f t="shared" si="4"/>
        <v>11182.4</v>
      </c>
      <c r="W19" s="571">
        <f t="shared" si="4"/>
        <v>11182.4</v>
      </c>
      <c r="X19" s="571">
        <f t="shared" si="4"/>
        <v>0</v>
      </c>
    </row>
    <row r="20" spans="1:1934" s="34" customFormat="1">
      <c r="A20" s="202" t="s">
        <v>12</v>
      </c>
      <c r="B20" s="198" t="s">
        <v>57</v>
      </c>
      <c r="C20" s="200"/>
      <c r="D20" s="200"/>
      <c r="E20" s="200"/>
      <c r="F20" s="198"/>
      <c r="G20" s="198"/>
      <c r="H20" s="198"/>
      <c r="I20" s="203">
        <v>100</v>
      </c>
      <c r="J20" s="535"/>
      <c r="K20" s="200"/>
      <c r="L20" s="200"/>
      <c r="M20" s="572">
        <f t="shared" ref="M20:X20" si="5">SUM(M21:M21)</f>
        <v>10270.299999999999</v>
      </c>
      <c r="N20" s="572">
        <f t="shared" si="5"/>
        <v>10339.1</v>
      </c>
      <c r="O20" s="572">
        <f t="shared" si="5"/>
        <v>6574.1</v>
      </c>
      <c r="P20" s="572">
        <f t="shared" si="5"/>
        <v>10339.299999999999</v>
      </c>
      <c r="Q20" s="572">
        <f t="shared" si="5"/>
        <v>10339.299999999999</v>
      </c>
      <c r="R20" s="572">
        <f t="shared" si="5"/>
        <v>0</v>
      </c>
      <c r="S20" s="572">
        <f t="shared" si="5"/>
        <v>10029.200000000001</v>
      </c>
      <c r="T20" s="572">
        <f t="shared" si="5"/>
        <v>10029.200000000001</v>
      </c>
      <c r="U20" s="572">
        <f t="shared" si="5"/>
        <v>0</v>
      </c>
      <c r="V20" s="572">
        <f t="shared" si="5"/>
        <v>10235.9</v>
      </c>
      <c r="W20" s="572">
        <f t="shared" si="5"/>
        <v>10235.9</v>
      </c>
      <c r="X20" s="572">
        <f t="shared" si="5"/>
        <v>0</v>
      </c>
    </row>
    <row r="21" spans="1:1934" s="34" customFormat="1" ht="37.5">
      <c r="A21" s="202" t="s">
        <v>47</v>
      </c>
      <c r="B21" s="198" t="s">
        <v>232</v>
      </c>
      <c r="C21" s="200"/>
      <c r="D21" s="204" t="s">
        <v>258</v>
      </c>
      <c r="E21" s="205" t="s">
        <v>948</v>
      </c>
      <c r="F21" s="204" t="s">
        <v>255</v>
      </c>
      <c r="G21" s="204" t="s">
        <v>259</v>
      </c>
      <c r="H21" s="204" t="s">
        <v>949</v>
      </c>
      <c r="I21" s="203">
        <v>100</v>
      </c>
      <c r="J21" s="535"/>
      <c r="K21" s="200"/>
      <c r="L21" s="200"/>
      <c r="M21" s="572">
        <v>10270.299999999999</v>
      </c>
      <c r="N21" s="572">
        <v>10339.1</v>
      </c>
      <c r="O21" s="572">
        <v>6574.1</v>
      </c>
      <c r="P21" s="572">
        <f>SUM(Q21:R21)</f>
        <v>10339.299999999999</v>
      </c>
      <c r="Q21" s="572">
        <v>10339.299999999999</v>
      </c>
      <c r="R21" s="572"/>
      <c r="S21" s="572">
        <f>SUM(T21:U21)</f>
        <v>10029.200000000001</v>
      </c>
      <c r="T21" s="572">
        <v>10029.200000000001</v>
      </c>
      <c r="U21" s="572"/>
      <c r="V21" s="572">
        <f>SUM(W21:X21)</f>
        <v>10235.9</v>
      </c>
      <c r="W21" s="572">
        <v>10235.9</v>
      </c>
      <c r="X21" s="572"/>
    </row>
    <row r="22" spans="1:1934" s="34" customFormat="1" ht="37.5">
      <c r="A22" s="202" t="s">
        <v>13</v>
      </c>
      <c r="B22" s="198" t="s">
        <v>32</v>
      </c>
      <c r="C22" s="201"/>
      <c r="D22" s="201"/>
      <c r="E22" s="205"/>
      <c r="F22" s="198"/>
      <c r="G22" s="198"/>
      <c r="H22" s="198"/>
      <c r="I22" s="203">
        <v>200</v>
      </c>
      <c r="J22" s="535"/>
      <c r="K22" s="201"/>
      <c r="L22" s="205"/>
      <c r="M22" s="572">
        <f t="shared" ref="M22:X22" si="6">SUM(M23:M23)</f>
        <v>778.5</v>
      </c>
      <c r="N22" s="572">
        <f t="shared" si="6"/>
        <v>995.3</v>
      </c>
      <c r="O22" s="572">
        <f t="shared" si="6"/>
        <v>591.79999999999995</v>
      </c>
      <c r="P22" s="572">
        <f t="shared" si="6"/>
        <v>955.2</v>
      </c>
      <c r="Q22" s="572">
        <f t="shared" si="6"/>
        <v>955.2</v>
      </c>
      <c r="R22" s="572">
        <f t="shared" si="6"/>
        <v>0</v>
      </c>
      <c r="S22" s="572">
        <f t="shared" si="6"/>
        <v>926.7</v>
      </c>
      <c r="T22" s="572">
        <f t="shared" si="6"/>
        <v>926.7</v>
      </c>
      <c r="U22" s="572">
        <f t="shared" si="6"/>
        <v>0</v>
      </c>
      <c r="V22" s="572">
        <f t="shared" si="6"/>
        <v>945.7</v>
      </c>
      <c r="W22" s="572">
        <f t="shared" si="6"/>
        <v>945.7</v>
      </c>
      <c r="X22" s="572">
        <f t="shared" si="6"/>
        <v>0</v>
      </c>
    </row>
    <row r="23" spans="1:1934" s="34" customFormat="1" ht="37.5">
      <c r="A23" s="202" t="s">
        <v>48</v>
      </c>
      <c r="B23" s="198" t="s">
        <v>232</v>
      </c>
      <c r="C23" s="201"/>
      <c r="D23" s="204" t="s">
        <v>258</v>
      </c>
      <c r="E23" s="205" t="s">
        <v>948</v>
      </c>
      <c r="F23" s="204" t="s">
        <v>255</v>
      </c>
      <c r="G23" s="204" t="s">
        <v>259</v>
      </c>
      <c r="H23" s="204" t="s">
        <v>260</v>
      </c>
      <c r="I23" s="203">
        <v>200</v>
      </c>
      <c r="J23" s="535"/>
      <c r="K23" s="201"/>
      <c r="L23" s="205"/>
      <c r="M23" s="572">
        <v>778.5</v>
      </c>
      <c r="N23" s="572">
        <v>995.3</v>
      </c>
      <c r="O23" s="572">
        <v>591.79999999999995</v>
      </c>
      <c r="P23" s="572">
        <f>SUM(Q23:R23)</f>
        <v>955.2</v>
      </c>
      <c r="Q23" s="572">
        <v>955.2</v>
      </c>
      <c r="R23" s="572"/>
      <c r="S23" s="572">
        <f>SUM(T23:U23)</f>
        <v>926.7</v>
      </c>
      <c r="T23" s="572">
        <v>926.7</v>
      </c>
      <c r="U23" s="572"/>
      <c r="V23" s="572">
        <f>SUM(W23:X23)</f>
        <v>945.7</v>
      </c>
      <c r="W23" s="572">
        <v>945.7</v>
      </c>
      <c r="X23" s="572"/>
      <c r="Y23" s="125"/>
      <c r="Z23" s="125"/>
      <c r="AA23" s="125"/>
      <c r="AB23" s="125"/>
      <c r="AC23" s="125"/>
      <c r="AD23" s="125"/>
      <c r="AE23" s="125"/>
      <c r="AF23" s="125"/>
      <c r="AG23" s="125"/>
      <c r="AH23" s="125"/>
    </row>
    <row r="24" spans="1:1934" s="34" customFormat="1">
      <c r="A24" s="202" t="s">
        <v>49</v>
      </c>
      <c r="B24" s="198" t="s">
        <v>31</v>
      </c>
      <c r="C24" s="201"/>
      <c r="D24" s="201"/>
      <c r="E24" s="205"/>
      <c r="F24" s="198"/>
      <c r="G24" s="198"/>
      <c r="H24" s="198"/>
      <c r="I24" s="203">
        <v>800</v>
      </c>
      <c r="J24" s="535"/>
      <c r="K24" s="201"/>
      <c r="L24" s="205"/>
      <c r="M24" s="572">
        <f t="shared" ref="M24:X24" si="7">SUM(M25:M25)</f>
        <v>0</v>
      </c>
      <c r="N24" s="572">
        <f t="shared" si="7"/>
        <v>0.9</v>
      </c>
      <c r="O24" s="572">
        <f t="shared" si="7"/>
        <v>0</v>
      </c>
      <c r="P24" s="572">
        <f t="shared" si="7"/>
        <v>0.8</v>
      </c>
      <c r="Q24" s="572">
        <f t="shared" si="7"/>
        <v>0.8</v>
      </c>
      <c r="R24" s="572">
        <f t="shared" si="7"/>
        <v>0</v>
      </c>
      <c r="S24" s="572">
        <f t="shared" si="7"/>
        <v>0.8</v>
      </c>
      <c r="T24" s="572">
        <f t="shared" si="7"/>
        <v>0.8</v>
      </c>
      <c r="U24" s="572">
        <f t="shared" si="7"/>
        <v>0</v>
      </c>
      <c r="V24" s="572">
        <f t="shared" si="7"/>
        <v>0.8</v>
      </c>
      <c r="W24" s="572">
        <f t="shared" si="7"/>
        <v>0.8</v>
      </c>
      <c r="X24" s="572">
        <f t="shared" si="7"/>
        <v>0</v>
      </c>
    </row>
    <row r="25" spans="1:1934" s="127" customFormat="1" ht="37.5">
      <c r="A25" s="202" t="s">
        <v>50</v>
      </c>
      <c r="B25" s="198" t="s">
        <v>232</v>
      </c>
      <c r="C25" s="201"/>
      <c r="D25" s="204" t="s">
        <v>258</v>
      </c>
      <c r="E25" s="205" t="s">
        <v>948</v>
      </c>
      <c r="F25" s="204" t="s">
        <v>255</v>
      </c>
      <c r="G25" s="204" t="s">
        <v>259</v>
      </c>
      <c r="H25" s="204" t="s">
        <v>260</v>
      </c>
      <c r="I25" s="203">
        <v>800</v>
      </c>
      <c r="J25" s="535"/>
      <c r="K25" s="201"/>
      <c r="L25" s="205"/>
      <c r="M25" s="572"/>
      <c r="N25" s="572">
        <v>0.9</v>
      </c>
      <c r="O25" s="572"/>
      <c r="P25" s="572">
        <f>SUM(Q25:R25)</f>
        <v>0.8</v>
      </c>
      <c r="Q25" s="572">
        <v>0.8</v>
      </c>
      <c r="R25" s="572"/>
      <c r="S25" s="572">
        <f>SUM(T25:U25)</f>
        <v>0.8</v>
      </c>
      <c r="T25" s="572">
        <v>0.8</v>
      </c>
      <c r="U25" s="572"/>
      <c r="V25" s="572">
        <f>SUM(W25:X25)</f>
        <v>0.8</v>
      </c>
      <c r="W25" s="572">
        <v>0.8</v>
      </c>
      <c r="X25" s="572"/>
      <c r="Y25" s="126"/>
      <c r="Z25" s="126"/>
      <c r="AA25" s="126"/>
      <c r="AB25" s="126"/>
      <c r="AC25" s="126"/>
      <c r="AD25" s="126"/>
      <c r="AE25" s="126"/>
      <c r="AF25" s="126"/>
      <c r="AG25" s="126"/>
      <c r="AH25" s="126"/>
      <c r="AI25" s="126"/>
      <c r="AJ25" s="126"/>
      <c r="AK25" s="126"/>
      <c r="AL25" s="126"/>
      <c r="AM25" s="126"/>
      <c r="AN25" s="126"/>
      <c r="AO25" s="126"/>
      <c r="AP25" s="126"/>
      <c r="AQ25" s="126"/>
      <c r="AR25" s="126"/>
      <c r="AS25" s="126"/>
      <c r="AT25" s="126"/>
      <c r="AU25" s="126"/>
      <c r="AV25" s="126"/>
      <c r="AW25" s="126"/>
      <c r="AX25" s="126"/>
      <c r="AY25" s="126"/>
      <c r="AZ25" s="126"/>
      <c r="BA25" s="126"/>
      <c r="BB25" s="126"/>
      <c r="BC25" s="126"/>
      <c r="BD25" s="126"/>
      <c r="BE25" s="126"/>
      <c r="BF25" s="126"/>
      <c r="BG25" s="126"/>
      <c r="BH25" s="126"/>
      <c r="BI25" s="126"/>
      <c r="BJ25" s="126"/>
      <c r="BK25" s="126"/>
      <c r="BL25" s="126"/>
      <c r="BM25" s="126"/>
      <c r="BN25" s="126"/>
      <c r="BO25" s="126"/>
      <c r="BP25" s="126"/>
      <c r="BQ25" s="126"/>
      <c r="BR25" s="126"/>
      <c r="BS25" s="126"/>
      <c r="BT25" s="126"/>
      <c r="BU25" s="126"/>
      <c r="BV25" s="126"/>
      <c r="BW25" s="126"/>
      <c r="BX25" s="126"/>
      <c r="BY25" s="126"/>
      <c r="BZ25" s="126"/>
      <c r="CA25" s="126"/>
      <c r="CB25" s="126"/>
      <c r="CC25" s="126"/>
      <c r="CD25" s="126"/>
      <c r="CE25" s="126"/>
      <c r="CF25" s="126"/>
      <c r="CG25" s="126"/>
      <c r="CH25" s="126"/>
      <c r="CI25" s="126"/>
      <c r="CJ25" s="126"/>
      <c r="CK25" s="126"/>
      <c r="CL25" s="126"/>
      <c r="CM25" s="126"/>
      <c r="CN25" s="126"/>
      <c r="CO25" s="126"/>
      <c r="CP25" s="126"/>
      <c r="CQ25" s="126"/>
      <c r="CR25" s="126"/>
      <c r="CS25" s="126"/>
      <c r="CT25" s="126"/>
      <c r="CU25" s="126"/>
      <c r="CV25" s="126"/>
      <c r="CW25" s="126"/>
      <c r="CX25" s="126"/>
      <c r="CY25" s="126"/>
      <c r="CZ25" s="126"/>
      <c r="DA25" s="126"/>
      <c r="DB25" s="126"/>
      <c r="DC25" s="126"/>
      <c r="DD25" s="126"/>
      <c r="DE25" s="126"/>
      <c r="DF25" s="126"/>
      <c r="DG25" s="126"/>
      <c r="DH25" s="126"/>
      <c r="DI25" s="126"/>
      <c r="DJ25" s="126"/>
      <c r="DK25" s="126"/>
      <c r="DL25" s="126"/>
      <c r="DM25" s="126"/>
      <c r="DN25" s="126"/>
      <c r="DO25" s="126"/>
      <c r="DP25" s="126"/>
      <c r="DQ25" s="126"/>
      <c r="DR25" s="126"/>
      <c r="DS25" s="126"/>
      <c r="DT25" s="126"/>
      <c r="DU25" s="126"/>
      <c r="DV25" s="126"/>
      <c r="DW25" s="126"/>
      <c r="DX25" s="126"/>
      <c r="DY25" s="126"/>
      <c r="DZ25" s="126"/>
      <c r="EA25" s="126"/>
      <c r="EB25" s="126"/>
      <c r="EC25" s="126"/>
      <c r="ED25" s="126"/>
      <c r="EE25" s="126"/>
      <c r="EF25" s="126"/>
      <c r="EG25" s="126"/>
      <c r="EH25" s="126"/>
      <c r="EI25" s="126"/>
      <c r="EJ25" s="126"/>
      <c r="EK25" s="126"/>
      <c r="EL25" s="126"/>
      <c r="EM25" s="126"/>
      <c r="EN25" s="126"/>
      <c r="EO25" s="126"/>
      <c r="EP25" s="126"/>
      <c r="EQ25" s="126"/>
      <c r="ER25" s="126"/>
      <c r="ES25" s="126"/>
      <c r="ET25" s="126"/>
      <c r="EU25" s="126"/>
      <c r="EV25" s="126"/>
      <c r="EW25" s="126"/>
      <c r="EX25" s="126"/>
      <c r="EY25" s="126"/>
      <c r="EZ25" s="126"/>
      <c r="FA25" s="126"/>
      <c r="FB25" s="126"/>
      <c r="FC25" s="126"/>
      <c r="FD25" s="126"/>
      <c r="FE25" s="126"/>
      <c r="FF25" s="126"/>
      <c r="FG25" s="126"/>
      <c r="FH25" s="126"/>
      <c r="FI25" s="126"/>
      <c r="FJ25" s="126"/>
      <c r="FK25" s="126"/>
      <c r="FL25" s="126"/>
      <c r="FM25" s="126"/>
      <c r="FN25" s="126"/>
      <c r="FO25" s="126"/>
      <c r="FP25" s="126"/>
      <c r="FQ25" s="126"/>
      <c r="FR25" s="126"/>
      <c r="FS25" s="126"/>
      <c r="FT25" s="126"/>
      <c r="FU25" s="126"/>
      <c r="FV25" s="126"/>
      <c r="FW25" s="126"/>
      <c r="FX25" s="126"/>
      <c r="FY25" s="126"/>
      <c r="FZ25" s="126"/>
      <c r="GA25" s="126"/>
      <c r="GB25" s="126"/>
      <c r="GC25" s="126"/>
      <c r="GD25" s="126"/>
      <c r="GE25" s="126"/>
      <c r="GF25" s="126"/>
      <c r="GG25" s="126"/>
      <c r="GH25" s="126"/>
      <c r="GI25" s="126"/>
      <c r="GJ25" s="126"/>
      <c r="GK25" s="126"/>
      <c r="GL25" s="126"/>
      <c r="GM25" s="126"/>
      <c r="GN25" s="126"/>
      <c r="GO25" s="126"/>
      <c r="GP25" s="126"/>
      <c r="GQ25" s="126"/>
      <c r="GR25" s="126"/>
      <c r="GS25" s="126"/>
      <c r="GT25" s="126"/>
      <c r="GU25" s="126"/>
      <c r="GV25" s="126"/>
      <c r="GW25" s="126"/>
      <c r="GX25" s="126"/>
      <c r="GY25" s="126"/>
      <c r="GZ25" s="126"/>
      <c r="HA25" s="126"/>
      <c r="HB25" s="126"/>
      <c r="HC25" s="126"/>
      <c r="HD25" s="126"/>
      <c r="HE25" s="126"/>
      <c r="HF25" s="126"/>
      <c r="HG25" s="126"/>
      <c r="HH25" s="126"/>
      <c r="HI25" s="126"/>
      <c r="HJ25" s="126"/>
      <c r="HK25" s="126"/>
      <c r="HL25" s="126"/>
      <c r="HM25" s="126"/>
      <c r="HN25" s="126"/>
      <c r="HO25" s="126"/>
      <c r="HP25" s="126"/>
      <c r="HQ25" s="126"/>
      <c r="HR25" s="126"/>
      <c r="HS25" s="126"/>
      <c r="HT25" s="126"/>
      <c r="HU25" s="126"/>
      <c r="HV25" s="126"/>
      <c r="HW25" s="126"/>
      <c r="HX25" s="126"/>
      <c r="HY25" s="126"/>
      <c r="HZ25" s="126"/>
      <c r="IA25" s="126"/>
      <c r="IB25" s="126"/>
      <c r="IC25" s="126"/>
      <c r="ID25" s="126"/>
      <c r="IE25" s="126"/>
      <c r="IF25" s="126"/>
      <c r="IG25" s="126"/>
      <c r="IH25" s="126"/>
      <c r="II25" s="126"/>
      <c r="IJ25" s="126"/>
      <c r="IK25" s="126"/>
      <c r="IL25" s="126"/>
      <c r="IM25" s="126"/>
      <c r="IN25" s="126"/>
      <c r="IO25" s="126"/>
      <c r="IP25" s="126"/>
      <c r="IQ25" s="126"/>
      <c r="IR25" s="126"/>
      <c r="IS25" s="126"/>
      <c r="IT25" s="126"/>
      <c r="IU25" s="126"/>
      <c r="IV25" s="126"/>
      <c r="IW25" s="126"/>
      <c r="IX25" s="126"/>
      <c r="IY25" s="126"/>
      <c r="IZ25" s="126"/>
      <c r="JA25" s="126"/>
      <c r="JB25" s="126"/>
      <c r="JC25" s="126"/>
      <c r="JD25" s="126"/>
      <c r="JE25" s="126"/>
      <c r="JF25" s="126"/>
      <c r="JG25" s="126"/>
      <c r="JH25" s="126"/>
      <c r="JI25" s="126"/>
      <c r="JJ25" s="126"/>
      <c r="JK25" s="126"/>
      <c r="JL25" s="126"/>
      <c r="JM25" s="126"/>
      <c r="JN25" s="126"/>
      <c r="JO25" s="126"/>
      <c r="JP25" s="126"/>
      <c r="JQ25" s="126"/>
      <c r="JR25" s="126"/>
      <c r="JS25" s="126"/>
      <c r="JT25" s="126"/>
      <c r="JU25" s="126"/>
      <c r="JV25" s="126"/>
      <c r="JW25" s="126"/>
      <c r="JX25" s="126"/>
      <c r="JY25" s="126"/>
      <c r="JZ25" s="126"/>
      <c r="KA25" s="126"/>
      <c r="KB25" s="126"/>
      <c r="KC25" s="126"/>
      <c r="KD25" s="126"/>
      <c r="KE25" s="126"/>
      <c r="KF25" s="126"/>
      <c r="KG25" s="126"/>
      <c r="KH25" s="126"/>
      <c r="KI25" s="126"/>
      <c r="KJ25" s="126"/>
      <c r="KK25" s="126"/>
      <c r="KL25" s="126"/>
      <c r="KM25" s="126"/>
      <c r="KN25" s="126"/>
      <c r="KO25" s="126"/>
      <c r="KP25" s="126"/>
      <c r="KQ25" s="126"/>
      <c r="KR25" s="126"/>
      <c r="KS25" s="126"/>
      <c r="KT25" s="126"/>
      <c r="KU25" s="126"/>
      <c r="KV25" s="126"/>
      <c r="KW25" s="126"/>
      <c r="KX25" s="126"/>
      <c r="KY25" s="126"/>
      <c r="KZ25" s="126"/>
      <c r="LA25" s="126"/>
      <c r="LB25" s="126"/>
      <c r="LC25" s="126"/>
      <c r="LD25" s="126"/>
      <c r="LE25" s="126"/>
      <c r="LF25" s="126"/>
      <c r="LG25" s="126"/>
      <c r="LH25" s="126"/>
      <c r="LI25" s="126"/>
      <c r="LJ25" s="126"/>
      <c r="LK25" s="126"/>
      <c r="LL25" s="126"/>
      <c r="LM25" s="126"/>
      <c r="LN25" s="126"/>
      <c r="LO25" s="126"/>
      <c r="LP25" s="126"/>
      <c r="LQ25" s="126"/>
      <c r="LR25" s="126"/>
      <c r="LS25" s="126"/>
      <c r="LT25" s="126"/>
      <c r="LU25" s="126"/>
      <c r="LV25" s="126"/>
      <c r="LW25" s="126"/>
      <c r="LX25" s="126"/>
      <c r="LY25" s="126"/>
      <c r="LZ25" s="126"/>
      <c r="MA25" s="126"/>
      <c r="MB25" s="126"/>
      <c r="MC25" s="126"/>
      <c r="MD25" s="126"/>
      <c r="ME25" s="126"/>
      <c r="MF25" s="126"/>
      <c r="MG25" s="126"/>
      <c r="MH25" s="126"/>
      <c r="MI25" s="126"/>
      <c r="MJ25" s="126"/>
      <c r="MK25" s="126"/>
      <c r="ML25" s="126"/>
      <c r="MM25" s="126"/>
      <c r="MN25" s="126"/>
      <c r="MO25" s="126"/>
      <c r="MP25" s="126"/>
      <c r="MQ25" s="126"/>
      <c r="MR25" s="126"/>
      <c r="MS25" s="126"/>
      <c r="MT25" s="126"/>
      <c r="MU25" s="126"/>
      <c r="MV25" s="126"/>
      <c r="MW25" s="126"/>
      <c r="MX25" s="126"/>
      <c r="MY25" s="126"/>
      <c r="MZ25" s="126"/>
      <c r="NA25" s="126"/>
      <c r="NB25" s="126"/>
      <c r="NC25" s="126"/>
      <c r="ND25" s="126"/>
      <c r="NE25" s="126"/>
      <c r="NF25" s="126"/>
      <c r="NG25" s="126"/>
      <c r="NH25" s="126"/>
      <c r="NI25" s="126"/>
      <c r="NJ25" s="126"/>
      <c r="NK25" s="126"/>
      <c r="NL25" s="126"/>
      <c r="NM25" s="126"/>
      <c r="NN25" s="126"/>
      <c r="NO25" s="126"/>
      <c r="NP25" s="126"/>
      <c r="NQ25" s="126"/>
      <c r="NR25" s="126"/>
      <c r="NS25" s="126"/>
      <c r="NT25" s="126"/>
      <c r="NU25" s="126"/>
      <c r="NV25" s="126"/>
      <c r="NW25" s="126"/>
      <c r="NX25" s="126"/>
      <c r="NY25" s="126"/>
      <c r="NZ25" s="126"/>
      <c r="OA25" s="126"/>
      <c r="OB25" s="126"/>
      <c r="OC25" s="126"/>
      <c r="OD25" s="126"/>
      <c r="OE25" s="126"/>
      <c r="OF25" s="126"/>
      <c r="OG25" s="126"/>
      <c r="OH25" s="126"/>
      <c r="OI25" s="126"/>
      <c r="OJ25" s="126"/>
      <c r="OK25" s="126"/>
      <c r="OL25" s="126"/>
      <c r="OM25" s="126"/>
      <c r="ON25" s="126"/>
      <c r="OO25" s="126"/>
      <c r="OP25" s="126"/>
      <c r="OQ25" s="126"/>
      <c r="OR25" s="126"/>
      <c r="OS25" s="126"/>
      <c r="OT25" s="126"/>
      <c r="OU25" s="126"/>
      <c r="OV25" s="126"/>
      <c r="OW25" s="126"/>
      <c r="OX25" s="126"/>
      <c r="OY25" s="126"/>
      <c r="OZ25" s="126"/>
      <c r="PA25" s="126"/>
      <c r="PB25" s="126"/>
      <c r="PC25" s="126"/>
      <c r="PD25" s="126"/>
      <c r="PE25" s="126"/>
      <c r="PF25" s="126"/>
      <c r="PG25" s="126"/>
      <c r="PH25" s="126"/>
      <c r="PI25" s="126"/>
      <c r="PJ25" s="126"/>
      <c r="PK25" s="126"/>
      <c r="PL25" s="126"/>
      <c r="PM25" s="126"/>
      <c r="PN25" s="126"/>
      <c r="PO25" s="126"/>
      <c r="PP25" s="126"/>
      <c r="PQ25" s="126"/>
      <c r="PR25" s="126"/>
      <c r="PS25" s="126"/>
      <c r="PT25" s="126"/>
      <c r="PU25" s="126"/>
      <c r="PV25" s="126"/>
      <c r="PW25" s="126"/>
      <c r="PX25" s="126"/>
      <c r="PY25" s="126"/>
      <c r="PZ25" s="126"/>
      <c r="QA25" s="126"/>
      <c r="QB25" s="126"/>
      <c r="QC25" s="126"/>
      <c r="QD25" s="126"/>
      <c r="QE25" s="126"/>
      <c r="QF25" s="126"/>
      <c r="QG25" s="126"/>
      <c r="QH25" s="126"/>
      <c r="QI25" s="126"/>
      <c r="QJ25" s="126"/>
      <c r="QK25" s="126"/>
      <c r="QL25" s="126"/>
      <c r="QM25" s="126"/>
      <c r="QN25" s="126"/>
      <c r="QO25" s="126"/>
      <c r="QP25" s="126"/>
      <c r="QQ25" s="126"/>
      <c r="QR25" s="126"/>
      <c r="QS25" s="126"/>
      <c r="QT25" s="126"/>
      <c r="QU25" s="126"/>
      <c r="QV25" s="126"/>
      <c r="QW25" s="126"/>
      <c r="QX25" s="126"/>
      <c r="QY25" s="126"/>
      <c r="QZ25" s="126"/>
      <c r="RA25" s="126"/>
      <c r="RB25" s="126"/>
      <c r="RC25" s="126"/>
      <c r="RD25" s="126"/>
      <c r="RE25" s="126"/>
      <c r="RF25" s="126"/>
      <c r="RG25" s="126"/>
      <c r="RH25" s="126"/>
      <c r="RI25" s="126"/>
      <c r="RJ25" s="126"/>
      <c r="RK25" s="126"/>
      <c r="RL25" s="126"/>
      <c r="RM25" s="126"/>
      <c r="RN25" s="126"/>
      <c r="RO25" s="126"/>
      <c r="RP25" s="126"/>
      <c r="RQ25" s="126"/>
      <c r="RR25" s="126"/>
      <c r="RS25" s="126"/>
      <c r="RT25" s="126"/>
      <c r="RU25" s="126"/>
      <c r="RV25" s="126"/>
      <c r="RW25" s="126"/>
      <c r="RX25" s="126"/>
      <c r="RY25" s="126"/>
      <c r="RZ25" s="126"/>
      <c r="SA25" s="126"/>
      <c r="SB25" s="126"/>
      <c r="SC25" s="126"/>
      <c r="SD25" s="126"/>
      <c r="SE25" s="126"/>
      <c r="SF25" s="126"/>
      <c r="SG25" s="126"/>
      <c r="SH25" s="126"/>
      <c r="SI25" s="126"/>
      <c r="SJ25" s="126"/>
      <c r="SK25" s="126"/>
      <c r="SL25" s="126"/>
      <c r="SM25" s="126"/>
      <c r="SN25" s="126"/>
      <c r="SO25" s="126"/>
      <c r="SP25" s="126"/>
      <c r="SQ25" s="126"/>
      <c r="SR25" s="126"/>
      <c r="SS25" s="126"/>
      <c r="ST25" s="126"/>
      <c r="SU25" s="126"/>
      <c r="SV25" s="126"/>
      <c r="SW25" s="126"/>
      <c r="SX25" s="126"/>
      <c r="SY25" s="126"/>
      <c r="SZ25" s="126"/>
      <c r="TA25" s="126"/>
      <c r="TB25" s="126"/>
      <c r="TC25" s="126"/>
      <c r="TD25" s="126"/>
      <c r="TE25" s="126"/>
      <c r="TF25" s="126"/>
      <c r="TG25" s="126"/>
      <c r="TH25" s="126"/>
      <c r="TI25" s="126"/>
      <c r="TJ25" s="126"/>
      <c r="TK25" s="126"/>
      <c r="TL25" s="126"/>
      <c r="TM25" s="126"/>
      <c r="TN25" s="126"/>
      <c r="TO25" s="126"/>
      <c r="TP25" s="126"/>
      <c r="TQ25" s="126"/>
      <c r="TR25" s="126"/>
      <c r="TS25" s="126"/>
      <c r="TT25" s="126"/>
      <c r="TU25" s="126"/>
      <c r="TV25" s="126"/>
      <c r="TW25" s="126"/>
      <c r="TX25" s="126"/>
      <c r="TY25" s="126"/>
      <c r="TZ25" s="126"/>
      <c r="UA25" s="126"/>
      <c r="UB25" s="126"/>
      <c r="UC25" s="126"/>
      <c r="UD25" s="126"/>
      <c r="UE25" s="126"/>
      <c r="UF25" s="126"/>
      <c r="UG25" s="126"/>
      <c r="UH25" s="126"/>
      <c r="UI25" s="126"/>
      <c r="UJ25" s="126"/>
      <c r="UK25" s="126"/>
      <c r="UL25" s="126"/>
      <c r="UM25" s="126"/>
      <c r="UN25" s="126"/>
      <c r="UO25" s="126"/>
      <c r="UP25" s="126"/>
      <c r="UQ25" s="126"/>
      <c r="UR25" s="126"/>
      <c r="US25" s="126"/>
      <c r="UT25" s="126"/>
      <c r="UU25" s="126"/>
      <c r="UV25" s="126"/>
      <c r="UW25" s="126"/>
      <c r="UX25" s="126"/>
      <c r="UY25" s="126"/>
      <c r="UZ25" s="126"/>
      <c r="VA25" s="126"/>
      <c r="VB25" s="126"/>
      <c r="VC25" s="126"/>
      <c r="VD25" s="126"/>
      <c r="VE25" s="126"/>
      <c r="VF25" s="126"/>
      <c r="VG25" s="126"/>
      <c r="VH25" s="126"/>
      <c r="VI25" s="126"/>
      <c r="VJ25" s="126"/>
      <c r="VK25" s="126"/>
      <c r="VL25" s="126"/>
      <c r="VM25" s="126"/>
      <c r="VN25" s="126"/>
      <c r="VO25" s="126"/>
      <c r="VP25" s="126"/>
      <c r="VQ25" s="126"/>
      <c r="VR25" s="126"/>
      <c r="VS25" s="126"/>
      <c r="VT25" s="126"/>
      <c r="VU25" s="126"/>
      <c r="VV25" s="126"/>
      <c r="VW25" s="126"/>
      <c r="VX25" s="126"/>
      <c r="VY25" s="126"/>
      <c r="VZ25" s="126"/>
      <c r="WA25" s="126"/>
      <c r="WB25" s="126"/>
      <c r="WC25" s="126"/>
      <c r="WD25" s="126"/>
      <c r="WE25" s="126"/>
      <c r="WF25" s="126"/>
      <c r="WG25" s="126"/>
      <c r="WH25" s="126"/>
      <c r="WI25" s="126"/>
      <c r="WJ25" s="126"/>
      <c r="WK25" s="126"/>
      <c r="WL25" s="126"/>
      <c r="WM25" s="126"/>
      <c r="WN25" s="126"/>
      <c r="WO25" s="126"/>
      <c r="WP25" s="126"/>
      <c r="WQ25" s="126"/>
      <c r="WR25" s="126"/>
      <c r="WS25" s="126"/>
      <c r="WT25" s="126"/>
      <c r="WU25" s="126"/>
      <c r="WV25" s="126"/>
      <c r="WW25" s="126"/>
      <c r="WX25" s="126"/>
      <c r="WY25" s="126"/>
      <c r="WZ25" s="126"/>
      <c r="XA25" s="126"/>
      <c r="XB25" s="126"/>
      <c r="XC25" s="126"/>
      <c r="XD25" s="126"/>
      <c r="XE25" s="126"/>
      <c r="XF25" s="126"/>
      <c r="XG25" s="126"/>
      <c r="XH25" s="126"/>
      <c r="XI25" s="126"/>
      <c r="XJ25" s="126"/>
      <c r="XK25" s="126"/>
      <c r="XL25" s="126"/>
      <c r="XM25" s="126"/>
      <c r="XN25" s="126"/>
      <c r="XO25" s="126"/>
      <c r="XP25" s="126"/>
      <c r="XQ25" s="126"/>
      <c r="XR25" s="126"/>
      <c r="XS25" s="126"/>
      <c r="XT25" s="126"/>
      <c r="XU25" s="126"/>
      <c r="XV25" s="126"/>
      <c r="XW25" s="126"/>
      <c r="XX25" s="126"/>
      <c r="XY25" s="126"/>
      <c r="XZ25" s="126"/>
      <c r="YA25" s="126"/>
      <c r="YB25" s="126"/>
      <c r="YC25" s="126"/>
      <c r="YD25" s="126"/>
      <c r="YE25" s="126"/>
      <c r="YF25" s="126"/>
      <c r="YG25" s="126"/>
      <c r="YH25" s="126"/>
      <c r="YI25" s="126"/>
      <c r="YJ25" s="126"/>
      <c r="YK25" s="126"/>
      <c r="YL25" s="126"/>
      <c r="YM25" s="126"/>
      <c r="YN25" s="126"/>
      <c r="YO25" s="126"/>
      <c r="YP25" s="126"/>
      <c r="YQ25" s="126"/>
      <c r="YR25" s="126"/>
      <c r="YS25" s="126"/>
      <c r="YT25" s="126"/>
      <c r="YU25" s="126"/>
      <c r="YV25" s="126"/>
      <c r="YW25" s="126"/>
      <c r="YX25" s="126"/>
      <c r="YY25" s="126"/>
      <c r="YZ25" s="126"/>
      <c r="ZA25" s="126"/>
      <c r="ZB25" s="126"/>
      <c r="ZC25" s="126"/>
      <c r="ZD25" s="126"/>
      <c r="ZE25" s="126"/>
      <c r="ZF25" s="126"/>
      <c r="ZG25" s="126"/>
      <c r="ZH25" s="126"/>
      <c r="ZI25" s="126"/>
      <c r="ZJ25" s="126"/>
      <c r="ZK25" s="126"/>
      <c r="ZL25" s="126"/>
      <c r="ZM25" s="126"/>
      <c r="ZN25" s="126"/>
      <c r="ZO25" s="126"/>
      <c r="ZP25" s="126"/>
      <c r="ZQ25" s="126"/>
      <c r="ZR25" s="126"/>
      <c r="ZS25" s="126"/>
      <c r="ZT25" s="126"/>
      <c r="ZU25" s="126"/>
      <c r="ZV25" s="126"/>
      <c r="ZW25" s="126"/>
      <c r="ZX25" s="126"/>
      <c r="ZY25" s="126"/>
      <c r="ZZ25" s="126"/>
      <c r="AAA25" s="126"/>
      <c r="AAB25" s="126"/>
      <c r="AAC25" s="126"/>
      <c r="AAD25" s="126"/>
      <c r="AAE25" s="126"/>
      <c r="AAF25" s="126"/>
      <c r="AAG25" s="126"/>
      <c r="AAH25" s="126"/>
      <c r="AAI25" s="126"/>
      <c r="AAJ25" s="126"/>
      <c r="AAK25" s="126"/>
      <c r="AAL25" s="126"/>
      <c r="AAM25" s="126"/>
      <c r="AAN25" s="126"/>
      <c r="AAO25" s="126"/>
      <c r="AAP25" s="126"/>
      <c r="AAQ25" s="126"/>
      <c r="AAR25" s="126"/>
      <c r="AAS25" s="126"/>
      <c r="AAT25" s="126"/>
      <c r="AAU25" s="126"/>
      <c r="AAV25" s="126"/>
      <c r="AAW25" s="126"/>
      <c r="AAX25" s="126"/>
      <c r="AAY25" s="126"/>
      <c r="AAZ25" s="126"/>
      <c r="ABA25" s="126"/>
      <c r="ABB25" s="126"/>
      <c r="ABC25" s="126"/>
      <c r="ABD25" s="126"/>
      <c r="ABE25" s="126"/>
      <c r="ABF25" s="126"/>
      <c r="ABG25" s="126"/>
      <c r="ABH25" s="126"/>
      <c r="ABI25" s="126"/>
      <c r="ABJ25" s="126"/>
      <c r="ABK25" s="126"/>
      <c r="ABL25" s="126"/>
      <c r="ABM25" s="126"/>
      <c r="ABN25" s="126"/>
      <c r="ABO25" s="126"/>
      <c r="ABP25" s="126"/>
      <c r="ABQ25" s="126"/>
      <c r="ABR25" s="126"/>
      <c r="ABS25" s="126"/>
      <c r="ABT25" s="126"/>
      <c r="ABU25" s="126"/>
      <c r="ABV25" s="126"/>
      <c r="ABW25" s="126"/>
      <c r="ABX25" s="126"/>
      <c r="ABY25" s="126"/>
      <c r="ABZ25" s="126"/>
      <c r="ACA25" s="126"/>
      <c r="ACB25" s="126"/>
      <c r="ACC25" s="126"/>
      <c r="ACD25" s="126"/>
      <c r="ACE25" s="126"/>
      <c r="ACF25" s="126"/>
      <c r="ACG25" s="126"/>
      <c r="ACH25" s="126"/>
      <c r="ACI25" s="126"/>
      <c r="ACJ25" s="126"/>
      <c r="ACK25" s="126"/>
      <c r="ACL25" s="126"/>
      <c r="ACM25" s="126"/>
      <c r="ACN25" s="126"/>
      <c r="ACO25" s="126"/>
      <c r="ACP25" s="126"/>
      <c r="ACQ25" s="126"/>
      <c r="ACR25" s="126"/>
      <c r="ACS25" s="126"/>
      <c r="ACT25" s="126"/>
      <c r="ACU25" s="126"/>
      <c r="ACV25" s="126"/>
      <c r="ACW25" s="126"/>
      <c r="ACX25" s="126"/>
      <c r="ACY25" s="126"/>
      <c r="ACZ25" s="126"/>
      <c r="ADA25" s="126"/>
      <c r="ADB25" s="126"/>
      <c r="ADC25" s="126"/>
      <c r="ADD25" s="126"/>
      <c r="ADE25" s="126"/>
      <c r="ADF25" s="126"/>
      <c r="ADG25" s="126"/>
      <c r="ADH25" s="126"/>
      <c r="ADI25" s="126"/>
      <c r="ADJ25" s="126"/>
      <c r="ADK25" s="126"/>
      <c r="ADL25" s="126"/>
      <c r="ADM25" s="126"/>
      <c r="ADN25" s="126"/>
      <c r="ADO25" s="126"/>
      <c r="ADP25" s="126"/>
      <c r="ADQ25" s="126"/>
      <c r="ADR25" s="126"/>
      <c r="ADS25" s="126"/>
      <c r="ADT25" s="126"/>
      <c r="ADU25" s="126"/>
      <c r="ADV25" s="126"/>
      <c r="ADW25" s="126"/>
      <c r="ADX25" s="126"/>
      <c r="ADY25" s="126"/>
      <c r="ADZ25" s="126"/>
      <c r="AEA25" s="126"/>
      <c r="AEB25" s="126"/>
      <c r="AEC25" s="126"/>
      <c r="AED25" s="126"/>
      <c r="AEE25" s="126"/>
      <c r="AEF25" s="126"/>
      <c r="AEG25" s="126"/>
      <c r="AEH25" s="126"/>
      <c r="AEI25" s="126"/>
      <c r="AEJ25" s="126"/>
      <c r="AEK25" s="126"/>
      <c r="AEL25" s="126"/>
      <c r="AEM25" s="126"/>
      <c r="AEN25" s="126"/>
      <c r="AEO25" s="126"/>
      <c r="AEP25" s="126"/>
      <c r="AEQ25" s="126"/>
      <c r="AER25" s="126"/>
      <c r="AES25" s="126"/>
      <c r="AET25" s="126"/>
      <c r="AEU25" s="126"/>
      <c r="AEV25" s="126"/>
      <c r="AEW25" s="126"/>
      <c r="AEX25" s="126"/>
      <c r="AEY25" s="126"/>
      <c r="AEZ25" s="126"/>
      <c r="AFA25" s="126"/>
      <c r="AFB25" s="126"/>
      <c r="AFC25" s="126"/>
      <c r="AFD25" s="126"/>
      <c r="AFE25" s="126"/>
      <c r="AFF25" s="126"/>
      <c r="AFG25" s="126"/>
      <c r="AFH25" s="126"/>
      <c r="AFI25" s="126"/>
      <c r="AFJ25" s="126"/>
      <c r="AFK25" s="126"/>
      <c r="AFL25" s="126"/>
      <c r="AFM25" s="126"/>
      <c r="AFN25" s="126"/>
      <c r="AFO25" s="126"/>
      <c r="AFP25" s="126"/>
      <c r="AFQ25" s="126"/>
      <c r="AFR25" s="126"/>
      <c r="AFS25" s="126"/>
      <c r="AFT25" s="126"/>
      <c r="AFU25" s="126"/>
      <c r="AFV25" s="126"/>
      <c r="AFW25" s="126"/>
      <c r="AFX25" s="126"/>
      <c r="AFY25" s="126"/>
      <c r="AFZ25" s="126"/>
      <c r="AGA25" s="126"/>
      <c r="AGB25" s="126"/>
      <c r="AGC25" s="126"/>
      <c r="AGD25" s="126"/>
      <c r="AGE25" s="126"/>
      <c r="AGF25" s="126"/>
      <c r="AGG25" s="126"/>
      <c r="AGH25" s="126"/>
      <c r="AGI25" s="126"/>
      <c r="AGJ25" s="126"/>
      <c r="AGK25" s="126"/>
      <c r="AGL25" s="126"/>
      <c r="AGM25" s="126"/>
      <c r="AGN25" s="126"/>
      <c r="AGO25" s="126"/>
      <c r="AGP25" s="126"/>
      <c r="AGQ25" s="126"/>
      <c r="AGR25" s="126"/>
      <c r="AGS25" s="126"/>
      <c r="AGT25" s="126"/>
      <c r="AGU25" s="126"/>
      <c r="AGV25" s="126"/>
      <c r="AGW25" s="126"/>
      <c r="AGX25" s="126"/>
      <c r="AGY25" s="126"/>
      <c r="AGZ25" s="126"/>
      <c r="AHA25" s="126"/>
      <c r="AHB25" s="126"/>
      <c r="AHC25" s="126"/>
      <c r="AHD25" s="126"/>
      <c r="AHE25" s="126"/>
      <c r="AHF25" s="126"/>
      <c r="AHG25" s="126"/>
      <c r="AHH25" s="126"/>
      <c r="AHI25" s="126"/>
      <c r="AHJ25" s="126"/>
      <c r="AHK25" s="126"/>
      <c r="AHL25" s="126"/>
      <c r="AHM25" s="126"/>
      <c r="AHN25" s="126"/>
      <c r="AHO25" s="126"/>
      <c r="AHP25" s="126"/>
      <c r="AHQ25" s="126"/>
      <c r="AHR25" s="126"/>
      <c r="AHS25" s="126"/>
      <c r="AHT25" s="126"/>
      <c r="AHU25" s="126"/>
      <c r="AHV25" s="126"/>
      <c r="AHW25" s="126"/>
      <c r="AHX25" s="126"/>
      <c r="AHY25" s="126"/>
      <c r="AHZ25" s="126"/>
      <c r="AIA25" s="126"/>
      <c r="AIB25" s="126"/>
      <c r="AIC25" s="126"/>
      <c r="AID25" s="126"/>
      <c r="AIE25" s="126"/>
      <c r="AIF25" s="126"/>
      <c r="AIG25" s="126"/>
      <c r="AIH25" s="126"/>
      <c r="AII25" s="126"/>
      <c r="AIJ25" s="126"/>
      <c r="AIK25" s="126"/>
      <c r="AIL25" s="126"/>
      <c r="AIM25" s="126"/>
      <c r="AIN25" s="126"/>
      <c r="AIO25" s="126"/>
      <c r="AIP25" s="126"/>
      <c r="AIQ25" s="126"/>
      <c r="AIR25" s="126"/>
      <c r="AIS25" s="126"/>
      <c r="AIT25" s="126"/>
      <c r="AIU25" s="126"/>
      <c r="AIV25" s="126"/>
      <c r="AIW25" s="126"/>
      <c r="AIX25" s="126"/>
      <c r="AIY25" s="126"/>
      <c r="AIZ25" s="126"/>
      <c r="AJA25" s="126"/>
      <c r="AJB25" s="126"/>
      <c r="AJC25" s="126"/>
      <c r="AJD25" s="126"/>
      <c r="AJE25" s="126"/>
      <c r="AJF25" s="126"/>
      <c r="AJG25" s="126"/>
      <c r="AJH25" s="126"/>
      <c r="AJI25" s="126"/>
      <c r="AJJ25" s="126"/>
      <c r="AJK25" s="126"/>
      <c r="AJL25" s="126"/>
      <c r="AJM25" s="126"/>
      <c r="AJN25" s="126"/>
      <c r="AJO25" s="126"/>
      <c r="AJP25" s="126"/>
      <c r="AJQ25" s="126"/>
      <c r="AJR25" s="126"/>
      <c r="AJS25" s="126"/>
      <c r="AJT25" s="126"/>
      <c r="AJU25" s="126"/>
      <c r="AJV25" s="126"/>
      <c r="AJW25" s="126"/>
      <c r="AJX25" s="126"/>
      <c r="AJY25" s="126"/>
      <c r="AJZ25" s="126"/>
      <c r="AKA25" s="126"/>
      <c r="AKB25" s="126"/>
      <c r="AKC25" s="126"/>
      <c r="AKD25" s="126"/>
      <c r="AKE25" s="126"/>
      <c r="AKF25" s="126"/>
      <c r="AKG25" s="126"/>
      <c r="AKH25" s="126"/>
      <c r="AKI25" s="126"/>
      <c r="AKJ25" s="126"/>
      <c r="AKK25" s="126"/>
      <c r="AKL25" s="126"/>
      <c r="AKM25" s="126"/>
      <c r="AKN25" s="126"/>
      <c r="AKO25" s="126"/>
      <c r="AKP25" s="126"/>
      <c r="AKQ25" s="126"/>
      <c r="AKR25" s="126"/>
      <c r="AKS25" s="126"/>
      <c r="AKT25" s="126"/>
      <c r="AKU25" s="126"/>
      <c r="AKV25" s="126"/>
      <c r="AKW25" s="126"/>
      <c r="AKX25" s="126"/>
      <c r="AKY25" s="126"/>
      <c r="AKZ25" s="126"/>
      <c r="ALA25" s="126"/>
      <c r="ALB25" s="126"/>
      <c r="ALC25" s="126"/>
      <c r="ALD25" s="126"/>
      <c r="ALE25" s="126"/>
      <c r="ALF25" s="126"/>
      <c r="ALG25" s="126"/>
      <c r="ALH25" s="126"/>
      <c r="ALI25" s="126"/>
      <c r="ALJ25" s="126"/>
      <c r="ALK25" s="126"/>
      <c r="ALL25" s="126"/>
      <c r="ALM25" s="126"/>
      <c r="ALN25" s="126"/>
      <c r="ALO25" s="126"/>
      <c r="ALP25" s="126"/>
      <c r="ALQ25" s="126"/>
      <c r="ALR25" s="126"/>
      <c r="ALS25" s="126"/>
      <c r="ALT25" s="126"/>
      <c r="ALU25" s="126"/>
      <c r="ALV25" s="126"/>
      <c r="ALW25" s="126"/>
      <c r="ALX25" s="126"/>
      <c r="ALY25" s="126"/>
      <c r="ALZ25" s="126"/>
      <c r="AMA25" s="126"/>
      <c r="AMB25" s="126"/>
      <c r="AMC25" s="126"/>
      <c r="AMD25" s="126"/>
      <c r="AME25" s="126"/>
      <c r="AMF25" s="126"/>
      <c r="AMG25" s="126"/>
      <c r="AMH25" s="126"/>
      <c r="AMI25" s="126"/>
      <c r="AMJ25" s="126"/>
      <c r="AMK25" s="126"/>
      <c r="AML25" s="126"/>
      <c r="AMM25" s="126"/>
      <c r="AMN25" s="126"/>
      <c r="AMO25" s="126"/>
      <c r="AMP25" s="126"/>
      <c r="AMQ25" s="126"/>
      <c r="AMR25" s="126"/>
      <c r="AMS25" s="126"/>
      <c r="AMT25" s="126"/>
      <c r="AMU25" s="126"/>
      <c r="AMV25" s="126"/>
      <c r="AMW25" s="126"/>
      <c r="AMX25" s="126"/>
      <c r="AMY25" s="126"/>
      <c r="AMZ25" s="126"/>
      <c r="ANA25" s="126"/>
      <c r="ANB25" s="126"/>
      <c r="ANC25" s="126"/>
      <c r="AND25" s="126"/>
      <c r="ANE25" s="126"/>
      <c r="ANF25" s="126"/>
      <c r="ANG25" s="126"/>
      <c r="ANH25" s="126"/>
      <c r="ANI25" s="126"/>
      <c r="ANJ25" s="126"/>
      <c r="ANK25" s="126"/>
      <c r="ANL25" s="126"/>
      <c r="ANM25" s="126"/>
      <c r="ANN25" s="126"/>
      <c r="ANO25" s="126"/>
      <c r="ANP25" s="126"/>
      <c r="ANQ25" s="126"/>
      <c r="ANR25" s="126"/>
      <c r="ANS25" s="126"/>
      <c r="ANT25" s="126"/>
      <c r="ANU25" s="126"/>
      <c r="ANV25" s="126"/>
      <c r="ANW25" s="126"/>
      <c r="ANX25" s="126"/>
      <c r="ANY25" s="126"/>
      <c r="ANZ25" s="126"/>
      <c r="AOA25" s="126"/>
      <c r="AOB25" s="126"/>
      <c r="AOC25" s="126"/>
      <c r="AOD25" s="126"/>
      <c r="AOE25" s="126"/>
      <c r="AOF25" s="126"/>
      <c r="AOG25" s="126"/>
      <c r="AOH25" s="126"/>
      <c r="AOI25" s="126"/>
      <c r="AOJ25" s="126"/>
      <c r="AOK25" s="126"/>
      <c r="AOL25" s="126"/>
      <c r="AOM25" s="126"/>
      <c r="AON25" s="126"/>
      <c r="AOO25" s="126"/>
      <c r="AOP25" s="126"/>
      <c r="AOQ25" s="126"/>
      <c r="AOR25" s="126"/>
      <c r="AOS25" s="126"/>
      <c r="AOT25" s="126"/>
      <c r="AOU25" s="126"/>
      <c r="AOV25" s="126"/>
      <c r="AOW25" s="126"/>
      <c r="AOX25" s="126"/>
      <c r="AOY25" s="126"/>
      <c r="AOZ25" s="126"/>
      <c r="APA25" s="126"/>
      <c r="APB25" s="126"/>
      <c r="APC25" s="126"/>
      <c r="APD25" s="126"/>
      <c r="APE25" s="126"/>
      <c r="APF25" s="126"/>
      <c r="APG25" s="126"/>
      <c r="APH25" s="126"/>
      <c r="API25" s="126"/>
      <c r="APJ25" s="126"/>
      <c r="APK25" s="126"/>
      <c r="APL25" s="126"/>
      <c r="APM25" s="126"/>
      <c r="APN25" s="126"/>
      <c r="APO25" s="126"/>
      <c r="APP25" s="126"/>
      <c r="APQ25" s="126"/>
      <c r="APR25" s="126"/>
      <c r="APS25" s="126"/>
      <c r="APT25" s="126"/>
      <c r="APU25" s="126"/>
      <c r="APV25" s="126"/>
      <c r="APW25" s="126"/>
      <c r="APX25" s="126"/>
      <c r="APY25" s="126"/>
      <c r="APZ25" s="126"/>
      <c r="AQA25" s="126"/>
      <c r="AQB25" s="126"/>
      <c r="AQC25" s="126"/>
      <c r="AQD25" s="126"/>
      <c r="AQE25" s="126"/>
      <c r="AQF25" s="126"/>
      <c r="AQG25" s="126"/>
      <c r="AQH25" s="126"/>
      <c r="AQI25" s="126"/>
      <c r="AQJ25" s="126"/>
      <c r="AQK25" s="126"/>
      <c r="AQL25" s="126"/>
      <c r="AQM25" s="126"/>
      <c r="AQN25" s="126"/>
      <c r="AQO25" s="126"/>
      <c r="AQP25" s="126"/>
      <c r="AQQ25" s="126"/>
      <c r="AQR25" s="126"/>
      <c r="AQS25" s="126"/>
      <c r="AQT25" s="126"/>
      <c r="AQU25" s="126"/>
      <c r="AQV25" s="126"/>
      <c r="AQW25" s="126"/>
      <c r="AQX25" s="126"/>
      <c r="AQY25" s="126"/>
      <c r="AQZ25" s="126"/>
      <c r="ARA25" s="126"/>
      <c r="ARB25" s="126"/>
      <c r="ARC25" s="126"/>
      <c r="ARD25" s="126"/>
      <c r="ARE25" s="126"/>
      <c r="ARF25" s="126"/>
      <c r="ARG25" s="126"/>
      <c r="ARH25" s="126"/>
      <c r="ARI25" s="126"/>
      <c r="ARJ25" s="126"/>
      <c r="ARK25" s="126"/>
      <c r="ARL25" s="126"/>
      <c r="ARM25" s="126"/>
      <c r="ARN25" s="126"/>
      <c r="ARO25" s="126"/>
      <c r="ARP25" s="126"/>
      <c r="ARQ25" s="126"/>
      <c r="ARR25" s="126"/>
      <c r="ARS25" s="126"/>
      <c r="ART25" s="126"/>
      <c r="ARU25" s="126"/>
      <c r="ARV25" s="126"/>
      <c r="ARW25" s="126"/>
      <c r="ARX25" s="126"/>
      <c r="ARY25" s="126"/>
      <c r="ARZ25" s="126"/>
      <c r="ASA25" s="126"/>
      <c r="ASB25" s="126"/>
      <c r="ASC25" s="126"/>
      <c r="ASD25" s="126"/>
      <c r="ASE25" s="126"/>
      <c r="ASF25" s="126"/>
      <c r="ASG25" s="126"/>
      <c r="ASH25" s="126"/>
      <c r="ASI25" s="126"/>
      <c r="ASJ25" s="126"/>
      <c r="ASK25" s="126"/>
      <c r="ASL25" s="126"/>
      <c r="ASM25" s="126"/>
      <c r="ASN25" s="126"/>
      <c r="ASO25" s="126"/>
      <c r="ASP25" s="126"/>
      <c r="ASQ25" s="126"/>
      <c r="ASR25" s="126"/>
      <c r="ASS25" s="126"/>
      <c r="AST25" s="126"/>
      <c r="ASU25" s="126"/>
      <c r="ASV25" s="126"/>
      <c r="ASW25" s="126"/>
      <c r="ASX25" s="126"/>
      <c r="ASY25" s="126"/>
      <c r="ASZ25" s="126"/>
      <c r="ATA25" s="126"/>
      <c r="ATB25" s="126"/>
      <c r="ATC25" s="126"/>
      <c r="ATD25" s="126"/>
      <c r="ATE25" s="126"/>
      <c r="ATF25" s="126"/>
      <c r="ATG25" s="126"/>
      <c r="ATH25" s="126"/>
      <c r="ATI25" s="126"/>
      <c r="ATJ25" s="126"/>
      <c r="ATK25" s="126"/>
      <c r="ATL25" s="126"/>
      <c r="ATM25" s="126"/>
      <c r="ATN25" s="126"/>
      <c r="ATO25" s="126"/>
      <c r="ATP25" s="126"/>
      <c r="ATQ25" s="126"/>
      <c r="ATR25" s="126"/>
      <c r="ATS25" s="126"/>
      <c r="ATT25" s="126"/>
      <c r="ATU25" s="126"/>
      <c r="ATV25" s="126"/>
      <c r="ATW25" s="126"/>
      <c r="ATX25" s="126"/>
      <c r="ATY25" s="126"/>
      <c r="ATZ25" s="126"/>
      <c r="AUA25" s="126"/>
      <c r="AUB25" s="126"/>
      <c r="AUC25" s="126"/>
      <c r="AUD25" s="126"/>
      <c r="AUE25" s="126"/>
      <c r="AUF25" s="126"/>
      <c r="AUG25" s="126"/>
      <c r="AUH25" s="126"/>
      <c r="AUI25" s="126"/>
      <c r="AUJ25" s="126"/>
      <c r="AUK25" s="126"/>
      <c r="AUL25" s="126"/>
      <c r="AUM25" s="126"/>
      <c r="AUN25" s="126"/>
      <c r="AUO25" s="126"/>
      <c r="AUP25" s="126"/>
      <c r="AUQ25" s="126"/>
      <c r="AUR25" s="126"/>
      <c r="AUS25" s="126"/>
      <c r="AUT25" s="126"/>
      <c r="AUU25" s="126"/>
      <c r="AUV25" s="126"/>
      <c r="AUW25" s="126"/>
      <c r="AUX25" s="126"/>
      <c r="AUY25" s="126"/>
      <c r="AUZ25" s="126"/>
      <c r="AVA25" s="126"/>
      <c r="AVB25" s="126"/>
      <c r="AVC25" s="126"/>
      <c r="AVD25" s="126"/>
      <c r="AVE25" s="126"/>
      <c r="AVF25" s="126"/>
      <c r="AVG25" s="126"/>
      <c r="AVH25" s="126"/>
      <c r="AVI25" s="126"/>
      <c r="AVJ25" s="126"/>
      <c r="AVK25" s="126"/>
      <c r="AVL25" s="126"/>
      <c r="AVM25" s="126"/>
      <c r="AVN25" s="126"/>
      <c r="AVO25" s="126"/>
      <c r="AVP25" s="126"/>
      <c r="AVQ25" s="126"/>
      <c r="AVR25" s="126"/>
      <c r="AVS25" s="126"/>
      <c r="AVT25" s="126"/>
      <c r="AVU25" s="126"/>
      <c r="AVV25" s="126"/>
      <c r="AVW25" s="126"/>
      <c r="AVX25" s="126"/>
      <c r="AVY25" s="126"/>
      <c r="AVZ25" s="126"/>
      <c r="AWA25" s="126"/>
      <c r="AWB25" s="126"/>
      <c r="AWC25" s="126"/>
      <c r="AWD25" s="126"/>
      <c r="AWE25" s="126"/>
      <c r="AWF25" s="126"/>
      <c r="AWG25" s="126"/>
      <c r="AWH25" s="126"/>
      <c r="AWI25" s="126"/>
      <c r="AWJ25" s="126"/>
      <c r="AWK25" s="126"/>
      <c r="AWL25" s="126"/>
      <c r="AWM25" s="126"/>
      <c r="AWN25" s="126"/>
      <c r="AWO25" s="126"/>
      <c r="AWP25" s="126"/>
      <c r="AWQ25" s="126"/>
      <c r="AWR25" s="126"/>
      <c r="AWS25" s="126"/>
      <c r="AWT25" s="126"/>
      <c r="AWU25" s="126"/>
      <c r="AWV25" s="126"/>
      <c r="AWW25" s="126"/>
      <c r="AWX25" s="126"/>
      <c r="AWY25" s="126"/>
      <c r="AWZ25" s="126"/>
      <c r="AXA25" s="126"/>
      <c r="AXB25" s="126"/>
      <c r="AXC25" s="126"/>
      <c r="AXD25" s="126"/>
      <c r="AXE25" s="126"/>
      <c r="AXF25" s="126"/>
      <c r="AXG25" s="126"/>
      <c r="AXH25" s="126"/>
      <c r="AXI25" s="126"/>
      <c r="AXJ25" s="126"/>
      <c r="AXK25" s="126"/>
      <c r="AXL25" s="126"/>
      <c r="AXM25" s="126"/>
      <c r="AXN25" s="126"/>
      <c r="AXO25" s="126"/>
      <c r="AXP25" s="126"/>
      <c r="AXQ25" s="126"/>
      <c r="AXR25" s="126"/>
      <c r="AXS25" s="126"/>
      <c r="AXT25" s="126"/>
      <c r="AXU25" s="126"/>
      <c r="AXV25" s="126"/>
      <c r="AXW25" s="126"/>
      <c r="AXX25" s="126"/>
      <c r="AXY25" s="126"/>
      <c r="AXZ25" s="126"/>
      <c r="AYA25" s="126"/>
      <c r="AYB25" s="126"/>
      <c r="AYC25" s="126"/>
      <c r="AYD25" s="126"/>
      <c r="AYE25" s="126"/>
      <c r="AYF25" s="126"/>
      <c r="AYG25" s="126"/>
      <c r="AYH25" s="126"/>
      <c r="AYI25" s="126"/>
      <c r="AYJ25" s="126"/>
      <c r="AYK25" s="126"/>
      <c r="AYL25" s="126"/>
      <c r="AYM25" s="126"/>
      <c r="AYN25" s="126"/>
      <c r="AYO25" s="126"/>
      <c r="AYP25" s="126"/>
      <c r="AYQ25" s="126"/>
      <c r="AYR25" s="126"/>
      <c r="AYS25" s="126"/>
      <c r="AYT25" s="126"/>
      <c r="AYU25" s="126"/>
      <c r="AYV25" s="126"/>
      <c r="AYW25" s="126"/>
      <c r="AYX25" s="126"/>
      <c r="AYY25" s="126"/>
      <c r="AYZ25" s="126"/>
      <c r="AZA25" s="126"/>
      <c r="AZB25" s="126"/>
      <c r="AZC25" s="126"/>
      <c r="AZD25" s="126"/>
      <c r="AZE25" s="126"/>
      <c r="AZF25" s="126"/>
      <c r="AZG25" s="126"/>
      <c r="AZH25" s="126"/>
      <c r="AZI25" s="126"/>
      <c r="AZJ25" s="126"/>
      <c r="AZK25" s="126"/>
      <c r="AZL25" s="126"/>
      <c r="AZM25" s="126"/>
      <c r="AZN25" s="126"/>
      <c r="AZO25" s="126"/>
      <c r="AZP25" s="126"/>
      <c r="AZQ25" s="126"/>
      <c r="AZR25" s="126"/>
      <c r="AZS25" s="126"/>
      <c r="AZT25" s="126"/>
      <c r="AZU25" s="126"/>
      <c r="AZV25" s="126"/>
      <c r="AZW25" s="126"/>
      <c r="AZX25" s="126"/>
      <c r="AZY25" s="126"/>
      <c r="AZZ25" s="126"/>
      <c r="BAA25" s="126"/>
      <c r="BAB25" s="126"/>
      <c r="BAC25" s="126"/>
      <c r="BAD25" s="126"/>
      <c r="BAE25" s="126"/>
      <c r="BAF25" s="126"/>
      <c r="BAG25" s="126"/>
      <c r="BAH25" s="126"/>
      <c r="BAI25" s="126"/>
      <c r="BAJ25" s="126"/>
      <c r="BAK25" s="126"/>
      <c r="BAL25" s="126"/>
      <c r="BAM25" s="126"/>
      <c r="BAN25" s="126"/>
      <c r="BAO25" s="126"/>
      <c r="BAP25" s="126"/>
      <c r="BAQ25" s="126"/>
      <c r="BAR25" s="126"/>
      <c r="BAS25" s="126"/>
      <c r="BAT25" s="126"/>
      <c r="BAU25" s="126"/>
      <c r="BAV25" s="126"/>
      <c r="BAW25" s="126"/>
      <c r="BAX25" s="126"/>
      <c r="BAY25" s="126"/>
      <c r="BAZ25" s="126"/>
      <c r="BBA25" s="126"/>
      <c r="BBB25" s="126"/>
      <c r="BBC25" s="126"/>
      <c r="BBD25" s="126"/>
      <c r="BBE25" s="126"/>
      <c r="BBF25" s="126"/>
      <c r="BBG25" s="126"/>
      <c r="BBH25" s="126"/>
      <c r="BBI25" s="126"/>
      <c r="BBJ25" s="126"/>
      <c r="BBK25" s="126"/>
      <c r="BBL25" s="126"/>
      <c r="BBM25" s="126"/>
      <c r="BBN25" s="126"/>
      <c r="BBO25" s="126"/>
      <c r="BBP25" s="126"/>
      <c r="BBQ25" s="126"/>
      <c r="BBR25" s="126"/>
      <c r="BBS25" s="126"/>
      <c r="BBT25" s="126"/>
      <c r="BBU25" s="126"/>
      <c r="BBV25" s="126"/>
      <c r="BBW25" s="126"/>
      <c r="BBX25" s="126"/>
      <c r="BBY25" s="126"/>
      <c r="BBZ25" s="126"/>
      <c r="BCA25" s="126"/>
      <c r="BCB25" s="126"/>
      <c r="BCC25" s="126"/>
      <c r="BCD25" s="126"/>
      <c r="BCE25" s="126"/>
      <c r="BCF25" s="126"/>
      <c r="BCG25" s="126"/>
      <c r="BCH25" s="126"/>
      <c r="BCI25" s="126"/>
      <c r="BCJ25" s="126"/>
      <c r="BCK25" s="126"/>
      <c r="BCL25" s="126"/>
      <c r="BCM25" s="126"/>
      <c r="BCN25" s="126"/>
      <c r="BCO25" s="126"/>
      <c r="BCP25" s="126"/>
      <c r="BCQ25" s="126"/>
      <c r="BCR25" s="126"/>
      <c r="BCS25" s="126"/>
      <c r="BCT25" s="126"/>
      <c r="BCU25" s="126"/>
      <c r="BCV25" s="126"/>
      <c r="BCW25" s="126"/>
      <c r="BCX25" s="126"/>
      <c r="BCY25" s="126"/>
      <c r="BCZ25" s="126"/>
      <c r="BDA25" s="126"/>
      <c r="BDB25" s="126"/>
      <c r="BDC25" s="126"/>
      <c r="BDD25" s="126"/>
      <c r="BDE25" s="126"/>
      <c r="BDF25" s="126"/>
      <c r="BDG25" s="126"/>
      <c r="BDH25" s="126"/>
      <c r="BDI25" s="126"/>
      <c r="BDJ25" s="126"/>
      <c r="BDK25" s="126"/>
      <c r="BDL25" s="126"/>
      <c r="BDM25" s="126"/>
      <c r="BDN25" s="126"/>
      <c r="BDO25" s="126"/>
      <c r="BDP25" s="126"/>
      <c r="BDQ25" s="126"/>
      <c r="BDR25" s="126"/>
      <c r="BDS25" s="126"/>
      <c r="BDT25" s="126"/>
      <c r="BDU25" s="126"/>
      <c r="BDV25" s="126"/>
      <c r="BDW25" s="126"/>
      <c r="BDX25" s="126"/>
      <c r="BDY25" s="126"/>
      <c r="BDZ25" s="126"/>
      <c r="BEA25" s="126"/>
      <c r="BEB25" s="126"/>
      <c r="BEC25" s="126"/>
      <c r="BED25" s="126"/>
      <c r="BEE25" s="126"/>
      <c r="BEF25" s="126"/>
      <c r="BEG25" s="126"/>
      <c r="BEH25" s="126"/>
      <c r="BEI25" s="126"/>
      <c r="BEJ25" s="126"/>
      <c r="BEK25" s="126"/>
      <c r="BEL25" s="126"/>
      <c r="BEM25" s="126"/>
      <c r="BEN25" s="126"/>
      <c r="BEO25" s="126"/>
      <c r="BEP25" s="126"/>
      <c r="BEQ25" s="126"/>
      <c r="BER25" s="126"/>
      <c r="BES25" s="126"/>
      <c r="BET25" s="126"/>
      <c r="BEU25" s="126"/>
      <c r="BEV25" s="126"/>
      <c r="BEW25" s="126"/>
      <c r="BEX25" s="126"/>
      <c r="BEY25" s="126"/>
      <c r="BEZ25" s="126"/>
      <c r="BFA25" s="126"/>
      <c r="BFB25" s="126"/>
      <c r="BFC25" s="126"/>
      <c r="BFD25" s="126"/>
      <c r="BFE25" s="126"/>
      <c r="BFF25" s="126"/>
      <c r="BFG25" s="126"/>
      <c r="BFH25" s="126"/>
      <c r="BFI25" s="126"/>
      <c r="BFJ25" s="126"/>
      <c r="BFK25" s="126"/>
      <c r="BFL25" s="126"/>
      <c r="BFM25" s="126"/>
      <c r="BFN25" s="126"/>
      <c r="BFO25" s="126"/>
      <c r="BFP25" s="126"/>
      <c r="BFQ25" s="126"/>
      <c r="BFR25" s="126"/>
      <c r="BFS25" s="126"/>
      <c r="BFT25" s="126"/>
      <c r="BFU25" s="126"/>
      <c r="BFV25" s="126"/>
      <c r="BFW25" s="126"/>
      <c r="BFX25" s="126"/>
      <c r="BFY25" s="126"/>
      <c r="BFZ25" s="126"/>
      <c r="BGA25" s="126"/>
      <c r="BGB25" s="126"/>
      <c r="BGC25" s="126"/>
      <c r="BGD25" s="126"/>
      <c r="BGE25" s="126"/>
      <c r="BGF25" s="126"/>
      <c r="BGG25" s="126"/>
      <c r="BGH25" s="126"/>
      <c r="BGI25" s="126"/>
      <c r="BGJ25" s="126"/>
      <c r="BGK25" s="126"/>
      <c r="BGL25" s="126"/>
      <c r="BGM25" s="126"/>
      <c r="BGN25" s="126"/>
      <c r="BGO25" s="126"/>
      <c r="BGP25" s="126"/>
      <c r="BGQ25" s="126"/>
      <c r="BGR25" s="126"/>
      <c r="BGS25" s="126"/>
      <c r="BGT25" s="126"/>
      <c r="BGU25" s="126"/>
      <c r="BGV25" s="126"/>
      <c r="BGW25" s="126"/>
      <c r="BGX25" s="126"/>
      <c r="BGY25" s="126"/>
      <c r="BGZ25" s="126"/>
      <c r="BHA25" s="126"/>
      <c r="BHB25" s="126"/>
      <c r="BHC25" s="126"/>
      <c r="BHD25" s="126"/>
      <c r="BHE25" s="126"/>
      <c r="BHF25" s="126"/>
      <c r="BHG25" s="126"/>
      <c r="BHH25" s="126"/>
      <c r="BHI25" s="126"/>
      <c r="BHJ25" s="126"/>
      <c r="BHK25" s="126"/>
      <c r="BHL25" s="126"/>
      <c r="BHM25" s="126"/>
      <c r="BHN25" s="126"/>
      <c r="BHO25" s="126"/>
      <c r="BHP25" s="126"/>
      <c r="BHQ25" s="126"/>
      <c r="BHR25" s="126"/>
      <c r="BHS25" s="126"/>
      <c r="BHT25" s="126"/>
      <c r="BHU25" s="126"/>
      <c r="BHV25" s="126"/>
      <c r="BHW25" s="126"/>
      <c r="BHX25" s="126"/>
      <c r="BHY25" s="126"/>
      <c r="BHZ25" s="126"/>
      <c r="BIA25" s="126"/>
      <c r="BIB25" s="126"/>
      <c r="BIC25" s="126"/>
      <c r="BID25" s="126"/>
      <c r="BIE25" s="126"/>
      <c r="BIF25" s="126"/>
      <c r="BIG25" s="126"/>
      <c r="BIH25" s="126"/>
      <c r="BII25" s="126"/>
      <c r="BIJ25" s="126"/>
      <c r="BIK25" s="126"/>
      <c r="BIL25" s="126"/>
      <c r="BIM25" s="126"/>
      <c r="BIN25" s="126"/>
      <c r="BIO25" s="126"/>
      <c r="BIP25" s="126"/>
      <c r="BIQ25" s="126"/>
      <c r="BIR25" s="126"/>
      <c r="BIS25" s="126"/>
      <c r="BIT25" s="126"/>
      <c r="BIU25" s="126"/>
      <c r="BIV25" s="126"/>
      <c r="BIW25" s="126"/>
      <c r="BIX25" s="126"/>
      <c r="BIY25" s="126"/>
      <c r="BIZ25" s="126"/>
      <c r="BJA25" s="126"/>
      <c r="BJB25" s="126"/>
      <c r="BJC25" s="126"/>
      <c r="BJD25" s="126"/>
      <c r="BJE25" s="126"/>
      <c r="BJF25" s="126"/>
      <c r="BJG25" s="126"/>
      <c r="BJH25" s="126"/>
      <c r="BJI25" s="126"/>
      <c r="BJJ25" s="126"/>
      <c r="BJK25" s="126"/>
      <c r="BJL25" s="126"/>
      <c r="BJM25" s="126"/>
      <c r="BJN25" s="126"/>
      <c r="BJO25" s="126"/>
      <c r="BJP25" s="126"/>
      <c r="BJQ25" s="126"/>
      <c r="BJR25" s="126"/>
      <c r="BJS25" s="126"/>
      <c r="BJT25" s="126"/>
      <c r="BJU25" s="126"/>
      <c r="BJV25" s="126"/>
      <c r="BJW25" s="126"/>
      <c r="BJX25" s="126"/>
      <c r="BJY25" s="126"/>
      <c r="BJZ25" s="126"/>
      <c r="BKA25" s="126"/>
      <c r="BKB25" s="126"/>
      <c r="BKC25" s="126"/>
      <c r="BKD25" s="126"/>
      <c r="BKE25" s="126"/>
      <c r="BKF25" s="126"/>
      <c r="BKG25" s="126"/>
      <c r="BKH25" s="126"/>
      <c r="BKI25" s="126"/>
      <c r="BKJ25" s="126"/>
      <c r="BKK25" s="126"/>
      <c r="BKL25" s="126"/>
      <c r="BKM25" s="126"/>
      <c r="BKN25" s="126"/>
      <c r="BKO25" s="126"/>
      <c r="BKP25" s="126"/>
      <c r="BKQ25" s="126"/>
      <c r="BKR25" s="126"/>
      <c r="BKS25" s="126"/>
      <c r="BKT25" s="126"/>
      <c r="BKU25" s="126"/>
      <c r="BKV25" s="126"/>
      <c r="BKW25" s="126"/>
      <c r="BKX25" s="126"/>
      <c r="BKY25" s="126"/>
      <c r="BKZ25" s="126"/>
      <c r="BLA25" s="126"/>
      <c r="BLB25" s="126"/>
      <c r="BLC25" s="126"/>
      <c r="BLD25" s="126"/>
      <c r="BLE25" s="126"/>
      <c r="BLF25" s="126"/>
      <c r="BLG25" s="126"/>
      <c r="BLH25" s="126"/>
      <c r="BLI25" s="126"/>
      <c r="BLJ25" s="126"/>
      <c r="BLK25" s="126"/>
      <c r="BLL25" s="126"/>
      <c r="BLM25" s="126"/>
      <c r="BLN25" s="126"/>
      <c r="BLO25" s="126"/>
      <c r="BLP25" s="126"/>
      <c r="BLQ25" s="126"/>
      <c r="BLR25" s="126"/>
      <c r="BLS25" s="126"/>
      <c r="BLT25" s="126"/>
      <c r="BLU25" s="126"/>
      <c r="BLV25" s="126"/>
      <c r="BLW25" s="126"/>
      <c r="BLX25" s="126"/>
      <c r="BLY25" s="126"/>
      <c r="BLZ25" s="126"/>
      <c r="BMA25" s="126"/>
      <c r="BMB25" s="126"/>
      <c r="BMC25" s="126"/>
      <c r="BMD25" s="126"/>
      <c r="BME25" s="126"/>
      <c r="BMF25" s="126"/>
      <c r="BMG25" s="126"/>
      <c r="BMH25" s="126"/>
      <c r="BMI25" s="126"/>
      <c r="BMJ25" s="126"/>
      <c r="BMK25" s="126"/>
      <c r="BML25" s="126"/>
      <c r="BMM25" s="126"/>
      <c r="BMN25" s="126"/>
      <c r="BMO25" s="126"/>
      <c r="BMP25" s="126"/>
      <c r="BMQ25" s="126"/>
      <c r="BMR25" s="126"/>
      <c r="BMS25" s="126"/>
      <c r="BMT25" s="126"/>
      <c r="BMU25" s="126"/>
      <c r="BMV25" s="126"/>
      <c r="BMW25" s="126"/>
      <c r="BMX25" s="126"/>
      <c r="BMY25" s="126"/>
      <c r="BMZ25" s="126"/>
      <c r="BNA25" s="126"/>
      <c r="BNB25" s="126"/>
      <c r="BNC25" s="126"/>
      <c r="BND25" s="126"/>
      <c r="BNE25" s="126"/>
      <c r="BNF25" s="126"/>
      <c r="BNG25" s="126"/>
      <c r="BNH25" s="126"/>
      <c r="BNI25" s="126"/>
      <c r="BNJ25" s="126"/>
      <c r="BNK25" s="126"/>
      <c r="BNL25" s="126"/>
      <c r="BNM25" s="126"/>
      <c r="BNN25" s="126"/>
      <c r="BNO25" s="126"/>
      <c r="BNP25" s="126"/>
      <c r="BNQ25" s="126"/>
      <c r="BNR25" s="126"/>
      <c r="BNS25" s="126"/>
      <c r="BNT25" s="126"/>
      <c r="BNU25" s="126"/>
      <c r="BNV25" s="126"/>
      <c r="BNW25" s="126"/>
      <c r="BNX25" s="126"/>
      <c r="BNY25" s="126"/>
      <c r="BNZ25" s="126"/>
      <c r="BOA25" s="126"/>
      <c r="BOB25" s="126"/>
      <c r="BOC25" s="126"/>
      <c r="BOD25" s="126"/>
      <c r="BOE25" s="126"/>
      <c r="BOF25" s="126"/>
      <c r="BOG25" s="126"/>
      <c r="BOH25" s="126"/>
      <c r="BOI25" s="126"/>
      <c r="BOJ25" s="126"/>
      <c r="BOK25" s="126"/>
      <c r="BOL25" s="126"/>
      <c r="BOM25" s="126"/>
      <c r="BON25" s="126"/>
      <c r="BOO25" s="126"/>
      <c r="BOP25" s="126"/>
      <c r="BOQ25" s="126"/>
      <c r="BOR25" s="126"/>
      <c r="BOS25" s="126"/>
      <c r="BOT25" s="126"/>
      <c r="BOU25" s="126"/>
      <c r="BOV25" s="126"/>
      <c r="BOW25" s="126"/>
      <c r="BOX25" s="126"/>
      <c r="BOY25" s="126"/>
      <c r="BOZ25" s="126"/>
      <c r="BPA25" s="126"/>
      <c r="BPB25" s="126"/>
      <c r="BPC25" s="126"/>
      <c r="BPD25" s="126"/>
      <c r="BPE25" s="126"/>
      <c r="BPF25" s="126"/>
      <c r="BPG25" s="126"/>
      <c r="BPH25" s="126"/>
      <c r="BPI25" s="126"/>
      <c r="BPJ25" s="126"/>
      <c r="BPK25" s="126"/>
      <c r="BPL25" s="126"/>
      <c r="BPM25" s="126"/>
      <c r="BPN25" s="126"/>
      <c r="BPO25" s="126"/>
      <c r="BPP25" s="126"/>
      <c r="BPQ25" s="126"/>
      <c r="BPR25" s="126"/>
      <c r="BPS25" s="126"/>
      <c r="BPT25" s="126"/>
      <c r="BPU25" s="126"/>
      <c r="BPV25" s="126"/>
      <c r="BPW25" s="126"/>
      <c r="BPX25" s="126"/>
      <c r="BPY25" s="126"/>
      <c r="BPZ25" s="126"/>
      <c r="BQA25" s="126"/>
      <c r="BQB25" s="126"/>
      <c r="BQC25" s="126"/>
      <c r="BQD25" s="126"/>
      <c r="BQE25" s="126"/>
      <c r="BQF25" s="126"/>
      <c r="BQG25" s="126"/>
      <c r="BQH25" s="126"/>
      <c r="BQI25" s="126"/>
      <c r="BQJ25" s="126"/>
      <c r="BQK25" s="126"/>
      <c r="BQL25" s="126"/>
      <c r="BQM25" s="126"/>
      <c r="BQN25" s="126"/>
      <c r="BQO25" s="126"/>
      <c r="BQP25" s="126"/>
      <c r="BQQ25" s="126"/>
      <c r="BQR25" s="126"/>
      <c r="BQS25" s="126"/>
      <c r="BQT25" s="126"/>
      <c r="BQU25" s="126"/>
      <c r="BQV25" s="126"/>
      <c r="BQW25" s="126"/>
      <c r="BQX25" s="126"/>
      <c r="BQY25" s="126"/>
      <c r="BQZ25" s="126"/>
      <c r="BRA25" s="126"/>
      <c r="BRB25" s="126"/>
      <c r="BRC25" s="126"/>
      <c r="BRD25" s="126"/>
      <c r="BRE25" s="126"/>
      <c r="BRF25" s="126"/>
      <c r="BRG25" s="126"/>
      <c r="BRH25" s="126"/>
      <c r="BRI25" s="126"/>
      <c r="BRJ25" s="126"/>
      <c r="BRK25" s="126"/>
      <c r="BRL25" s="126"/>
      <c r="BRM25" s="126"/>
      <c r="BRN25" s="126"/>
      <c r="BRO25" s="126"/>
      <c r="BRP25" s="126"/>
      <c r="BRQ25" s="126"/>
      <c r="BRR25" s="126"/>
      <c r="BRS25" s="126"/>
      <c r="BRT25" s="126"/>
      <c r="BRU25" s="126"/>
      <c r="BRV25" s="126"/>
      <c r="BRW25" s="126"/>
      <c r="BRX25" s="126"/>
      <c r="BRY25" s="126"/>
      <c r="BRZ25" s="126"/>
      <c r="BSA25" s="126"/>
      <c r="BSB25" s="126"/>
      <c r="BSC25" s="126"/>
      <c r="BSD25" s="126"/>
      <c r="BSE25" s="126"/>
      <c r="BSF25" s="126"/>
      <c r="BSG25" s="126"/>
      <c r="BSH25" s="126"/>
      <c r="BSI25" s="126"/>
      <c r="BSJ25" s="126"/>
      <c r="BSK25" s="126"/>
      <c r="BSL25" s="126"/>
      <c r="BSM25" s="126"/>
      <c r="BSN25" s="126"/>
      <c r="BSO25" s="126"/>
      <c r="BSP25" s="126"/>
      <c r="BSQ25" s="126"/>
      <c r="BSR25" s="126"/>
      <c r="BSS25" s="126"/>
      <c r="BST25" s="126"/>
      <c r="BSU25" s="126"/>
      <c r="BSV25" s="126"/>
      <c r="BSW25" s="126"/>
      <c r="BSX25" s="126"/>
      <c r="BSY25" s="126"/>
      <c r="BSZ25" s="126"/>
      <c r="BTA25" s="126"/>
      <c r="BTB25" s="126"/>
      <c r="BTC25" s="126"/>
      <c r="BTD25" s="126"/>
      <c r="BTE25" s="126"/>
      <c r="BTF25" s="126"/>
      <c r="BTG25" s="126"/>
      <c r="BTH25" s="126"/>
      <c r="BTI25" s="126"/>
      <c r="BTJ25" s="126"/>
      <c r="BTK25" s="126"/>
      <c r="BTL25" s="126"/>
      <c r="BTM25" s="126"/>
      <c r="BTN25" s="126"/>
      <c r="BTO25" s="126"/>
      <c r="BTP25" s="126"/>
      <c r="BTQ25" s="126"/>
      <c r="BTR25" s="126"/>
      <c r="BTS25" s="126"/>
      <c r="BTT25" s="126"/>
      <c r="BTU25" s="126"/>
      <c r="BTV25" s="126"/>
      <c r="BTW25" s="126"/>
      <c r="BTX25" s="126"/>
      <c r="BTY25" s="126"/>
      <c r="BTZ25" s="126"/>
      <c r="BUA25" s="126"/>
      <c r="BUB25" s="126"/>
      <c r="BUC25" s="126"/>
      <c r="BUD25" s="126"/>
      <c r="BUE25" s="126"/>
      <c r="BUF25" s="126"/>
      <c r="BUG25" s="126"/>
      <c r="BUH25" s="126"/>
      <c r="BUI25" s="126"/>
      <c r="BUJ25" s="126"/>
      <c r="BUK25" s="126"/>
      <c r="BUL25" s="126"/>
      <c r="BUM25" s="126"/>
      <c r="BUN25" s="126"/>
      <c r="BUO25" s="126"/>
      <c r="BUP25" s="126"/>
      <c r="BUQ25" s="126"/>
      <c r="BUR25" s="126"/>
      <c r="BUS25" s="126"/>
      <c r="BUT25" s="126"/>
      <c r="BUU25" s="126"/>
      <c r="BUV25" s="126"/>
      <c r="BUW25" s="126"/>
      <c r="BUX25" s="126"/>
      <c r="BUY25" s="126"/>
      <c r="BUZ25" s="126"/>
      <c r="BVA25" s="126"/>
      <c r="BVB25" s="126"/>
      <c r="BVC25" s="126"/>
      <c r="BVD25" s="126"/>
      <c r="BVE25" s="126"/>
      <c r="BVF25" s="126"/>
      <c r="BVG25" s="126"/>
      <c r="BVH25" s="126"/>
      <c r="BVI25" s="126"/>
      <c r="BVJ25" s="126"/>
    </row>
    <row r="26" spans="1:1934" ht="18" customHeight="1">
      <c r="A26" s="680" t="s">
        <v>72</v>
      </c>
      <c r="B26" s="680"/>
      <c r="C26" s="680"/>
      <c r="D26" s="680"/>
      <c r="E26" s="680"/>
      <c r="F26" s="680"/>
      <c r="G26" s="680"/>
      <c r="H26" s="680"/>
      <c r="I26" s="680"/>
      <c r="J26" s="680"/>
      <c r="K26" s="680"/>
      <c r="L26" s="680"/>
      <c r="M26" s="573">
        <f>SUM(M27)</f>
        <v>289.5</v>
      </c>
      <c r="N26" s="573">
        <f t="shared" ref="N26:X26" si="8">SUM(N27)</f>
        <v>307.5</v>
      </c>
      <c r="O26" s="573">
        <f t="shared" si="8"/>
        <v>229.5</v>
      </c>
      <c r="P26" s="573">
        <f t="shared" si="8"/>
        <v>0</v>
      </c>
      <c r="Q26" s="573">
        <f t="shared" si="8"/>
        <v>0</v>
      </c>
      <c r="R26" s="573">
        <f t="shared" si="8"/>
        <v>0</v>
      </c>
      <c r="S26" s="573">
        <f t="shared" si="8"/>
        <v>0</v>
      </c>
      <c r="T26" s="573">
        <f t="shared" si="8"/>
        <v>0</v>
      </c>
      <c r="U26" s="573">
        <f t="shared" si="8"/>
        <v>0</v>
      </c>
      <c r="V26" s="573">
        <f t="shared" si="8"/>
        <v>0</v>
      </c>
      <c r="W26" s="573">
        <f t="shared" si="8"/>
        <v>0</v>
      </c>
      <c r="X26" s="573">
        <f t="shared" si="8"/>
        <v>0</v>
      </c>
      <c r="Y26" s="107"/>
      <c r="Z26" s="107"/>
      <c r="AA26" s="107"/>
      <c r="AB26" s="107"/>
      <c r="AC26" s="107"/>
      <c r="AD26" s="107"/>
      <c r="AE26" s="107"/>
      <c r="AF26" s="107"/>
      <c r="AG26" s="107"/>
      <c r="AH26" s="107"/>
      <c r="AI26" s="107"/>
      <c r="AJ26" s="107"/>
      <c r="AK26" s="107"/>
      <c r="AL26" s="107"/>
      <c r="AM26" s="107"/>
      <c r="AN26" s="107"/>
      <c r="AO26" s="107"/>
      <c r="AP26" s="107"/>
      <c r="AQ26" s="107"/>
      <c r="AR26" s="107"/>
      <c r="AS26" s="107"/>
      <c r="AT26" s="107"/>
      <c r="AU26" s="107"/>
      <c r="AV26" s="107"/>
      <c r="AW26" s="107"/>
      <c r="AX26" s="107"/>
      <c r="AY26" s="107"/>
      <c r="AZ26" s="107"/>
      <c r="BA26" s="107"/>
      <c r="BB26" s="107"/>
      <c r="BC26" s="107"/>
      <c r="BD26" s="107"/>
      <c r="BE26" s="107"/>
      <c r="BF26" s="107"/>
      <c r="BG26" s="107"/>
      <c r="BH26" s="107"/>
      <c r="BI26" s="107"/>
      <c r="BJ26" s="107"/>
      <c r="BK26" s="107"/>
      <c r="BL26" s="107"/>
      <c r="BM26" s="107"/>
      <c r="BN26" s="107"/>
      <c r="BO26" s="107"/>
      <c r="BP26" s="107"/>
      <c r="BQ26" s="107"/>
      <c r="BR26" s="107"/>
      <c r="BS26" s="107"/>
      <c r="BT26" s="107"/>
      <c r="BU26" s="107"/>
      <c r="BV26" s="107"/>
      <c r="BW26" s="107"/>
      <c r="BX26" s="107"/>
      <c r="BY26" s="107"/>
      <c r="BZ26" s="107"/>
      <c r="CA26" s="107"/>
      <c r="CB26" s="107"/>
      <c r="CC26" s="107"/>
      <c r="CD26" s="107"/>
      <c r="CE26" s="107"/>
      <c r="CF26" s="107"/>
      <c r="CG26" s="107"/>
      <c r="CH26" s="107"/>
      <c r="CI26" s="107"/>
      <c r="CJ26" s="107"/>
      <c r="CK26" s="107"/>
      <c r="CL26" s="107"/>
      <c r="CM26" s="107"/>
      <c r="CN26" s="107"/>
      <c r="CO26" s="107"/>
      <c r="CP26" s="107"/>
      <c r="CQ26" s="107"/>
      <c r="CR26" s="107"/>
      <c r="CS26" s="107"/>
      <c r="CT26" s="107"/>
      <c r="CU26" s="107"/>
      <c r="CV26" s="107"/>
      <c r="CW26" s="107"/>
      <c r="CX26" s="107"/>
      <c r="CY26" s="107"/>
      <c r="CZ26" s="107"/>
      <c r="DA26" s="107"/>
      <c r="DB26" s="107"/>
      <c r="DC26" s="107"/>
      <c r="DD26" s="107"/>
      <c r="DE26" s="107"/>
      <c r="DF26" s="107"/>
      <c r="DG26" s="107"/>
      <c r="DH26" s="107"/>
      <c r="DI26" s="107"/>
      <c r="DJ26" s="107"/>
      <c r="DK26" s="107"/>
      <c r="DL26" s="107"/>
      <c r="DM26" s="107"/>
      <c r="DN26" s="107"/>
      <c r="DO26" s="107"/>
      <c r="DP26" s="107"/>
      <c r="DQ26" s="107"/>
      <c r="DR26" s="107"/>
      <c r="DS26" s="107"/>
      <c r="DT26" s="107"/>
      <c r="DU26" s="107"/>
      <c r="DV26" s="107"/>
      <c r="DW26" s="107"/>
      <c r="DX26" s="107"/>
      <c r="DY26" s="107"/>
      <c r="DZ26" s="107"/>
      <c r="EA26" s="107"/>
      <c r="EB26" s="107"/>
      <c r="EC26" s="107"/>
      <c r="ED26" s="107"/>
      <c r="EE26" s="107"/>
      <c r="EF26" s="107"/>
      <c r="EG26" s="107"/>
      <c r="EH26" s="107"/>
      <c r="EI26" s="107"/>
      <c r="EJ26" s="107"/>
      <c r="EK26" s="107"/>
      <c r="EL26" s="107"/>
      <c r="EM26" s="107"/>
      <c r="EN26" s="107"/>
      <c r="EO26" s="107"/>
      <c r="EP26" s="107"/>
      <c r="EQ26" s="107"/>
      <c r="ER26" s="107"/>
      <c r="ES26" s="107"/>
      <c r="ET26" s="107"/>
      <c r="EU26" s="107"/>
      <c r="EV26" s="107"/>
      <c r="EW26" s="107"/>
      <c r="EX26" s="107"/>
      <c r="EY26" s="107"/>
      <c r="EZ26" s="107"/>
      <c r="FA26" s="107"/>
      <c r="FB26" s="107"/>
      <c r="FC26" s="107"/>
      <c r="FD26" s="107"/>
      <c r="FE26" s="107"/>
      <c r="FF26" s="107"/>
      <c r="FG26" s="107"/>
      <c r="FH26" s="107"/>
      <c r="FI26" s="107"/>
      <c r="FJ26" s="107"/>
      <c r="FK26" s="107"/>
      <c r="FL26" s="107"/>
    </row>
    <row r="27" spans="1:1934" ht="36" customHeight="1">
      <c r="A27" s="202" t="s">
        <v>21</v>
      </c>
      <c r="B27" s="198" t="s">
        <v>88</v>
      </c>
      <c r="C27" s="201"/>
      <c r="D27" s="201"/>
      <c r="E27" s="205"/>
      <c r="F27" s="198"/>
      <c r="G27" s="198"/>
      <c r="H27" s="198"/>
      <c r="I27" s="203">
        <v>200</v>
      </c>
      <c r="J27" s="681" t="s">
        <v>1273</v>
      </c>
      <c r="K27" s="682" t="s">
        <v>827</v>
      </c>
      <c r="L27" s="205"/>
      <c r="M27" s="572">
        <f t="shared" ref="M27:X27" si="9">SUM(M28:M28)</f>
        <v>289.5</v>
      </c>
      <c r="N27" s="572">
        <f t="shared" si="9"/>
        <v>307.5</v>
      </c>
      <c r="O27" s="572">
        <f t="shared" si="9"/>
        <v>229.5</v>
      </c>
      <c r="P27" s="572">
        <f t="shared" si="9"/>
        <v>0</v>
      </c>
      <c r="Q27" s="572">
        <f t="shared" si="9"/>
        <v>0</v>
      </c>
      <c r="R27" s="572">
        <f t="shared" si="9"/>
        <v>0</v>
      </c>
      <c r="S27" s="572">
        <f t="shared" si="9"/>
        <v>0</v>
      </c>
      <c r="T27" s="572">
        <f t="shared" si="9"/>
        <v>0</v>
      </c>
      <c r="U27" s="572">
        <f t="shared" si="9"/>
        <v>0</v>
      </c>
      <c r="V27" s="572">
        <f t="shared" si="9"/>
        <v>0</v>
      </c>
      <c r="W27" s="572">
        <f t="shared" si="9"/>
        <v>0</v>
      </c>
      <c r="X27" s="572">
        <f t="shared" si="9"/>
        <v>0</v>
      </c>
      <c r="Y27" s="107"/>
      <c r="Z27" s="107"/>
      <c r="AA27" s="107"/>
      <c r="AB27" s="107"/>
      <c r="AC27" s="107"/>
      <c r="AD27" s="107"/>
      <c r="AE27" s="107"/>
      <c r="AF27" s="107"/>
      <c r="AG27" s="107"/>
      <c r="AH27" s="107"/>
      <c r="AI27" s="107"/>
      <c r="AJ27" s="107"/>
      <c r="AK27" s="107"/>
      <c r="AL27" s="107"/>
      <c r="AM27" s="107"/>
      <c r="AN27" s="107"/>
      <c r="AO27" s="107"/>
      <c r="AP27" s="107"/>
      <c r="AQ27" s="107"/>
      <c r="AR27" s="107"/>
      <c r="AS27" s="107"/>
      <c r="AT27" s="107"/>
      <c r="AU27" s="107"/>
      <c r="AV27" s="107"/>
      <c r="AW27" s="107"/>
      <c r="AX27" s="107"/>
      <c r="AY27" s="107"/>
      <c r="AZ27" s="107"/>
      <c r="BA27" s="107"/>
      <c r="BB27" s="107"/>
      <c r="BC27" s="107"/>
      <c r="BD27" s="107"/>
      <c r="BE27" s="107"/>
      <c r="BF27" s="107"/>
      <c r="BG27" s="107"/>
      <c r="BH27" s="107"/>
      <c r="BI27" s="107"/>
      <c r="BJ27" s="107"/>
      <c r="BK27" s="107"/>
      <c r="BL27" s="107"/>
      <c r="BM27" s="107"/>
      <c r="BN27" s="107"/>
      <c r="BO27" s="107"/>
      <c r="BP27" s="107"/>
      <c r="BQ27" s="107"/>
      <c r="BR27" s="107"/>
      <c r="BS27" s="107"/>
      <c r="BT27" s="107"/>
      <c r="BU27" s="107"/>
      <c r="BV27" s="107"/>
      <c r="BW27" s="107"/>
      <c r="BX27" s="107"/>
      <c r="BY27" s="107"/>
      <c r="BZ27" s="107"/>
      <c r="CA27" s="107"/>
      <c r="CB27" s="107"/>
      <c r="CC27" s="107"/>
      <c r="CD27" s="107"/>
      <c r="CE27" s="107"/>
      <c r="CF27" s="107"/>
      <c r="CG27" s="107"/>
      <c r="CH27" s="107"/>
      <c r="CI27" s="107"/>
      <c r="CJ27" s="107"/>
      <c r="CK27" s="107"/>
      <c r="CL27" s="107"/>
      <c r="CM27" s="107"/>
      <c r="CN27" s="107"/>
      <c r="CO27" s="107"/>
      <c r="CP27" s="107"/>
      <c r="CQ27" s="107"/>
      <c r="CR27" s="107"/>
      <c r="CS27" s="107"/>
      <c r="CT27" s="107"/>
      <c r="CU27" s="107"/>
      <c r="CV27" s="107"/>
      <c r="CW27" s="107"/>
      <c r="CX27" s="107"/>
      <c r="CY27" s="107"/>
      <c r="CZ27" s="107"/>
      <c r="DA27" s="107"/>
      <c r="DB27" s="107"/>
      <c r="DC27" s="107"/>
      <c r="DD27" s="107"/>
      <c r="DE27" s="107"/>
      <c r="DF27" s="107"/>
      <c r="DG27" s="107"/>
      <c r="DH27" s="107"/>
      <c r="DI27" s="107"/>
      <c r="DJ27" s="107"/>
      <c r="DK27" s="107"/>
      <c r="DL27" s="107"/>
      <c r="DM27" s="107"/>
      <c r="DN27" s="107"/>
      <c r="DO27" s="107"/>
      <c r="DP27" s="107"/>
      <c r="DQ27" s="107"/>
      <c r="DR27" s="107"/>
      <c r="DS27" s="107"/>
      <c r="DT27" s="107"/>
      <c r="DU27" s="107"/>
      <c r="DV27" s="107"/>
      <c r="DW27" s="107"/>
      <c r="DX27" s="107"/>
      <c r="DY27" s="107"/>
      <c r="DZ27" s="107"/>
      <c r="EA27" s="107"/>
      <c r="EB27" s="107"/>
      <c r="EC27" s="107"/>
      <c r="ED27" s="107"/>
      <c r="EE27" s="107"/>
      <c r="EF27" s="107"/>
      <c r="EG27" s="107"/>
      <c r="EH27" s="107"/>
      <c r="EI27" s="107"/>
      <c r="EJ27" s="107"/>
      <c r="EK27" s="107"/>
      <c r="EL27" s="107"/>
      <c r="EM27" s="107"/>
      <c r="EN27" s="107"/>
      <c r="EO27" s="107"/>
      <c r="EP27" s="107"/>
      <c r="EQ27" s="107"/>
      <c r="ER27" s="107"/>
      <c r="ES27" s="107"/>
      <c r="ET27" s="107"/>
      <c r="EU27" s="107"/>
      <c r="EV27" s="107"/>
      <c r="EW27" s="107"/>
      <c r="EX27" s="107"/>
      <c r="EY27" s="107"/>
      <c r="EZ27" s="107"/>
      <c r="FA27" s="107"/>
      <c r="FB27" s="107"/>
      <c r="FC27" s="107"/>
      <c r="FD27" s="107"/>
      <c r="FE27" s="107"/>
      <c r="FF27" s="107"/>
      <c r="FG27" s="107"/>
      <c r="FH27" s="107"/>
      <c r="FI27" s="107"/>
      <c r="FJ27" s="107"/>
      <c r="FK27" s="107"/>
      <c r="FL27" s="107"/>
    </row>
    <row r="28" spans="1:1934" ht="75">
      <c r="A28" s="202" t="s">
        <v>41</v>
      </c>
      <c r="B28" s="198" t="s">
        <v>140</v>
      </c>
      <c r="C28" s="201"/>
      <c r="D28" s="204" t="s">
        <v>258</v>
      </c>
      <c r="E28" s="205" t="s">
        <v>948</v>
      </c>
      <c r="F28" s="204" t="s">
        <v>92</v>
      </c>
      <c r="G28" s="204" t="s">
        <v>79</v>
      </c>
      <c r="H28" s="204" t="s">
        <v>828</v>
      </c>
      <c r="I28" s="203">
        <v>200</v>
      </c>
      <c r="J28" s="681"/>
      <c r="K28" s="682"/>
      <c r="L28" s="205"/>
      <c r="M28" s="572">
        <v>289.5</v>
      </c>
      <c r="N28" s="572">
        <v>307.5</v>
      </c>
      <c r="O28" s="572">
        <v>229.5</v>
      </c>
      <c r="P28" s="572">
        <f>SUM(Q28:R28)</f>
        <v>0</v>
      </c>
      <c r="Q28" s="572">
        <v>0</v>
      </c>
      <c r="R28" s="572"/>
      <c r="S28" s="572">
        <f>SUM(T28:U28)</f>
        <v>0</v>
      </c>
      <c r="T28" s="572">
        <v>0</v>
      </c>
      <c r="U28" s="572"/>
      <c r="V28" s="572">
        <f>SUM(W28:X28)</f>
        <v>0</v>
      </c>
      <c r="W28" s="572">
        <v>0</v>
      </c>
      <c r="X28" s="572"/>
    </row>
    <row r="29" spans="1:1934">
      <c r="A29" s="193" t="s">
        <v>15</v>
      </c>
      <c r="B29" s="561" t="s">
        <v>16</v>
      </c>
      <c r="C29" s="195"/>
      <c r="D29" s="195"/>
      <c r="E29" s="196"/>
      <c r="F29" s="194"/>
      <c r="G29" s="194"/>
      <c r="H29" s="194"/>
      <c r="I29" s="194">
        <v>300</v>
      </c>
      <c r="J29" s="534"/>
      <c r="K29" s="195"/>
      <c r="L29" s="196"/>
      <c r="M29" s="570">
        <f>SUM(M30,)</f>
        <v>30.1</v>
      </c>
      <c r="N29" s="570">
        <f t="shared" ref="N29:X29" si="10">SUM(N30,)</f>
        <v>30</v>
      </c>
      <c r="O29" s="570">
        <f t="shared" si="10"/>
        <v>11.6</v>
      </c>
      <c r="P29" s="570">
        <f t="shared" si="10"/>
        <v>20</v>
      </c>
      <c r="Q29" s="570">
        <f t="shared" si="10"/>
        <v>20</v>
      </c>
      <c r="R29" s="570">
        <f t="shared" si="10"/>
        <v>0</v>
      </c>
      <c r="S29" s="570">
        <f t="shared" si="10"/>
        <v>20</v>
      </c>
      <c r="T29" s="570">
        <f t="shared" si="10"/>
        <v>20</v>
      </c>
      <c r="U29" s="570">
        <f t="shared" si="10"/>
        <v>0</v>
      </c>
      <c r="V29" s="570">
        <f t="shared" si="10"/>
        <v>20</v>
      </c>
      <c r="W29" s="570">
        <f t="shared" si="10"/>
        <v>20</v>
      </c>
      <c r="X29" s="570">
        <f t="shared" si="10"/>
        <v>0</v>
      </c>
    </row>
    <row r="30" spans="1:1934" ht="56.25">
      <c r="A30" s="197" t="s">
        <v>18</v>
      </c>
      <c r="B30" s="238" t="s">
        <v>46</v>
      </c>
      <c r="C30" s="206"/>
      <c r="D30" s="206"/>
      <c r="E30" s="207"/>
      <c r="F30" s="238"/>
      <c r="G30" s="238"/>
      <c r="H30" s="238"/>
      <c r="I30" s="208">
        <v>320</v>
      </c>
      <c r="J30" s="536"/>
      <c r="K30" s="206"/>
      <c r="L30" s="207"/>
      <c r="M30" s="571">
        <f t="shared" ref="M30:X30" si="11">SUM(M31:M31)</f>
        <v>30.1</v>
      </c>
      <c r="N30" s="571">
        <f t="shared" si="11"/>
        <v>30</v>
      </c>
      <c r="O30" s="571">
        <f t="shared" si="11"/>
        <v>11.6</v>
      </c>
      <c r="P30" s="571">
        <f t="shared" si="11"/>
        <v>20</v>
      </c>
      <c r="Q30" s="571">
        <f t="shared" si="11"/>
        <v>20</v>
      </c>
      <c r="R30" s="571">
        <f t="shared" si="11"/>
        <v>0</v>
      </c>
      <c r="S30" s="571">
        <f t="shared" si="11"/>
        <v>20</v>
      </c>
      <c r="T30" s="571">
        <f t="shared" si="11"/>
        <v>20</v>
      </c>
      <c r="U30" s="571">
        <f t="shared" si="11"/>
        <v>0</v>
      </c>
      <c r="V30" s="571">
        <f t="shared" si="11"/>
        <v>20</v>
      </c>
      <c r="W30" s="571">
        <f t="shared" si="11"/>
        <v>20</v>
      </c>
      <c r="X30" s="571">
        <f t="shared" si="11"/>
        <v>0</v>
      </c>
    </row>
    <row r="31" spans="1:1934" ht="187.5">
      <c r="A31" s="209" t="s">
        <v>12</v>
      </c>
      <c r="B31" s="562" t="s">
        <v>141</v>
      </c>
      <c r="C31" s="199"/>
      <c r="D31" s="210" t="s">
        <v>262</v>
      </c>
      <c r="E31" s="200" t="s">
        <v>952</v>
      </c>
      <c r="F31" s="204" t="s">
        <v>79</v>
      </c>
      <c r="G31" s="204" t="s">
        <v>94</v>
      </c>
      <c r="H31" s="204" t="s">
        <v>160</v>
      </c>
      <c r="I31" s="203">
        <v>300</v>
      </c>
      <c r="J31" s="537" t="s">
        <v>172</v>
      </c>
      <c r="K31" s="199"/>
      <c r="L31" s="200"/>
      <c r="M31" s="572">
        <v>30.1</v>
      </c>
      <c r="N31" s="572">
        <v>30</v>
      </c>
      <c r="O31" s="572">
        <v>11.6</v>
      </c>
      <c r="P31" s="572">
        <f>SUM(Q31:R31)</f>
        <v>20</v>
      </c>
      <c r="Q31" s="572">
        <v>20</v>
      </c>
      <c r="R31" s="572"/>
      <c r="S31" s="572">
        <f>SUM(T31:U31)</f>
        <v>20</v>
      </c>
      <c r="T31" s="572">
        <v>20</v>
      </c>
      <c r="U31" s="572"/>
      <c r="V31" s="572">
        <f>SUM(W31:X31)</f>
        <v>20</v>
      </c>
      <c r="W31" s="572">
        <v>20</v>
      </c>
      <c r="X31" s="572"/>
    </row>
    <row r="32" spans="1:1934">
      <c r="A32" s="193" t="s">
        <v>145</v>
      </c>
      <c r="B32" s="683" t="s">
        <v>1278</v>
      </c>
      <c r="C32" s="683"/>
      <c r="D32" s="683"/>
      <c r="E32" s="683"/>
      <c r="F32" s="683"/>
      <c r="G32" s="683"/>
      <c r="H32" s="683"/>
      <c r="I32" s="683"/>
      <c r="J32" s="683"/>
      <c r="K32" s="683"/>
      <c r="L32" s="683"/>
      <c r="M32" s="574">
        <f>M33</f>
        <v>177</v>
      </c>
      <c r="N32" s="574">
        <f t="shared" ref="N32:X32" si="12">N33</f>
        <v>20000</v>
      </c>
      <c r="O32" s="574">
        <f t="shared" si="12"/>
        <v>0</v>
      </c>
      <c r="P32" s="574">
        <f t="shared" si="12"/>
        <v>15000</v>
      </c>
      <c r="Q32" s="574">
        <f t="shared" si="12"/>
        <v>15000</v>
      </c>
      <c r="R32" s="574">
        <f t="shared" si="12"/>
        <v>0</v>
      </c>
      <c r="S32" s="574">
        <f t="shared" si="12"/>
        <v>15000</v>
      </c>
      <c r="T32" s="574">
        <f t="shared" si="12"/>
        <v>15000</v>
      </c>
      <c r="U32" s="574">
        <f t="shared" si="12"/>
        <v>0</v>
      </c>
      <c r="V32" s="574">
        <f t="shared" si="12"/>
        <v>15000</v>
      </c>
      <c r="W32" s="574">
        <f t="shared" si="12"/>
        <v>15000</v>
      </c>
      <c r="X32" s="574">
        <f t="shared" si="12"/>
        <v>0</v>
      </c>
    </row>
    <row r="33" spans="1:25" ht="131.25">
      <c r="A33" s="202"/>
      <c r="B33" s="563" t="s">
        <v>1221</v>
      </c>
      <c r="C33" s="199"/>
      <c r="D33" s="200" t="s">
        <v>263</v>
      </c>
      <c r="E33" s="200" t="s">
        <v>954</v>
      </c>
      <c r="F33" s="204" t="s">
        <v>82</v>
      </c>
      <c r="G33" s="204" t="s">
        <v>91</v>
      </c>
      <c r="H33" s="204" t="s">
        <v>161</v>
      </c>
      <c r="I33" s="203">
        <v>730</v>
      </c>
      <c r="J33" s="537" t="s">
        <v>1279</v>
      </c>
      <c r="K33" s="199"/>
      <c r="L33" s="199"/>
      <c r="M33" s="572">
        <v>177</v>
      </c>
      <c r="N33" s="572">
        <v>20000</v>
      </c>
      <c r="O33" s="572">
        <v>0</v>
      </c>
      <c r="P33" s="572">
        <f>SUM(Q33:R33)</f>
        <v>15000</v>
      </c>
      <c r="Q33" s="572">
        <v>15000</v>
      </c>
      <c r="R33" s="572"/>
      <c r="S33" s="572">
        <f>SUM(T33:U33)</f>
        <v>15000</v>
      </c>
      <c r="T33" s="572">
        <v>15000</v>
      </c>
      <c r="U33" s="572"/>
      <c r="V33" s="572">
        <f>SUM(W33:X33)</f>
        <v>15000</v>
      </c>
      <c r="W33" s="572">
        <v>15000</v>
      </c>
      <c r="X33" s="572"/>
    </row>
    <row r="34" spans="1:25" ht="18" customHeight="1">
      <c r="A34" s="193" t="s">
        <v>55</v>
      </c>
      <c r="B34" s="538" t="s">
        <v>31</v>
      </c>
      <c r="C34" s="239"/>
      <c r="D34" s="239"/>
      <c r="E34" s="239"/>
      <c r="F34" s="239"/>
      <c r="G34" s="239"/>
      <c r="H34" s="239"/>
      <c r="I34" s="239"/>
      <c r="J34" s="538"/>
      <c r="K34" s="239"/>
      <c r="L34" s="239"/>
      <c r="M34" s="574">
        <f>M36</f>
        <v>1294.0999999999999</v>
      </c>
      <c r="N34" s="574">
        <f>N35+N36</f>
        <v>22645.4</v>
      </c>
      <c r="O34" s="574">
        <f t="shared" ref="O34:X34" si="13">O36</f>
        <v>18084</v>
      </c>
      <c r="P34" s="574">
        <f>P36+P35</f>
        <v>9000</v>
      </c>
      <c r="Q34" s="574">
        <f>Q36+Q35</f>
        <v>9000</v>
      </c>
      <c r="R34" s="574">
        <f t="shared" si="13"/>
        <v>0</v>
      </c>
      <c r="S34" s="574">
        <f>S36+S35</f>
        <v>9000</v>
      </c>
      <c r="T34" s="574">
        <f>T36+T35</f>
        <v>9000</v>
      </c>
      <c r="U34" s="574">
        <f t="shared" si="13"/>
        <v>0</v>
      </c>
      <c r="V34" s="574">
        <f>V36+V35</f>
        <v>9000</v>
      </c>
      <c r="W34" s="574">
        <f>W36+W35</f>
        <v>9000</v>
      </c>
      <c r="X34" s="574">
        <f t="shared" si="13"/>
        <v>0</v>
      </c>
    </row>
    <row r="35" spans="1:25" s="34" customFormat="1" ht="150">
      <c r="A35" s="211"/>
      <c r="B35" s="564" t="s">
        <v>1222</v>
      </c>
      <c r="C35" s="212"/>
      <c r="D35" s="212" t="s">
        <v>777</v>
      </c>
      <c r="E35" s="212" t="s">
        <v>955</v>
      </c>
      <c r="F35" s="204" t="s">
        <v>91</v>
      </c>
      <c r="G35" s="204" t="s">
        <v>80</v>
      </c>
      <c r="H35" s="204" t="s">
        <v>118</v>
      </c>
      <c r="I35" s="203">
        <v>800</v>
      </c>
      <c r="J35" s="539" t="s">
        <v>1280</v>
      </c>
      <c r="K35" s="499">
        <v>42003</v>
      </c>
      <c r="L35" s="213"/>
      <c r="M35" s="575">
        <v>154.4</v>
      </c>
      <c r="N35" s="575">
        <v>4561.3999999999996</v>
      </c>
      <c r="O35" s="576"/>
      <c r="P35" s="575">
        <f>Q35</f>
        <v>9000</v>
      </c>
      <c r="Q35" s="577">
        <v>9000</v>
      </c>
      <c r="R35" s="575"/>
      <c r="S35" s="575">
        <f>T35</f>
        <v>9000</v>
      </c>
      <c r="T35" s="577">
        <v>9000</v>
      </c>
      <c r="U35" s="575"/>
      <c r="V35" s="575">
        <f>W35</f>
        <v>9000</v>
      </c>
      <c r="W35" s="577">
        <v>9000</v>
      </c>
      <c r="X35" s="576"/>
    </row>
    <row r="36" spans="1:25" ht="18" customHeight="1">
      <c r="A36" s="202"/>
      <c r="B36" s="500" t="s">
        <v>227</v>
      </c>
      <c r="C36" s="199"/>
      <c r="D36" s="210" t="s">
        <v>261</v>
      </c>
      <c r="E36" s="199" t="s">
        <v>956</v>
      </c>
      <c r="F36" s="210" t="s">
        <v>91</v>
      </c>
      <c r="G36" s="210" t="s">
        <v>135</v>
      </c>
      <c r="H36" s="210" t="s">
        <v>228</v>
      </c>
      <c r="I36" s="214">
        <v>800</v>
      </c>
      <c r="J36" s="540" t="s">
        <v>293</v>
      </c>
      <c r="K36" s="501">
        <v>37900</v>
      </c>
      <c r="L36" s="199"/>
      <c r="M36" s="572">
        <v>1294.0999999999999</v>
      </c>
      <c r="N36" s="572">
        <v>18084</v>
      </c>
      <c r="O36" s="572">
        <v>18084</v>
      </c>
      <c r="P36" s="572">
        <f>SUM(Q36:R36)</f>
        <v>0</v>
      </c>
      <c r="Q36" s="572">
        <v>0</v>
      </c>
      <c r="R36" s="572"/>
      <c r="S36" s="572">
        <f>SUM(T36:U36)</f>
        <v>0</v>
      </c>
      <c r="T36" s="572">
        <v>0</v>
      </c>
      <c r="U36" s="572"/>
      <c r="V36" s="572">
        <f>SUM(W36:X36)</f>
        <v>0</v>
      </c>
      <c r="W36" s="572">
        <v>0</v>
      </c>
      <c r="X36" s="572"/>
    </row>
    <row r="37" spans="1:25" ht="37.5">
      <c r="A37" s="111" t="s">
        <v>292</v>
      </c>
      <c r="B37" s="116" t="s">
        <v>1223</v>
      </c>
      <c r="C37" s="132"/>
      <c r="D37" s="86"/>
      <c r="E37" s="86"/>
      <c r="F37" s="86"/>
      <c r="G37" s="86"/>
      <c r="H37" s="86"/>
      <c r="I37" s="86"/>
      <c r="J37" s="111"/>
      <c r="K37" s="111"/>
      <c r="L37" s="86"/>
      <c r="M37" s="569">
        <v>7042.9</v>
      </c>
      <c r="N37" s="569">
        <v>7526.8</v>
      </c>
      <c r="O37" s="569">
        <v>4747.6000000000004</v>
      </c>
      <c r="P37" s="569">
        <v>7080.9000000000005</v>
      </c>
      <c r="Q37" s="569">
        <v>7080.9000000000005</v>
      </c>
      <c r="R37" s="569">
        <v>0</v>
      </c>
      <c r="S37" s="569">
        <v>6868.6</v>
      </c>
      <c r="T37" s="569">
        <v>6868.6</v>
      </c>
      <c r="U37" s="569">
        <v>0</v>
      </c>
      <c r="V37" s="569">
        <v>7010.2</v>
      </c>
      <c r="W37" s="569">
        <v>7010.2</v>
      </c>
      <c r="X37" s="569">
        <v>0</v>
      </c>
    </row>
    <row r="38" spans="1:25" s="34" customFormat="1" ht="17.45" customHeight="1">
      <c r="A38" s="193" t="s">
        <v>9</v>
      </c>
      <c r="B38" s="561" t="s">
        <v>66</v>
      </c>
      <c r="C38" s="195"/>
      <c r="D38" s="195"/>
      <c r="E38" s="196"/>
      <c r="F38" s="194"/>
      <c r="G38" s="194"/>
      <c r="H38" s="194"/>
      <c r="I38" s="194"/>
      <c r="J38" s="534"/>
      <c r="K38" s="195"/>
      <c r="L38" s="196"/>
      <c r="M38" s="570">
        <f>SUM(M39,)</f>
        <v>7042.9</v>
      </c>
      <c r="N38" s="570">
        <f t="shared" ref="N38:X38" si="14">SUM(N39,)</f>
        <v>7526.8</v>
      </c>
      <c r="O38" s="570">
        <f t="shared" si="14"/>
        <v>4747.6000000000004</v>
      </c>
      <c r="P38" s="570">
        <f t="shared" si="14"/>
        <v>4727.6000000000004</v>
      </c>
      <c r="Q38" s="570">
        <f t="shared" si="14"/>
        <v>7080.9000000000005</v>
      </c>
      <c r="R38" s="570">
        <f t="shared" si="14"/>
        <v>0</v>
      </c>
      <c r="S38" s="570">
        <f t="shared" si="14"/>
        <v>0</v>
      </c>
      <c r="T38" s="570">
        <f t="shared" si="14"/>
        <v>6868.6</v>
      </c>
      <c r="U38" s="570">
        <f t="shared" si="14"/>
        <v>0</v>
      </c>
      <c r="V38" s="570">
        <f t="shared" si="14"/>
        <v>0</v>
      </c>
      <c r="W38" s="570">
        <f t="shared" si="14"/>
        <v>7010.2</v>
      </c>
      <c r="X38" s="570">
        <f t="shared" si="14"/>
        <v>0</v>
      </c>
    </row>
    <row r="39" spans="1:25" s="34" customFormat="1">
      <c r="A39" s="87" t="s">
        <v>56</v>
      </c>
      <c r="B39" s="109"/>
      <c r="C39" s="123"/>
      <c r="D39" s="120"/>
      <c r="E39" s="91"/>
      <c r="F39" s="109"/>
      <c r="G39" s="109"/>
      <c r="H39" s="109"/>
      <c r="I39" s="109"/>
      <c r="J39" s="110"/>
      <c r="K39" s="119"/>
      <c r="L39" s="91"/>
      <c r="M39" s="578">
        <f t="shared" ref="M39:X39" si="15">SUM(M40:M41)</f>
        <v>7042.9</v>
      </c>
      <c r="N39" s="578">
        <f t="shared" si="15"/>
        <v>7526.8</v>
      </c>
      <c r="O39" s="578">
        <f t="shared" si="15"/>
        <v>4747.6000000000004</v>
      </c>
      <c r="P39" s="578">
        <f t="shared" si="15"/>
        <v>4727.6000000000004</v>
      </c>
      <c r="Q39" s="578">
        <f t="shared" si="15"/>
        <v>7080.9000000000005</v>
      </c>
      <c r="R39" s="578">
        <f t="shared" si="15"/>
        <v>0</v>
      </c>
      <c r="S39" s="578">
        <f t="shared" si="15"/>
        <v>0</v>
      </c>
      <c r="T39" s="578">
        <f t="shared" si="15"/>
        <v>6868.6</v>
      </c>
      <c r="U39" s="578">
        <f t="shared" si="15"/>
        <v>0</v>
      </c>
      <c r="V39" s="578">
        <f t="shared" si="15"/>
        <v>0</v>
      </c>
      <c r="W39" s="578">
        <f t="shared" si="15"/>
        <v>7010.2</v>
      </c>
      <c r="X39" s="578">
        <f t="shared" si="15"/>
        <v>0</v>
      </c>
    </row>
    <row r="40" spans="1:25" ht="409.5">
      <c r="A40" s="115" t="s">
        <v>10</v>
      </c>
      <c r="B40" s="109" t="s">
        <v>67</v>
      </c>
      <c r="C40" s="88"/>
      <c r="D40" s="95" t="s">
        <v>268</v>
      </c>
      <c r="E40" s="95" t="s">
        <v>985</v>
      </c>
      <c r="F40" s="109"/>
      <c r="G40" s="109"/>
      <c r="H40" s="109"/>
      <c r="I40" s="90">
        <v>100</v>
      </c>
      <c r="J40" s="108" t="s">
        <v>719</v>
      </c>
      <c r="K40" s="114" t="s">
        <v>829</v>
      </c>
      <c r="L40" s="91"/>
      <c r="M40" s="579">
        <f>M37-M41</f>
        <v>6450</v>
      </c>
      <c r="N40" s="579">
        <f t="shared" ref="N40:O40" si="16">N37-N41</f>
        <v>6574.7</v>
      </c>
      <c r="O40" s="579">
        <f t="shared" si="16"/>
        <v>4013.4000000000005</v>
      </c>
      <c r="P40" s="465">
        <v>4349</v>
      </c>
      <c r="Q40" s="465">
        <v>6365.6</v>
      </c>
      <c r="R40" s="465"/>
      <c r="S40" s="465"/>
      <c r="T40" s="465">
        <v>6174.8</v>
      </c>
      <c r="U40" s="465"/>
      <c r="V40" s="465"/>
      <c r="W40" s="465">
        <v>6302</v>
      </c>
      <c r="X40" s="465"/>
      <c r="Y40" s="9"/>
    </row>
    <row r="41" spans="1:25" ht="37.5">
      <c r="A41" s="115" t="s">
        <v>11</v>
      </c>
      <c r="B41" s="109" t="s">
        <v>68</v>
      </c>
      <c r="C41" s="122"/>
      <c r="D41" s="94" t="s">
        <v>254</v>
      </c>
      <c r="E41" s="95" t="s">
        <v>947</v>
      </c>
      <c r="F41" s="109"/>
      <c r="G41" s="109"/>
      <c r="H41" s="109"/>
      <c r="I41" s="90">
        <v>200</v>
      </c>
      <c r="J41" s="110"/>
      <c r="K41" s="110"/>
      <c r="L41" s="92"/>
      <c r="M41" s="579">
        <v>592.9</v>
      </c>
      <c r="N41" s="579">
        <v>952.1</v>
      </c>
      <c r="O41" s="579">
        <v>734.2</v>
      </c>
      <c r="P41" s="465">
        <v>378.6</v>
      </c>
      <c r="Q41" s="465">
        <v>715.3</v>
      </c>
      <c r="R41" s="465"/>
      <c r="S41" s="465"/>
      <c r="T41" s="465">
        <v>693.8</v>
      </c>
      <c r="U41" s="465"/>
      <c r="V41" s="465"/>
      <c r="W41" s="465">
        <v>708.2</v>
      </c>
      <c r="X41" s="465"/>
      <c r="Y41" s="9"/>
    </row>
    <row r="42" spans="1:25" ht="56.25">
      <c r="A42" s="111" t="s">
        <v>100</v>
      </c>
      <c r="B42" s="116" t="s">
        <v>1224</v>
      </c>
      <c r="C42" s="132"/>
      <c r="D42" s="86"/>
      <c r="E42" s="86"/>
      <c r="F42" s="86"/>
      <c r="G42" s="86"/>
      <c r="H42" s="86"/>
      <c r="I42" s="86"/>
      <c r="J42" s="111"/>
      <c r="K42" s="111"/>
      <c r="L42" s="86"/>
      <c r="M42" s="569">
        <v>26938.9</v>
      </c>
      <c r="N42" s="569">
        <v>29185.5</v>
      </c>
      <c r="O42" s="569">
        <v>21404</v>
      </c>
      <c r="P42" s="569">
        <v>24735.5</v>
      </c>
      <c r="Q42" s="569">
        <v>24735.5</v>
      </c>
      <c r="R42" s="569">
        <v>0</v>
      </c>
      <c r="S42" s="569">
        <v>24020.3</v>
      </c>
      <c r="T42" s="569">
        <v>24020.3</v>
      </c>
      <c r="U42" s="569">
        <v>0</v>
      </c>
      <c r="V42" s="569">
        <v>24497.200000000001</v>
      </c>
      <c r="W42" s="569">
        <v>24497.200000000001</v>
      </c>
      <c r="X42" s="569">
        <v>0</v>
      </c>
    </row>
    <row r="43" spans="1:25" s="34" customFormat="1" ht="17.45" customHeight="1">
      <c r="A43" s="193" t="s">
        <v>9</v>
      </c>
      <c r="B43" s="561" t="s">
        <v>66</v>
      </c>
      <c r="C43" s="195"/>
      <c r="D43" s="195"/>
      <c r="E43" s="196"/>
      <c r="F43" s="194"/>
      <c r="G43" s="194"/>
      <c r="H43" s="194"/>
      <c r="I43" s="194"/>
      <c r="J43" s="534"/>
      <c r="K43" s="195"/>
      <c r="L43" s="196"/>
      <c r="M43" s="570">
        <f>SUM(M44,M49,M71)</f>
        <v>26938.899999999998</v>
      </c>
      <c r="N43" s="570">
        <f t="shared" ref="N43:X43" si="17">SUM(N44,N49,N71)</f>
        <v>29185.5</v>
      </c>
      <c r="O43" s="570">
        <f t="shared" si="17"/>
        <v>21403.999999999996</v>
      </c>
      <c r="P43" s="570">
        <f t="shared" si="17"/>
        <v>24735.5</v>
      </c>
      <c r="Q43" s="570">
        <f t="shared" si="17"/>
        <v>24735.5</v>
      </c>
      <c r="R43" s="570">
        <f t="shared" si="17"/>
        <v>0</v>
      </c>
      <c r="S43" s="570">
        <f t="shared" si="17"/>
        <v>24020.3</v>
      </c>
      <c r="T43" s="570">
        <f t="shared" si="17"/>
        <v>24020.3</v>
      </c>
      <c r="U43" s="570">
        <f t="shared" si="17"/>
        <v>0</v>
      </c>
      <c r="V43" s="570">
        <f t="shared" si="17"/>
        <v>24497.199999999997</v>
      </c>
      <c r="W43" s="570">
        <f t="shared" si="17"/>
        <v>24497.199999999997</v>
      </c>
      <c r="X43" s="570">
        <f t="shared" si="17"/>
        <v>0</v>
      </c>
    </row>
    <row r="44" spans="1:25">
      <c r="A44" s="215" t="s">
        <v>56</v>
      </c>
      <c r="B44" s="216"/>
      <c r="C44" s="217"/>
      <c r="D44" s="217"/>
      <c r="E44" s="218"/>
      <c r="F44" s="216"/>
      <c r="G44" s="216"/>
      <c r="H44" s="216"/>
      <c r="I44" s="216"/>
      <c r="J44" s="287"/>
      <c r="K44" s="217"/>
      <c r="L44" s="218"/>
      <c r="M44" s="580">
        <f t="shared" ref="M44:X44" si="18">SUM(M45:M48)</f>
        <v>5838.0999999999995</v>
      </c>
      <c r="N44" s="580">
        <f t="shared" si="18"/>
        <v>5931.1</v>
      </c>
      <c r="O44" s="580">
        <f t="shared" si="18"/>
        <v>3886.3999999999996</v>
      </c>
      <c r="P44" s="580">
        <f t="shared" si="18"/>
        <v>5940.2</v>
      </c>
      <c r="Q44" s="580">
        <f t="shared" si="18"/>
        <v>5940.2</v>
      </c>
      <c r="R44" s="580">
        <f t="shared" si="18"/>
        <v>0</v>
      </c>
      <c r="S44" s="580">
        <f t="shared" si="18"/>
        <v>5761.9</v>
      </c>
      <c r="T44" s="580">
        <f t="shared" si="18"/>
        <v>5761.9</v>
      </c>
      <c r="U44" s="580">
        <f t="shared" si="18"/>
        <v>0</v>
      </c>
      <c r="V44" s="580">
        <f t="shared" si="18"/>
        <v>5880.8</v>
      </c>
      <c r="W44" s="580">
        <f t="shared" si="18"/>
        <v>5880.8</v>
      </c>
      <c r="X44" s="580">
        <f t="shared" si="18"/>
        <v>0</v>
      </c>
    </row>
    <row r="45" spans="1:25" ht="56.25">
      <c r="A45" s="308" t="s">
        <v>10</v>
      </c>
      <c r="B45" s="216" t="s">
        <v>1281</v>
      </c>
      <c r="C45" s="261" t="s">
        <v>67</v>
      </c>
      <c r="D45" s="262" t="s">
        <v>1282</v>
      </c>
      <c r="E45" s="235" t="s">
        <v>1283</v>
      </c>
      <c r="F45" s="264" t="s">
        <v>91</v>
      </c>
      <c r="G45" s="264" t="s">
        <v>92</v>
      </c>
      <c r="H45" s="216">
        <v>7770100190</v>
      </c>
      <c r="I45" s="261">
        <v>100</v>
      </c>
      <c r="J45" s="644" t="s">
        <v>1284</v>
      </c>
      <c r="K45" s="645" t="s">
        <v>1285</v>
      </c>
      <c r="L45" s="645" t="s">
        <v>1286</v>
      </c>
      <c r="M45" s="581">
        <v>4910.2</v>
      </c>
      <c r="N45" s="581">
        <v>5459.8</v>
      </c>
      <c r="O45" s="581">
        <v>3567.2</v>
      </c>
      <c r="P45" s="582">
        <f>SUM(Q45:R45)</f>
        <v>5396.4</v>
      </c>
      <c r="Q45" s="581">
        <v>5396.4</v>
      </c>
      <c r="R45" s="581"/>
      <c r="S45" s="581">
        <f>SUM(T45:U45)</f>
        <v>5234.5</v>
      </c>
      <c r="T45" s="581">
        <v>5234.5</v>
      </c>
      <c r="U45" s="581"/>
      <c r="V45" s="581">
        <f>SUM(W45:X45)</f>
        <v>5342.5</v>
      </c>
      <c r="W45" s="581">
        <v>5342.5</v>
      </c>
      <c r="X45" s="581"/>
    </row>
    <row r="46" spans="1:25" ht="75">
      <c r="A46" s="308" t="s">
        <v>231</v>
      </c>
      <c r="B46" s="216" t="s">
        <v>1281</v>
      </c>
      <c r="C46" s="261" t="s">
        <v>1287</v>
      </c>
      <c r="D46" s="262" t="s">
        <v>268</v>
      </c>
      <c r="E46" s="235" t="s">
        <v>985</v>
      </c>
      <c r="F46" s="264" t="s">
        <v>91</v>
      </c>
      <c r="G46" s="264" t="s">
        <v>92</v>
      </c>
      <c r="H46" s="264" t="s">
        <v>720</v>
      </c>
      <c r="I46" s="262" t="s">
        <v>832</v>
      </c>
      <c r="J46" s="644"/>
      <c r="K46" s="645"/>
      <c r="L46" s="645"/>
      <c r="M46" s="581">
        <v>70</v>
      </c>
      <c r="N46" s="581">
        <v>0</v>
      </c>
      <c r="O46" s="581">
        <v>0</v>
      </c>
      <c r="P46" s="581"/>
      <c r="Q46" s="581">
        <v>0</v>
      </c>
      <c r="R46" s="581"/>
      <c r="S46" s="581"/>
      <c r="T46" s="581">
        <v>0</v>
      </c>
      <c r="U46" s="581"/>
      <c r="V46" s="581"/>
      <c r="W46" s="581">
        <v>0</v>
      </c>
      <c r="X46" s="581"/>
    </row>
    <row r="47" spans="1:25" ht="150">
      <c r="A47" s="308" t="s">
        <v>176</v>
      </c>
      <c r="B47" s="216" t="s">
        <v>1281</v>
      </c>
      <c r="C47" s="261" t="s">
        <v>1025</v>
      </c>
      <c r="D47" s="262" t="s">
        <v>268</v>
      </c>
      <c r="E47" s="235" t="s">
        <v>985</v>
      </c>
      <c r="F47" s="264" t="s">
        <v>91</v>
      </c>
      <c r="G47" s="264" t="s">
        <v>92</v>
      </c>
      <c r="H47" s="264" t="s">
        <v>986</v>
      </c>
      <c r="I47" s="262" t="s">
        <v>832</v>
      </c>
      <c r="J47" s="644"/>
      <c r="K47" s="645"/>
      <c r="L47" s="645"/>
      <c r="M47" s="581">
        <v>227.9</v>
      </c>
      <c r="N47" s="581">
        <v>0</v>
      </c>
      <c r="O47" s="581">
        <v>0</v>
      </c>
      <c r="P47" s="581"/>
      <c r="Q47" s="581">
        <v>0</v>
      </c>
      <c r="R47" s="581"/>
      <c r="S47" s="581"/>
      <c r="T47" s="581">
        <v>0</v>
      </c>
      <c r="U47" s="581"/>
      <c r="V47" s="581"/>
      <c r="W47" s="581">
        <v>0</v>
      </c>
      <c r="X47" s="581"/>
    </row>
    <row r="48" spans="1:25" ht="93.75">
      <c r="A48" s="308" t="s">
        <v>157</v>
      </c>
      <c r="B48" s="216" t="s">
        <v>1281</v>
      </c>
      <c r="C48" s="220" t="s">
        <v>68</v>
      </c>
      <c r="D48" s="260" t="s">
        <v>254</v>
      </c>
      <c r="E48" s="235" t="s">
        <v>947</v>
      </c>
      <c r="F48" s="264" t="s">
        <v>91</v>
      </c>
      <c r="G48" s="264" t="s">
        <v>92</v>
      </c>
      <c r="H48" s="216">
        <v>7770100190</v>
      </c>
      <c r="I48" s="261">
        <v>200</v>
      </c>
      <c r="J48" s="644"/>
      <c r="K48" s="646"/>
      <c r="L48" s="647"/>
      <c r="M48" s="581">
        <v>630</v>
      </c>
      <c r="N48" s="581">
        <v>471.3</v>
      </c>
      <c r="O48" s="581">
        <v>319.2</v>
      </c>
      <c r="P48" s="582">
        <f>SUM(Q48:R48)</f>
        <v>543.79999999999995</v>
      </c>
      <c r="Q48" s="581">
        <v>543.79999999999995</v>
      </c>
      <c r="R48" s="581"/>
      <c r="S48" s="581">
        <f>SUM(T48:U48)</f>
        <v>527.4</v>
      </c>
      <c r="T48" s="581">
        <v>527.4</v>
      </c>
      <c r="U48" s="581"/>
      <c r="V48" s="581">
        <f>SUM(W48:X48)</f>
        <v>538.29999999999995</v>
      </c>
      <c r="W48" s="581">
        <v>538.29999999999995</v>
      </c>
      <c r="X48" s="581"/>
    </row>
    <row r="49" spans="1:24">
      <c r="A49" s="648" t="s">
        <v>87</v>
      </c>
      <c r="B49" s="648"/>
      <c r="C49" s="648"/>
      <c r="D49" s="648"/>
      <c r="E49" s="648"/>
      <c r="F49" s="648"/>
      <c r="G49" s="648"/>
      <c r="H49" s="648"/>
      <c r="I49" s="648"/>
      <c r="J49" s="648"/>
      <c r="K49" s="648"/>
      <c r="L49" s="648"/>
      <c r="M49" s="580">
        <f t="shared" ref="M49:X49" si="19">SUM(M50,M52,M69)</f>
        <v>21018.799999999999</v>
      </c>
      <c r="N49" s="580">
        <f t="shared" si="19"/>
        <v>23219.800000000003</v>
      </c>
      <c r="O49" s="580">
        <f t="shared" si="19"/>
        <v>17489.399999999998</v>
      </c>
      <c r="P49" s="580">
        <f t="shared" si="19"/>
        <v>18705.3</v>
      </c>
      <c r="Q49" s="580">
        <f t="shared" si="19"/>
        <v>18705.3</v>
      </c>
      <c r="R49" s="580">
        <f t="shared" si="19"/>
        <v>0</v>
      </c>
      <c r="S49" s="580">
        <f t="shared" si="19"/>
        <v>18171.099999999999</v>
      </c>
      <c r="T49" s="580">
        <f t="shared" si="19"/>
        <v>18171.099999999999</v>
      </c>
      <c r="U49" s="580">
        <f t="shared" si="19"/>
        <v>0</v>
      </c>
      <c r="V49" s="580">
        <f t="shared" si="19"/>
        <v>18527.3</v>
      </c>
      <c r="W49" s="580">
        <f t="shared" si="19"/>
        <v>18527.3</v>
      </c>
      <c r="X49" s="580">
        <f t="shared" si="19"/>
        <v>0</v>
      </c>
    </row>
    <row r="50" spans="1:24">
      <c r="A50" s="308" t="s">
        <v>12</v>
      </c>
      <c r="B50" s="216" t="s">
        <v>57</v>
      </c>
      <c r="C50" s="235"/>
      <c r="D50" s="235"/>
      <c r="E50" s="235"/>
      <c r="F50" s="216"/>
      <c r="G50" s="216"/>
      <c r="H50" s="216"/>
      <c r="I50" s="261">
        <v>100</v>
      </c>
      <c r="J50" s="541"/>
      <c r="K50" s="235"/>
      <c r="L50" s="235"/>
      <c r="M50" s="580">
        <f t="shared" ref="M50:X50" si="20">SUM(M51:M51)</f>
        <v>6989.7</v>
      </c>
      <c r="N50" s="580">
        <f t="shared" si="20"/>
        <v>7211.5</v>
      </c>
      <c r="O50" s="580">
        <f t="shared" si="20"/>
        <v>4592.5</v>
      </c>
      <c r="P50" s="580">
        <f t="shared" si="20"/>
        <v>7897</v>
      </c>
      <c r="Q50" s="580">
        <f t="shared" si="20"/>
        <v>7897</v>
      </c>
      <c r="R50" s="580">
        <f t="shared" si="20"/>
        <v>0</v>
      </c>
      <c r="S50" s="580">
        <f t="shared" si="20"/>
        <v>7660</v>
      </c>
      <c r="T50" s="580">
        <f t="shared" si="20"/>
        <v>7660</v>
      </c>
      <c r="U50" s="580">
        <f t="shared" si="20"/>
        <v>0</v>
      </c>
      <c r="V50" s="580">
        <f t="shared" si="20"/>
        <v>7818</v>
      </c>
      <c r="W50" s="580">
        <f t="shared" si="20"/>
        <v>7818</v>
      </c>
      <c r="X50" s="580">
        <f t="shared" si="20"/>
        <v>0</v>
      </c>
    </row>
    <row r="51" spans="1:24" ht="409.5">
      <c r="A51" s="308" t="s">
        <v>47</v>
      </c>
      <c r="B51" s="268" t="s">
        <v>1288</v>
      </c>
      <c r="C51" s="221" t="s">
        <v>109</v>
      </c>
      <c r="D51" s="262" t="s">
        <v>269</v>
      </c>
      <c r="E51" s="264" t="s">
        <v>963</v>
      </c>
      <c r="F51" s="264" t="s">
        <v>97</v>
      </c>
      <c r="G51" s="264" t="s">
        <v>97</v>
      </c>
      <c r="H51" s="264" t="s">
        <v>99</v>
      </c>
      <c r="I51" s="261">
        <v>100</v>
      </c>
      <c r="J51" s="293" t="s">
        <v>1289</v>
      </c>
      <c r="K51" s="235" t="s">
        <v>1290</v>
      </c>
      <c r="L51" s="235" t="s">
        <v>1291</v>
      </c>
      <c r="M51" s="581">
        <v>6989.7</v>
      </c>
      <c r="N51" s="581">
        <v>7211.5</v>
      </c>
      <c r="O51" s="581">
        <v>4592.5</v>
      </c>
      <c r="P51" s="582">
        <f>SUM(Q51:R51)</f>
        <v>7897</v>
      </c>
      <c r="Q51" s="581">
        <v>7897</v>
      </c>
      <c r="R51" s="581"/>
      <c r="S51" s="581">
        <f>SUM(T51:U51)</f>
        <v>7660</v>
      </c>
      <c r="T51" s="581">
        <v>7660</v>
      </c>
      <c r="U51" s="581"/>
      <c r="V51" s="581">
        <f>SUM(W51:X51)</f>
        <v>7818</v>
      </c>
      <c r="W51" s="581">
        <v>7818</v>
      </c>
      <c r="X51" s="581"/>
    </row>
    <row r="52" spans="1:24" ht="37.5">
      <c r="A52" s="308" t="s">
        <v>13</v>
      </c>
      <c r="B52" s="216" t="s">
        <v>32</v>
      </c>
      <c r="C52" s="219"/>
      <c r="D52" s="219"/>
      <c r="E52" s="222"/>
      <c r="F52" s="216"/>
      <c r="G52" s="216"/>
      <c r="H52" s="216"/>
      <c r="I52" s="261">
        <v>200</v>
      </c>
      <c r="J52" s="287"/>
      <c r="K52" s="219"/>
      <c r="L52" s="222"/>
      <c r="M52" s="580">
        <f>SUM(M53:M68)</f>
        <v>13950.699999999999</v>
      </c>
      <c r="N52" s="580">
        <f t="shared" ref="N52:X52" si="21">SUM(N53:N68)</f>
        <v>15930.800000000001</v>
      </c>
      <c r="O52" s="580">
        <f t="shared" si="21"/>
        <v>12838.1</v>
      </c>
      <c r="P52" s="580">
        <f t="shared" si="21"/>
        <v>10650.1</v>
      </c>
      <c r="Q52" s="580">
        <f t="shared" si="21"/>
        <v>10650.1</v>
      </c>
      <c r="R52" s="580">
        <f t="shared" si="21"/>
        <v>0</v>
      </c>
      <c r="S52" s="580">
        <f t="shared" si="21"/>
        <v>10357.6</v>
      </c>
      <c r="T52" s="580">
        <f t="shared" si="21"/>
        <v>10357.6</v>
      </c>
      <c r="U52" s="580">
        <f t="shared" si="21"/>
        <v>0</v>
      </c>
      <c r="V52" s="580">
        <f t="shared" si="21"/>
        <v>10552.7</v>
      </c>
      <c r="W52" s="580">
        <f t="shared" si="21"/>
        <v>10552.7</v>
      </c>
      <c r="X52" s="580">
        <f t="shared" si="21"/>
        <v>0</v>
      </c>
    </row>
    <row r="53" spans="1:24" ht="409.5">
      <c r="A53" s="308" t="s">
        <v>48</v>
      </c>
      <c r="B53" s="268" t="s">
        <v>124</v>
      </c>
      <c r="C53" s="221" t="s">
        <v>1292</v>
      </c>
      <c r="D53" s="264" t="s">
        <v>275</v>
      </c>
      <c r="E53" s="264" t="s">
        <v>961</v>
      </c>
      <c r="F53" s="264" t="s">
        <v>94</v>
      </c>
      <c r="G53" s="264" t="s">
        <v>79</v>
      </c>
      <c r="H53" s="264" t="s">
        <v>162</v>
      </c>
      <c r="I53" s="261">
        <v>200</v>
      </c>
      <c r="J53" s="293" t="s">
        <v>1293</v>
      </c>
      <c r="K53" s="303" t="s">
        <v>1294</v>
      </c>
      <c r="L53" s="303" t="s">
        <v>1295</v>
      </c>
      <c r="M53" s="581">
        <v>2090.4</v>
      </c>
      <c r="N53" s="581">
        <v>2537.8000000000002</v>
      </c>
      <c r="O53" s="581">
        <v>2537.5</v>
      </c>
      <c r="P53" s="581">
        <f>SUM(Q53:R53)</f>
        <v>891</v>
      </c>
      <c r="Q53" s="582">
        <v>891</v>
      </c>
      <c r="R53" s="581"/>
      <c r="S53" s="581">
        <f>SUM(T53:U53)</f>
        <v>891</v>
      </c>
      <c r="T53" s="581">
        <v>891</v>
      </c>
      <c r="U53" s="581"/>
      <c r="V53" s="581">
        <f>SUM(W53:X53)</f>
        <v>891</v>
      </c>
      <c r="W53" s="581">
        <v>891</v>
      </c>
      <c r="X53" s="581"/>
    </row>
    <row r="54" spans="1:24" ht="281.25">
      <c r="A54" s="308" t="s">
        <v>69</v>
      </c>
      <c r="B54" s="268" t="s">
        <v>1296</v>
      </c>
      <c r="C54" s="221" t="s">
        <v>103</v>
      </c>
      <c r="D54" s="262" t="s">
        <v>270</v>
      </c>
      <c r="E54" s="262" t="s">
        <v>964</v>
      </c>
      <c r="F54" s="264" t="s">
        <v>92</v>
      </c>
      <c r="G54" s="264" t="s">
        <v>96</v>
      </c>
      <c r="H54" s="264" t="s">
        <v>163</v>
      </c>
      <c r="I54" s="261">
        <v>200</v>
      </c>
      <c r="J54" s="293" t="s">
        <v>1297</v>
      </c>
      <c r="K54" s="235" t="s">
        <v>1298</v>
      </c>
      <c r="L54" s="235" t="s">
        <v>1299</v>
      </c>
      <c r="M54" s="581">
        <v>1907.5</v>
      </c>
      <c r="N54" s="581">
        <v>1321.1</v>
      </c>
      <c r="O54" s="581">
        <v>611.1</v>
      </c>
      <c r="P54" s="582">
        <f>SUM(Q54:R54)</f>
        <v>1947.4</v>
      </c>
      <c r="Q54" s="581">
        <v>1947.4</v>
      </c>
      <c r="R54" s="581"/>
      <c r="S54" s="581">
        <f>SUM(T54:U54)</f>
        <v>1889</v>
      </c>
      <c r="T54" s="581">
        <v>1889</v>
      </c>
      <c r="U54" s="581"/>
      <c r="V54" s="581">
        <f>SUM(W54:X54)</f>
        <v>1928</v>
      </c>
      <c r="W54" s="581">
        <v>1928</v>
      </c>
      <c r="X54" s="581"/>
    </row>
    <row r="55" spans="1:24" ht="112.5">
      <c r="A55" s="308" t="s">
        <v>70</v>
      </c>
      <c r="B55" s="268" t="s">
        <v>1296</v>
      </c>
      <c r="C55" s="221" t="s">
        <v>1300</v>
      </c>
      <c r="D55" s="262" t="s">
        <v>270</v>
      </c>
      <c r="E55" s="262" t="s">
        <v>964</v>
      </c>
      <c r="F55" s="264" t="s">
        <v>92</v>
      </c>
      <c r="G55" s="264" t="s">
        <v>96</v>
      </c>
      <c r="H55" s="264" t="s">
        <v>994</v>
      </c>
      <c r="I55" s="261">
        <v>200</v>
      </c>
      <c r="J55" s="644" t="s">
        <v>1301</v>
      </c>
      <c r="K55" s="235" t="s">
        <v>1302</v>
      </c>
      <c r="L55" s="235" t="s">
        <v>1299</v>
      </c>
      <c r="M55" s="581">
        <v>0</v>
      </c>
      <c r="N55" s="581">
        <v>1836.6</v>
      </c>
      <c r="O55" s="581">
        <v>1748.3</v>
      </c>
      <c r="P55" s="582">
        <f t="shared" ref="P55:P68" si="22">SUM(Q55:R55)</f>
        <v>373.3</v>
      </c>
      <c r="Q55" s="581">
        <v>373.3</v>
      </c>
      <c r="R55" s="581"/>
      <c r="S55" s="581">
        <f t="shared" ref="S55:S68" si="23">SUM(T55:U55)</f>
        <v>362.1</v>
      </c>
      <c r="T55" s="581">
        <v>362.1</v>
      </c>
      <c r="U55" s="581"/>
      <c r="V55" s="581">
        <f t="shared" ref="V55:V68" si="24">SUM(W55:X55)</f>
        <v>369.6</v>
      </c>
      <c r="W55" s="581">
        <v>369.6</v>
      </c>
      <c r="X55" s="581"/>
    </row>
    <row r="56" spans="1:24" ht="225">
      <c r="A56" s="308" t="s">
        <v>833</v>
      </c>
      <c r="B56" s="268" t="s">
        <v>1296</v>
      </c>
      <c r="C56" s="236" t="s">
        <v>1303</v>
      </c>
      <c r="D56" s="262" t="s">
        <v>270</v>
      </c>
      <c r="E56" s="262" t="s">
        <v>964</v>
      </c>
      <c r="F56" s="264" t="s">
        <v>92</v>
      </c>
      <c r="G56" s="264" t="s">
        <v>96</v>
      </c>
      <c r="H56" s="264" t="s">
        <v>117</v>
      </c>
      <c r="I56" s="261">
        <v>200</v>
      </c>
      <c r="J56" s="649"/>
      <c r="K56" s="235"/>
      <c r="L56" s="235"/>
      <c r="M56" s="581">
        <v>3299.5</v>
      </c>
      <c r="N56" s="581">
        <v>0</v>
      </c>
      <c r="O56" s="581">
        <v>0</v>
      </c>
      <c r="P56" s="581">
        <f t="shared" si="22"/>
        <v>0</v>
      </c>
      <c r="Q56" s="581"/>
      <c r="R56" s="581"/>
      <c r="S56" s="581">
        <f t="shared" si="23"/>
        <v>0</v>
      </c>
      <c r="T56" s="581"/>
      <c r="U56" s="581"/>
      <c r="V56" s="581">
        <f t="shared" si="24"/>
        <v>0</v>
      </c>
      <c r="W56" s="581"/>
      <c r="X56" s="581"/>
    </row>
    <row r="57" spans="1:24" ht="93.75">
      <c r="A57" s="308" t="s">
        <v>834</v>
      </c>
      <c r="B57" s="268" t="s">
        <v>1296</v>
      </c>
      <c r="C57" s="221" t="s">
        <v>725</v>
      </c>
      <c r="D57" s="262" t="s">
        <v>270</v>
      </c>
      <c r="E57" s="262" t="s">
        <v>964</v>
      </c>
      <c r="F57" s="264" t="s">
        <v>92</v>
      </c>
      <c r="G57" s="264" t="s">
        <v>96</v>
      </c>
      <c r="H57" s="264" t="s">
        <v>147</v>
      </c>
      <c r="I57" s="261">
        <v>200</v>
      </c>
      <c r="J57" s="649"/>
      <c r="K57" s="235"/>
      <c r="L57" s="235"/>
      <c r="M57" s="581">
        <v>44.7</v>
      </c>
      <c r="N57" s="581">
        <v>100.5</v>
      </c>
      <c r="O57" s="581">
        <v>0</v>
      </c>
      <c r="P57" s="582">
        <f t="shared" si="22"/>
        <v>100.5</v>
      </c>
      <c r="Q57" s="581">
        <v>100.5</v>
      </c>
      <c r="R57" s="581"/>
      <c r="S57" s="581">
        <f t="shared" si="23"/>
        <v>97.5</v>
      </c>
      <c r="T57" s="581">
        <v>97.5</v>
      </c>
      <c r="U57" s="581"/>
      <c r="V57" s="581">
        <f t="shared" si="24"/>
        <v>99.5</v>
      </c>
      <c r="W57" s="581">
        <v>99.5</v>
      </c>
      <c r="X57" s="581"/>
    </row>
    <row r="58" spans="1:24" ht="93.75">
      <c r="A58" s="308" t="s">
        <v>995</v>
      </c>
      <c r="B58" s="268" t="s">
        <v>1296</v>
      </c>
      <c r="C58" s="221" t="s">
        <v>1304</v>
      </c>
      <c r="D58" s="262" t="s">
        <v>270</v>
      </c>
      <c r="E58" s="262" t="s">
        <v>964</v>
      </c>
      <c r="F58" s="264" t="s">
        <v>92</v>
      </c>
      <c r="G58" s="264" t="s">
        <v>96</v>
      </c>
      <c r="H58" s="264" t="s">
        <v>93</v>
      </c>
      <c r="I58" s="261">
        <v>200</v>
      </c>
      <c r="J58" s="649"/>
      <c r="K58" s="235"/>
      <c r="L58" s="235"/>
      <c r="M58" s="581">
        <v>195</v>
      </c>
      <c r="N58" s="581">
        <v>200</v>
      </c>
      <c r="O58" s="581">
        <v>0</v>
      </c>
      <c r="P58" s="581">
        <f t="shared" si="22"/>
        <v>0</v>
      </c>
      <c r="Q58" s="581"/>
      <c r="R58" s="581"/>
      <c r="S58" s="581">
        <f t="shared" si="23"/>
        <v>0</v>
      </c>
      <c r="T58" s="581"/>
      <c r="U58" s="581"/>
      <c r="V58" s="581">
        <f t="shared" si="24"/>
        <v>0</v>
      </c>
      <c r="W58" s="581"/>
      <c r="X58" s="581"/>
    </row>
    <row r="59" spans="1:24" ht="409.5">
      <c r="A59" s="308" t="s">
        <v>996</v>
      </c>
      <c r="B59" s="268" t="s">
        <v>1305</v>
      </c>
      <c r="C59" s="221" t="s">
        <v>105</v>
      </c>
      <c r="D59" s="262" t="s">
        <v>271</v>
      </c>
      <c r="E59" s="262" t="s">
        <v>966</v>
      </c>
      <c r="F59" s="264" t="s">
        <v>97</v>
      </c>
      <c r="G59" s="264" t="s">
        <v>94</v>
      </c>
      <c r="H59" s="264" t="s">
        <v>164</v>
      </c>
      <c r="I59" s="261">
        <v>200</v>
      </c>
      <c r="J59" s="293" t="s">
        <v>1306</v>
      </c>
      <c r="K59" s="645" t="s">
        <v>1307</v>
      </c>
      <c r="L59" s="645" t="s">
        <v>1308</v>
      </c>
      <c r="M59" s="581">
        <v>4948.3999999999996</v>
      </c>
      <c r="N59" s="581">
        <v>4743.1000000000004</v>
      </c>
      <c r="O59" s="581">
        <v>3276.4</v>
      </c>
      <c r="P59" s="582">
        <f t="shared" si="22"/>
        <v>5785.1</v>
      </c>
      <c r="Q59" s="582">
        <v>5785.1</v>
      </c>
      <c r="R59" s="581"/>
      <c r="S59" s="581">
        <f t="shared" si="23"/>
        <v>5611.6</v>
      </c>
      <c r="T59" s="581">
        <v>5611.6</v>
      </c>
      <c r="U59" s="581"/>
      <c r="V59" s="581">
        <f t="shared" si="24"/>
        <v>5727.2</v>
      </c>
      <c r="W59" s="581">
        <v>5727.2</v>
      </c>
      <c r="X59" s="581"/>
    </row>
    <row r="60" spans="1:24" ht="131.25">
      <c r="A60" s="308" t="s">
        <v>309</v>
      </c>
      <c r="B60" s="268" t="s">
        <v>1305</v>
      </c>
      <c r="C60" s="221" t="s">
        <v>212</v>
      </c>
      <c r="D60" s="262" t="s">
        <v>271</v>
      </c>
      <c r="E60" s="262" t="s">
        <v>966</v>
      </c>
      <c r="F60" s="264" t="s">
        <v>97</v>
      </c>
      <c r="G60" s="264" t="s">
        <v>94</v>
      </c>
      <c r="H60" s="264" t="s">
        <v>184</v>
      </c>
      <c r="I60" s="261">
        <v>200</v>
      </c>
      <c r="J60" s="542"/>
      <c r="K60" s="647"/>
      <c r="L60" s="647"/>
      <c r="M60" s="581">
        <v>187.5</v>
      </c>
      <c r="N60" s="581">
        <v>185.5</v>
      </c>
      <c r="O60" s="581">
        <v>185.4</v>
      </c>
      <c r="P60" s="582">
        <f t="shared" si="22"/>
        <v>202.2</v>
      </c>
      <c r="Q60" s="582">
        <v>202.2</v>
      </c>
      <c r="R60" s="581"/>
      <c r="S60" s="581">
        <f t="shared" si="23"/>
        <v>196.1</v>
      </c>
      <c r="T60" s="581">
        <v>196.1</v>
      </c>
      <c r="U60" s="581"/>
      <c r="V60" s="581">
        <f t="shared" si="24"/>
        <v>200.2</v>
      </c>
      <c r="W60" s="581">
        <v>200.2</v>
      </c>
      <c r="X60" s="581"/>
    </row>
    <row r="61" spans="1:24" ht="75">
      <c r="A61" s="308" t="s">
        <v>216</v>
      </c>
      <c r="B61" s="268" t="s">
        <v>1305</v>
      </c>
      <c r="C61" s="221" t="s">
        <v>106</v>
      </c>
      <c r="D61" s="262" t="s">
        <v>271</v>
      </c>
      <c r="E61" s="262" t="s">
        <v>966</v>
      </c>
      <c r="F61" s="264" t="s">
        <v>97</v>
      </c>
      <c r="G61" s="264" t="s">
        <v>94</v>
      </c>
      <c r="H61" s="264" t="s">
        <v>120</v>
      </c>
      <c r="I61" s="262" t="s">
        <v>131</v>
      </c>
      <c r="J61" s="542"/>
      <c r="K61" s="647"/>
      <c r="L61" s="647"/>
      <c r="M61" s="581">
        <v>166</v>
      </c>
      <c r="N61" s="581">
        <v>434.3</v>
      </c>
      <c r="O61" s="581">
        <v>207.5</v>
      </c>
      <c r="P61" s="582">
        <f t="shared" si="22"/>
        <v>434.3</v>
      </c>
      <c r="Q61" s="581">
        <v>434.3</v>
      </c>
      <c r="R61" s="581"/>
      <c r="S61" s="581">
        <f t="shared" si="23"/>
        <v>421.3</v>
      </c>
      <c r="T61" s="581">
        <v>421.3</v>
      </c>
      <c r="U61" s="581"/>
      <c r="V61" s="581">
        <f t="shared" si="24"/>
        <v>430</v>
      </c>
      <c r="W61" s="581">
        <v>430</v>
      </c>
      <c r="X61" s="581"/>
    </row>
    <row r="62" spans="1:24" ht="150">
      <c r="A62" s="308" t="s">
        <v>213</v>
      </c>
      <c r="B62" s="268" t="s">
        <v>1305</v>
      </c>
      <c r="C62" s="221" t="s">
        <v>1309</v>
      </c>
      <c r="D62" s="262" t="s">
        <v>271</v>
      </c>
      <c r="E62" s="262" t="s">
        <v>966</v>
      </c>
      <c r="F62" s="264" t="s">
        <v>97</v>
      </c>
      <c r="G62" s="264" t="s">
        <v>94</v>
      </c>
      <c r="H62" s="264" t="s">
        <v>185</v>
      </c>
      <c r="I62" s="262" t="s">
        <v>131</v>
      </c>
      <c r="J62" s="542"/>
      <c r="K62" s="503"/>
      <c r="L62" s="503"/>
      <c r="M62" s="581">
        <v>0</v>
      </c>
      <c r="N62" s="581">
        <v>425.9</v>
      </c>
      <c r="O62" s="581">
        <v>425.9</v>
      </c>
      <c r="P62" s="582"/>
      <c r="Q62" s="581"/>
      <c r="R62" s="581"/>
      <c r="S62" s="581"/>
      <c r="T62" s="581"/>
      <c r="U62" s="581"/>
      <c r="V62" s="581"/>
      <c r="W62" s="581"/>
      <c r="X62" s="581"/>
    </row>
    <row r="63" spans="1:24" ht="37.5">
      <c r="A63" s="308" t="s">
        <v>213</v>
      </c>
      <c r="B63" s="268" t="s">
        <v>1305</v>
      </c>
      <c r="C63" s="221" t="s">
        <v>108</v>
      </c>
      <c r="D63" s="262" t="s">
        <v>271</v>
      </c>
      <c r="E63" s="262" t="s">
        <v>966</v>
      </c>
      <c r="F63" s="264" t="s">
        <v>97</v>
      </c>
      <c r="G63" s="264" t="s">
        <v>94</v>
      </c>
      <c r="H63" s="264" t="s">
        <v>159</v>
      </c>
      <c r="I63" s="262" t="s">
        <v>131</v>
      </c>
      <c r="J63" s="542"/>
      <c r="K63" s="235"/>
      <c r="L63" s="235"/>
      <c r="M63" s="581">
        <v>62.3</v>
      </c>
      <c r="N63" s="581">
        <v>97.2</v>
      </c>
      <c r="O63" s="581">
        <v>97.2</v>
      </c>
      <c r="P63" s="581">
        <f t="shared" si="22"/>
        <v>241.4</v>
      </c>
      <c r="Q63" s="581">
        <v>241.4</v>
      </c>
      <c r="R63" s="581"/>
      <c r="S63" s="581">
        <f t="shared" si="23"/>
        <v>234.2</v>
      </c>
      <c r="T63" s="581">
        <v>234.2</v>
      </c>
      <c r="U63" s="581"/>
      <c r="V63" s="581">
        <f t="shared" si="24"/>
        <v>239</v>
      </c>
      <c r="W63" s="581">
        <v>239</v>
      </c>
      <c r="X63" s="581"/>
    </row>
    <row r="64" spans="1:24" ht="93.75">
      <c r="A64" s="308"/>
      <c r="B64" s="268" t="s">
        <v>1305</v>
      </c>
      <c r="C64" s="221" t="s">
        <v>285</v>
      </c>
      <c r="D64" s="262" t="s">
        <v>271</v>
      </c>
      <c r="E64" s="262" t="s">
        <v>966</v>
      </c>
      <c r="F64" s="264" t="s">
        <v>97</v>
      </c>
      <c r="G64" s="264" t="s">
        <v>94</v>
      </c>
      <c r="H64" s="264" t="s">
        <v>1310</v>
      </c>
      <c r="I64" s="262" t="s">
        <v>131</v>
      </c>
      <c r="J64" s="542" t="s">
        <v>1311</v>
      </c>
      <c r="K64" s="235"/>
      <c r="L64" s="235"/>
      <c r="M64" s="581">
        <v>0</v>
      </c>
      <c r="N64" s="581">
        <v>3403.2</v>
      </c>
      <c r="O64" s="581">
        <v>3403.2</v>
      </c>
      <c r="P64" s="581"/>
      <c r="Q64" s="581"/>
      <c r="R64" s="581"/>
      <c r="S64" s="581"/>
      <c r="T64" s="581"/>
      <c r="U64" s="581"/>
      <c r="V64" s="581"/>
      <c r="W64" s="581"/>
      <c r="X64" s="581"/>
    </row>
    <row r="65" spans="1:24" ht="131.25">
      <c r="A65" s="308" t="s">
        <v>219</v>
      </c>
      <c r="B65" s="268" t="s">
        <v>1012</v>
      </c>
      <c r="C65" s="221" t="s">
        <v>992</v>
      </c>
      <c r="D65" s="262" t="s">
        <v>272</v>
      </c>
      <c r="E65" s="262" t="s">
        <v>968</v>
      </c>
      <c r="F65" s="264" t="s">
        <v>97</v>
      </c>
      <c r="G65" s="264" t="s">
        <v>94</v>
      </c>
      <c r="H65" s="264" t="s">
        <v>721</v>
      </c>
      <c r="I65" s="262" t="s">
        <v>131</v>
      </c>
      <c r="J65" s="542"/>
      <c r="K65" s="235"/>
      <c r="L65" s="235"/>
      <c r="M65" s="582">
        <v>510.9</v>
      </c>
      <c r="N65" s="581">
        <v>0</v>
      </c>
      <c r="O65" s="581">
        <v>0</v>
      </c>
      <c r="P65" s="581">
        <f t="shared" si="22"/>
        <v>0</v>
      </c>
      <c r="Q65" s="581"/>
      <c r="R65" s="581"/>
      <c r="S65" s="581">
        <f t="shared" si="23"/>
        <v>0</v>
      </c>
      <c r="T65" s="581"/>
      <c r="U65" s="581"/>
      <c r="V65" s="581">
        <f t="shared" si="24"/>
        <v>0</v>
      </c>
      <c r="W65" s="581"/>
      <c r="X65" s="581"/>
    </row>
    <row r="66" spans="1:24" ht="37.5">
      <c r="A66" s="308" t="s">
        <v>220</v>
      </c>
      <c r="B66" s="268" t="s">
        <v>1305</v>
      </c>
      <c r="C66" s="221" t="s">
        <v>1312</v>
      </c>
      <c r="D66" s="262" t="s">
        <v>271</v>
      </c>
      <c r="E66" s="262" t="s">
        <v>966</v>
      </c>
      <c r="F66" s="264" t="s">
        <v>97</v>
      </c>
      <c r="G66" s="264" t="s">
        <v>94</v>
      </c>
      <c r="H66" s="264" t="s">
        <v>93</v>
      </c>
      <c r="I66" s="262" t="s">
        <v>131</v>
      </c>
      <c r="J66" s="542"/>
      <c r="K66" s="235"/>
      <c r="L66" s="235"/>
      <c r="M66" s="581">
        <v>5</v>
      </c>
      <c r="N66" s="581">
        <v>0</v>
      </c>
      <c r="O66" s="581">
        <v>0</v>
      </c>
      <c r="P66" s="581">
        <f t="shared" si="22"/>
        <v>0</v>
      </c>
      <c r="Q66" s="581"/>
      <c r="R66" s="581"/>
      <c r="S66" s="581">
        <f t="shared" si="23"/>
        <v>0</v>
      </c>
      <c r="T66" s="581"/>
      <c r="U66" s="581"/>
      <c r="V66" s="581">
        <f t="shared" si="24"/>
        <v>0</v>
      </c>
      <c r="W66" s="581"/>
      <c r="X66" s="581"/>
    </row>
    <row r="67" spans="1:24" ht="144">
      <c r="A67" s="308"/>
      <c r="B67" s="268" t="s">
        <v>1305</v>
      </c>
      <c r="C67" s="235" t="s">
        <v>377</v>
      </c>
      <c r="D67" s="262" t="s">
        <v>271</v>
      </c>
      <c r="E67" s="262" t="s">
        <v>966</v>
      </c>
      <c r="F67" s="264" t="s">
        <v>97</v>
      </c>
      <c r="G67" s="264" t="s">
        <v>94</v>
      </c>
      <c r="H67" s="264" t="s">
        <v>169</v>
      </c>
      <c r="I67" s="262" t="s">
        <v>131</v>
      </c>
      <c r="J67" s="542" t="s">
        <v>1313</v>
      </c>
      <c r="K67" s="235"/>
      <c r="L67" s="235"/>
      <c r="M67" s="581">
        <v>0</v>
      </c>
      <c r="N67" s="581">
        <v>66</v>
      </c>
      <c r="O67" s="581">
        <v>66</v>
      </c>
      <c r="P67" s="581"/>
      <c r="Q67" s="581"/>
      <c r="R67" s="581"/>
      <c r="S67" s="581"/>
      <c r="T67" s="581"/>
      <c r="U67" s="581"/>
      <c r="V67" s="581"/>
      <c r="W67" s="581"/>
      <c r="X67" s="581"/>
    </row>
    <row r="68" spans="1:24" ht="93.75">
      <c r="A68" s="308" t="s">
        <v>229</v>
      </c>
      <c r="B68" s="268" t="s">
        <v>1288</v>
      </c>
      <c r="C68" s="221" t="s">
        <v>109</v>
      </c>
      <c r="D68" s="262" t="s">
        <v>269</v>
      </c>
      <c r="E68" s="262" t="s">
        <v>963</v>
      </c>
      <c r="F68" s="264" t="s">
        <v>97</v>
      </c>
      <c r="G68" s="264" t="s">
        <v>97</v>
      </c>
      <c r="H68" s="264" t="s">
        <v>99</v>
      </c>
      <c r="I68" s="262" t="s">
        <v>131</v>
      </c>
      <c r="J68" s="542"/>
      <c r="K68" s="235"/>
      <c r="L68" s="235"/>
      <c r="M68" s="581">
        <v>533.5</v>
      </c>
      <c r="N68" s="581">
        <v>579.6</v>
      </c>
      <c r="O68" s="581">
        <v>279.60000000000002</v>
      </c>
      <c r="P68" s="582">
        <f t="shared" si="22"/>
        <v>674.9</v>
      </c>
      <c r="Q68" s="581">
        <v>674.9</v>
      </c>
      <c r="R68" s="581"/>
      <c r="S68" s="581">
        <f t="shared" si="23"/>
        <v>654.79999999999995</v>
      </c>
      <c r="T68" s="581">
        <v>654.79999999999995</v>
      </c>
      <c r="U68" s="581"/>
      <c r="V68" s="581">
        <f t="shared" si="24"/>
        <v>668.2</v>
      </c>
      <c r="W68" s="581">
        <v>668.2</v>
      </c>
      <c r="X68" s="581"/>
    </row>
    <row r="69" spans="1:24">
      <c r="A69" s="308" t="s">
        <v>49</v>
      </c>
      <c r="B69" s="216" t="s">
        <v>31</v>
      </c>
      <c r="C69" s="219"/>
      <c r="D69" s="219"/>
      <c r="E69" s="222"/>
      <c r="F69" s="216"/>
      <c r="G69" s="216"/>
      <c r="H69" s="216"/>
      <c r="I69" s="261">
        <v>800</v>
      </c>
      <c r="J69" s="287"/>
      <c r="K69" s="219"/>
      <c r="L69" s="222"/>
      <c r="M69" s="580">
        <f t="shared" ref="M69:X69" si="25">SUM(M70:M70)</f>
        <v>78.400000000000006</v>
      </c>
      <c r="N69" s="580">
        <f t="shared" si="25"/>
        <v>77.5</v>
      </c>
      <c r="O69" s="580">
        <f t="shared" si="25"/>
        <v>58.8</v>
      </c>
      <c r="P69" s="580">
        <f t="shared" si="25"/>
        <v>158.19999999999999</v>
      </c>
      <c r="Q69" s="580">
        <f t="shared" si="25"/>
        <v>158.19999999999999</v>
      </c>
      <c r="R69" s="580">
        <f t="shared" si="25"/>
        <v>0</v>
      </c>
      <c r="S69" s="580">
        <f t="shared" si="25"/>
        <v>153.5</v>
      </c>
      <c r="T69" s="580">
        <f t="shared" si="25"/>
        <v>153.5</v>
      </c>
      <c r="U69" s="580">
        <f t="shared" si="25"/>
        <v>0</v>
      </c>
      <c r="V69" s="580">
        <f t="shared" si="25"/>
        <v>156.6</v>
      </c>
      <c r="W69" s="580">
        <f t="shared" si="25"/>
        <v>156.6</v>
      </c>
      <c r="X69" s="580">
        <f t="shared" si="25"/>
        <v>0</v>
      </c>
    </row>
    <row r="70" spans="1:24" ht="409.5">
      <c r="A70" s="308" t="s">
        <v>50</v>
      </c>
      <c r="B70" s="268" t="s">
        <v>1305</v>
      </c>
      <c r="C70" s="221" t="s">
        <v>109</v>
      </c>
      <c r="D70" s="260" t="s">
        <v>269</v>
      </c>
      <c r="E70" s="262" t="s">
        <v>963</v>
      </c>
      <c r="F70" s="264" t="s">
        <v>97</v>
      </c>
      <c r="G70" s="264" t="s">
        <v>97</v>
      </c>
      <c r="H70" s="264" t="s">
        <v>99</v>
      </c>
      <c r="I70" s="261">
        <v>800</v>
      </c>
      <c r="J70" s="537" t="s">
        <v>1314</v>
      </c>
      <c r="K70" s="219"/>
      <c r="L70" s="222"/>
      <c r="M70" s="581">
        <v>78.400000000000006</v>
      </c>
      <c r="N70" s="581">
        <v>77.5</v>
      </c>
      <c r="O70" s="581">
        <v>58.8</v>
      </c>
      <c r="P70" s="581">
        <f>SUM(Q70:R70)</f>
        <v>158.19999999999999</v>
      </c>
      <c r="Q70" s="581">
        <v>158.19999999999999</v>
      </c>
      <c r="R70" s="581"/>
      <c r="S70" s="581">
        <f>SUM(T70:U70)</f>
        <v>153.5</v>
      </c>
      <c r="T70" s="581">
        <v>153.5</v>
      </c>
      <c r="U70" s="581"/>
      <c r="V70" s="581">
        <f>SUM(W70:X70)</f>
        <v>156.6</v>
      </c>
      <c r="W70" s="581">
        <v>156.6</v>
      </c>
      <c r="X70" s="581"/>
    </row>
    <row r="71" spans="1:24">
      <c r="A71" s="650" t="s">
        <v>72</v>
      </c>
      <c r="B71" s="650"/>
      <c r="C71" s="650"/>
      <c r="D71" s="650"/>
      <c r="E71" s="650"/>
      <c r="F71" s="650"/>
      <c r="G71" s="650"/>
      <c r="H71" s="650"/>
      <c r="I71" s="650"/>
      <c r="J71" s="650"/>
      <c r="K71" s="650"/>
      <c r="L71" s="650"/>
      <c r="M71" s="583">
        <f>SUM(M72)</f>
        <v>82</v>
      </c>
      <c r="N71" s="583">
        <f t="shared" ref="N71:X71" si="26">SUM(N72)</f>
        <v>34.6</v>
      </c>
      <c r="O71" s="583">
        <f t="shared" si="26"/>
        <v>28.2</v>
      </c>
      <c r="P71" s="583">
        <f t="shared" si="26"/>
        <v>90</v>
      </c>
      <c r="Q71" s="583">
        <f t="shared" si="26"/>
        <v>90</v>
      </c>
      <c r="R71" s="583">
        <f t="shared" si="26"/>
        <v>0</v>
      </c>
      <c r="S71" s="583">
        <f t="shared" si="26"/>
        <v>87.3</v>
      </c>
      <c r="T71" s="583">
        <f t="shared" si="26"/>
        <v>87.3</v>
      </c>
      <c r="U71" s="583">
        <f t="shared" si="26"/>
        <v>0</v>
      </c>
      <c r="V71" s="583">
        <f t="shared" si="26"/>
        <v>89.1</v>
      </c>
      <c r="W71" s="583">
        <f t="shared" si="26"/>
        <v>89.1</v>
      </c>
      <c r="X71" s="583">
        <f t="shared" si="26"/>
        <v>0</v>
      </c>
    </row>
    <row r="72" spans="1:24" ht="37.5">
      <c r="A72" s="308" t="s">
        <v>21</v>
      </c>
      <c r="B72" s="216" t="s">
        <v>88</v>
      </c>
      <c r="C72" s="261"/>
      <c r="D72" s="219"/>
      <c r="E72" s="222"/>
      <c r="F72" s="216"/>
      <c r="G72" s="216"/>
      <c r="H72" s="216"/>
      <c r="I72" s="261">
        <v>200</v>
      </c>
      <c r="J72" s="287"/>
      <c r="K72" s="219"/>
      <c r="L72" s="222"/>
      <c r="M72" s="580">
        <f t="shared" ref="M72:X72" si="27">SUM(M73:M74)</f>
        <v>82</v>
      </c>
      <c r="N72" s="580">
        <f t="shared" si="27"/>
        <v>34.6</v>
      </c>
      <c r="O72" s="580">
        <f t="shared" si="27"/>
        <v>28.2</v>
      </c>
      <c r="P72" s="580">
        <f t="shared" si="27"/>
        <v>90</v>
      </c>
      <c r="Q72" s="580">
        <f t="shared" si="27"/>
        <v>90</v>
      </c>
      <c r="R72" s="580">
        <f t="shared" si="27"/>
        <v>0</v>
      </c>
      <c r="S72" s="580">
        <f t="shared" si="27"/>
        <v>87.3</v>
      </c>
      <c r="T72" s="580">
        <f t="shared" si="27"/>
        <v>87.3</v>
      </c>
      <c r="U72" s="580">
        <f t="shared" si="27"/>
        <v>0</v>
      </c>
      <c r="V72" s="580">
        <f t="shared" si="27"/>
        <v>89.1</v>
      </c>
      <c r="W72" s="580">
        <f t="shared" si="27"/>
        <v>89.1</v>
      </c>
      <c r="X72" s="580">
        <f t="shared" si="27"/>
        <v>0</v>
      </c>
    </row>
    <row r="73" spans="1:24" ht="318.75">
      <c r="A73" s="308" t="s">
        <v>41</v>
      </c>
      <c r="B73" s="216" t="s">
        <v>1000</v>
      </c>
      <c r="C73" s="261" t="s">
        <v>1315</v>
      </c>
      <c r="D73" s="260" t="s">
        <v>777</v>
      </c>
      <c r="E73" s="262" t="s">
        <v>955</v>
      </c>
      <c r="F73" s="264" t="s">
        <v>91</v>
      </c>
      <c r="G73" s="264" t="s">
        <v>82</v>
      </c>
      <c r="H73" s="264" t="s">
        <v>118</v>
      </c>
      <c r="I73" s="261">
        <v>200</v>
      </c>
      <c r="J73" s="216" t="s">
        <v>1316</v>
      </c>
      <c r="K73" s="235" t="s">
        <v>960</v>
      </c>
      <c r="L73" s="222"/>
      <c r="M73" s="581">
        <v>70</v>
      </c>
      <c r="N73" s="581">
        <v>0</v>
      </c>
      <c r="O73" s="581">
        <v>0</v>
      </c>
      <c r="P73" s="581">
        <f>SUM(Q73:R73)</f>
        <v>0</v>
      </c>
      <c r="Q73" s="581"/>
      <c r="R73" s="581"/>
      <c r="S73" s="581">
        <f>SUM(T73:U73)</f>
        <v>0</v>
      </c>
      <c r="T73" s="581"/>
      <c r="U73" s="581"/>
      <c r="V73" s="581">
        <f>SUM(W73:X73)</f>
        <v>0</v>
      </c>
      <c r="W73" s="581"/>
      <c r="X73" s="581"/>
    </row>
    <row r="74" spans="1:24" ht="56.25">
      <c r="A74" s="308" t="s">
        <v>73</v>
      </c>
      <c r="B74" s="216" t="s">
        <v>88</v>
      </c>
      <c r="C74" s="205" t="s">
        <v>723</v>
      </c>
      <c r="D74" s="260" t="s">
        <v>997</v>
      </c>
      <c r="E74" s="262" t="s">
        <v>948</v>
      </c>
      <c r="F74" s="264" t="s">
        <v>91</v>
      </c>
      <c r="G74" s="264" t="s">
        <v>82</v>
      </c>
      <c r="H74" s="264" t="s">
        <v>93</v>
      </c>
      <c r="I74" s="261">
        <v>200</v>
      </c>
      <c r="J74" s="287"/>
      <c r="K74" s="219"/>
      <c r="L74" s="222"/>
      <c r="M74" s="581">
        <v>12</v>
      </c>
      <c r="N74" s="581">
        <v>34.6</v>
      </c>
      <c r="O74" s="581">
        <v>28.2</v>
      </c>
      <c r="P74" s="581">
        <f>SUM(Q74:R74)</f>
        <v>90</v>
      </c>
      <c r="Q74" s="581">
        <v>90</v>
      </c>
      <c r="R74" s="581"/>
      <c r="S74" s="581">
        <f>SUM(T74:U74)</f>
        <v>87.3</v>
      </c>
      <c r="T74" s="581">
        <v>87.3</v>
      </c>
      <c r="U74" s="581"/>
      <c r="V74" s="581">
        <f>SUM(W74:X74)</f>
        <v>89.1</v>
      </c>
      <c r="W74" s="581">
        <v>89.1</v>
      </c>
      <c r="X74" s="581"/>
    </row>
    <row r="75" spans="1:24" ht="43.9" customHeight="1">
      <c r="A75" s="111" t="s">
        <v>101</v>
      </c>
      <c r="B75" s="116" t="s">
        <v>1225</v>
      </c>
      <c r="C75" s="132"/>
      <c r="D75" s="86"/>
      <c r="E75" s="86"/>
      <c r="F75" s="86"/>
      <c r="G75" s="86"/>
      <c r="H75" s="86"/>
      <c r="I75" s="86"/>
      <c r="J75" s="111"/>
      <c r="K75" s="111"/>
      <c r="L75" s="86"/>
      <c r="M75" s="569">
        <v>54275.3</v>
      </c>
      <c r="N75" s="569">
        <v>64031.5</v>
      </c>
      <c r="O75" s="569">
        <v>42828</v>
      </c>
      <c r="P75" s="569">
        <v>44824.899999999994</v>
      </c>
      <c r="Q75" s="569">
        <v>44824.899999999994</v>
      </c>
      <c r="R75" s="569">
        <v>0</v>
      </c>
      <c r="S75" s="569">
        <v>43479.8</v>
      </c>
      <c r="T75" s="569">
        <v>43479.8</v>
      </c>
      <c r="U75" s="569">
        <v>0</v>
      </c>
      <c r="V75" s="569">
        <v>44376.600000000006</v>
      </c>
      <c r="W75" s="569">
        <v>44376.600000000006</v>
      </c>
      <c r="X75" s="569">
        <v>0</v>
      </c>
    </row>
    <row r="76" spans="1:24" s="34" customFormat="1" ht="17.45" customHeight="1">
      <c r="A76" s="193" t="s">
        <v>9</v>
      </c>
      <c r="B76" s="561" t="s">
        <v>66</v>
      </c>
      <c r="C76" s="195"/>
      <c r="D76" s="195"/>
      <c r="E76" s="196"/>
      <c r="F76" s="194"/>
      <c r="G76" s="194"/>
      <c r="H76" s="194"/>
      <c r="I76" s="194"/>
      <c r="J76" s="534"/>
      <c r="K76" s="195"/>
      <c r="L76" s="196"/>
      <c r="M76" s="570">
        <f t="shared" ref="M76:X76" si="28">SUM(M77,M83)</f>
        <v>54275.299999999996</v>
      </c>
      <c r="N76" s="570">
        <f t="shared" si="28"/>
        <v>64031.500000000007</v>
      </c>
      <c r="O76" s="570">
        <f t="shared" si="28"/>
        <v>42828.000000000007</v>
      </c>
      <c r="P76" s="570">
        <f t="shared" si="28"/>
        <v>44824.899999999994</v>
      </c>
      <c r="Q76" s="570">
        <f t="shared" si="28"/>
        <v>44824.899999999994</v>
      </c>
      <c r="R76" s="570">
        <f t="shared" si="28"/>
        <v>0</v>
      </c>
      <c r="S76" s="570">
        <f t="shared" si="28"/>
        <v>43479.8</v>
      </c>
      <c r="T76" s="570">
        <f t="shared" si="28"/>
        <v>43479.8</v>
      </c>
      <c r="U76" s="570">
        <f t="shared" si="28"/>
        <v>0</v>
      </c>
      <c r="V76" s="570">
        <f t="shared" si="28"/>
        <v>44376.6</v>
      </c>
      <c r="W76" s="570">
        <f t="shared" si="28"/>
        <v>44376.6</v>
      </c>
      <c r="X76" s="570">
        <f t="shared" si="28"/>
        <v>0</v>
      </c>
    </row>
    <row r="77" spans="1:24" ht="29.45" customHeight="1">
      <c r="A77" s="215" t="s">
        <v>56</v>
      </c>
      <c r="B77" s="216"/>
      <c r="C77" s="217"/>
      <c r="D77" s="217"/>
      <c r="E77" s="218"/>
      <c r="F77" s="216"/>
      <c r="G77" s="216"/>
      <c r="H77" s="216"/>
      <c r="I77" s="216"/>
      <c r="J77" s="287"/>
      <c r="K77" s="217"/>
      <c r="L77" s="218"/>
      <c r="M77" s="580">
        <f>SUM(M78:M82)</f>
        <v>7212.9</v>
      </c>
      <c r="N77" s="580">
        <f t="shared" ref="N77:X77" si="29">SUM(N78:N82)</f>
        <v>9047.4</v>
      </c>
      <c r="O77" s="580">
        <f t="shared" si="29"/>
        <v>5619.3</v>
      </c>
      <c r="P77" s="580">
        <f t="shared" si="29"/>
        <v>7424.5</v>
      </c>
      <c r="Q77" s="580">
        <f t="shared" si="29"/>
        <v>7424.5</v>
      </c>
      <c r="R77" s="580">
        <f t="shared" si="29"/>
        <v>0</v>
      </c>
      <c r="S77" s="580">
        <f t="shared" si="29"/>
        <v>7201.7000000000007</v>
      </c>
      <c r="T77" s="580">
        <f t="shared" si="29"/>
        <v>7201.7000000000007</v>
      </c>
      <c r="U77" s="580">
        <f t="shared" si="29"/>
        <v>0</v>
      </c>
      <c r="V77" s="580">
        <f t="shared" si="29"/>
        <v>7350.1</v>
      </c>
      <c r="W77" s="580">
        <f t="shared" si="29"/>
        <v>7350.1</v>
      </c>
      <c r="X77" s="580">
        <f t="shared" si="29"/>
        <v>0</v>
      </c>
    </row>
    <row r="78" spans="1:24" ht="29.45" customHeight="1">
      <c r="A78" s="308" t="s">
        <v>10</v>
      </c>
      <c r="B78" s="286" t="s">
        <v>1281</v>
      </c>
      <c r="C78" s="216" t="s">
        <v>67</v>
      </c>
      <c r="D78" s="262" t="s">
        <v>1317</v>
      </c>
      <c r="E78" s="262" t="s">
        <v>1318</v>
      </c>
      <c r="F78" s="224" t="s">
        <v>91</v>
      </c>
      <c r="G78" s="224" t="s">
        <v>92</v>
      </c>
      <c r="H78" s="224" t="s">
        <v>110</v>
      </c>
      <c r="I78" s="236">
        <v>100</v>
      </c>
      <c r="J78" s="644" t="s">
        <v>1284</v>
      </c>
      <c r="K78" s="645" t="s">
        <v>1285</v>
      </c>
      <c r="L78" s="645"/>
      <c r="M78" s="581">
        <v>6198.2</v>
      </c>
      <c r="N78" s="581">
        <v>6908.5</v>
      </c>
      <c r="O78" s="581">
        <v>4379.1000000000004</v>
      </c>
      <c r="P78" s="581">
        <f>Q78+R78</f>
        <v>6753.7</v>
      </c>
      <c r="Q78" s="581">
        <v>6753.7</v>
      </c>
      <c r="R78" s="581"/>
      <c r="S78" s="581">
        <f>T78+U78</f>
        <v>6551.1</v>
      </c>
      <c r="T78" s="581">
        <v>6551.1</v>
      </c>
      <c r="U78" s="581"/>
      <c r="V78" s="581">
        <f>W78+X78</f>
        <v>6686.1</v>
      </c>
      <c r="W78" s="581">
        <v>6686.1</v>
      </c>
      <c r="X78" s="581"/>
    </row>
    <row r="79" spans="1:24" ht="29.45" customHeight="1">
      <c r="A79" s="225" t="s">
        <v>11</v>
      </c>
      <c r="B79" s="286" t="s">
        <v>1281</v>
      </c>
      <c r="C79" s="268" t="s">
        <v>724</v>
      </c>
      <c r="D79" s="226" t="s">
        <v>268</v>
      </c>
      <c r="E79" s="226" t="s">
        <v>985</v>
      </c>
      <c r="F79" s="224" t="s">
        <v>91</v>
      </c>
      <c r="G79" s="224" t="s">
        <v>92</v>
      </c>
      <c r="H79" s="224" t="s">
        <v>720</v>
      </c>
      <c r="I79" s="236">
        <v>100</v>
      </c>
      <c r="J79" s="644"/>
      <c r="K79" s="645"/>
      <c r="L79" s="645"/>
      <c r="M79" s="581">
        <v>70</v>
      </c>
      <c r="N79" s="581"/>
      <c r="O79" s="581"/>
      <c r="P79" s="581">
        <f t="shared" ref="P79:P82" si="30">Q79+R79</f>
        <v>0</v>
      </c>
      <c r="Q79" s="581"/>
      <c r="R79" s="581"/>
      <c r="S79" s="581">
        <f t="shared" ref="S79:S82" si="31">T79+U79</f>
        <v>0</v>
      </c>
      <c r="T79" s="581"/>
      <c r="U79" s="581"/>
      <c r="V79" s="581">
        <f t="shared" ref="V79:V82" si="32">W79+X79</f>
        <v>0</v>
      </c>
      <c r="W79" s="581"/>
      <c r="X79" s="581"/>
    </row>
    <row r="80" spans="1:24" ht="29.45" customHeight="1">
      <c r="A80" s="225" t="s">
        <v>20</v>
      </c>
      <c r="B80" s="286" t="s">
        <v>1281</v>
      </c>
      <c r="C80" s="268" t="s">
        <v>1025</v>
      </c>
      <c r="D80" s="262" t="s">
        <v>1317</v>
      </c>
      <c r="E80" s="262" t="s">
        <v>1318</v>
      </c>
      <c r="F80" s="224" t="s">
        <v>91</v>
      </c>
      <c r="G80" s="224" t="s">
        <v>92</v>
      </c>
      <c r="H80" s="224" t="s">
        <v>986</v>
      </c>
      <c r="I80" s="236">
        <v>100</v>
      </c>
      <c r="J80" s="644"/>
      <c r="K80" s="645"/>
      <c r="L80" s="645"/>
      <c r="M80" s="581">
        <v>176.5</v>
      </c>
      <c r="N80" s="581"/>
      <c r="O80" s="581"/>
      <c r="P80" s="581">
        <f t="shared" si="30"/>
        <v>0</v>
      </c>
      <c r="Q80" s="581"/>
      <c r="R80" s="581"/>
      <c r="S80" s="581">
        <f t="shared" si="31"/>
        <v>0</v>
      </c>
      <c r="T80" s="581"/>
      <c r="U80" s="581"/>
      <c r="V80" s="581">
        <f t="shared" si="32"/>
        <v>0</v>
      </c>
      <c r="W80" s="581"/>
      <c r="X80" s="581"/>
    </row>
    <row r="81" spans="1:24" ht="29.45" customHeight="1">
      <c r="A81" s="225" t="s">
        <v>157</v>
      </c>
      <c r="B81" s="286" t="s">
        <v>1281</v>
      </c>
      <c r="C81" s="268" t="s">
        <v>68</v>
      </c>
      <c r="D81" s="226" t="s">
        <v>254</v>
      </c>
      <c r="E81" s="226" t="s">
        <v>947</v>
      </c>
      <c r="F81" s="224" t="s">
        <v>91</v>
      </c>
      <c r="G81" s="224" t="s">
        <v>92</v>
      </c>
      <c r="H81" s="224" t="s">
        <v>110</v>
      </c>
      <c r="I81" s="236">
        <v>200</v>
      </c>
      <c r="J81" s="644"/>
      <c r="K81" s="645"/>
      <c r="L81" s="645"/>
      <c r="M81" s="581">
        <v>768.2</v>
      </c>
      <c r="N81" s="581">
        <v>2088.9</v>
      </c>
      <c r="O81" s="581">
        <v>1190.2</v>
      </c>
      <c r="P81" s="581">
        <f t="shared" si="30"/>
        <v>670.8</v>
      </c>
      <c r="Q81" s="581">
        <v>670.8</v>
      </c>
      <c r="R81" s="581"/>
      <c r="S81" s="581">
        <f t="shared" si="31"/>
        <v>650.6</v>
      </c>
      <c r="T81" s="581">
        <v>650.6</v>
      </c>
      <c r="U81" s="581"/>
      <c r="V81" s="581">
        <f t="shared" si="32"/>
        <v>664</v>
      </c>
      <c r="W81" s="581">
        <v>664</v>
      </c>
      <c r="X81" s="581"/>
    </row>
    <row r="82" spans="1:24" ht="29.45" customHeight="1">
      <c r="A82" s="225" t="s">
        <v>1319</v>
      </c>
      <c r="B82" s="268" t="s">
        <v>1281</v>
      </c>
      <c r="C82" s="268" t="s">
        <v>1320</v>
      </c>
      <c r="D82" s="226" t="s">
        <v>254</v>
      </c>
      <c r="E82" s="226" t="s">
        <v>947</v>
      </c>
      <c r="F82" s="224" t="s">
        <v>91</v>
      </c>
      <c r="G82" s="224" t="s">
        <v>92</v>
      </c>
      <c r="H82" s="224" t="s">
        <v>110</v>
      </c>
      <c r="I82" s="236">
        <v>300</v>
      </c>
      <c r="J82" s="287"/>
      <c r="K82" s="217"/>
      <c r="L82" s="218"/>
      <c r="M82" s="581"/>
      <c r="N82" s="581">
        <v>50</v>
      </c>
      <c r="O82" s="581">
        <v>50</v>
      </c>
      <c r="P82" s="581">
        <f t="shared" si="30"/>
        <v>0</v>
      </c>
      <c r="Q82" s="581"/>
      <c r="R82" s="581"/>
      <c r="S82" s="581">
        <f t="shared" si="31"/>
        <v>0</v>
      </c>
      <c r="T82" s="581"/>
      <c r="U82" s="581"/>
      <c r="V82" s="581">
        <f t="shared" si="32"/>
        <v>0</v>
      </c>
      <c r="W82" s="581"/>
      <c r="X82" s="581"/>
    </row>
    <row r="83" spans="1:24" ht="29.45" customHeight="1">
      <c r="A83" s="648" t="s">
        <v>87</v>
      </c>
      <c r="B83" s="648"/>
      <c r="C83" s="648"/>
      <c r="D83" s="648"/>
      <c r="E83" s="648"/>
      <c r="F83" s="648"/>
      <c r="G83" s="648"/>
      <c r="H83" s="648"/>
      <c r="I83" s="648"/>
      <c r="J83" s="648"/>
      <c r="K83" s="648"/>
      <c r="L83" s="648"/>
      <c r="M83" s="580">
        <f t="shared" ref="M83:X83" si="33">SUM(M85+M88+M109)</f>
        <v>47062.399999999994</v>
      </c>
      <c r="N83" s="580">
        <f t="shared" si="33"/>
        <v>54984.100000000006</v>
      </c>
      <c r="O83" s="580">
        <f t="shared" si="33"/>
        <v>37208.700000000004</v>
      </c>
      <c r="P83" s="580">
        <f t="shared" si="33"/>
        <v>37400.399999999994</v>
      </c>
      <c r="Q83" s="580">
        <f t="shared" si="33"/>
        <v>37400.399999999994</v>
      </c>
      <c r="R83" s="580">
        <f t="shared" si="33"/>
        <v>0</v>
      </c>
      <c r="S83" s="580">
        <f t="shared" si="33"/>
        <v>36278.1</v>
      </c>
      <c r="T83" s="580">
        <f t="shared" si="33"/>
        <v>36278.1</v>
      </c>
      <c r="U83" s="580">
        <f t="shared" si="33"/>
        <v>0</v>
      </c>
      <c r="V83" s="580">
        <f t="shared" si="33"/>
        <v>37026.5</v>
      </c>
      <c r="W83" s="580">
        <f t="shared" si="33"/>
        <v>37026.5</v>
      </c>
      <c r="X83" s="580">
        <f t="shared" si="33"/>
        <v>0</v>
      </c>
    </row>
    <row r="84" spans="1:24" ht="29.45" customHeight="1">
      <c r="A84" s="225" t="s">
        <v>12</v>
      </c>
      <c r="B84" s="268" t="s">
        <v>57</v>
      </c>
      <c r="C84" s="221"/>
      <c r="D84" s="221"/>
      <c r="E84" s="221"/>
      <c r="F84" s="268"/>
      <c r="G84" s="268"/>
      <c r="H84" s="268"/>
      <c r="I84" s="236">
        <v>100</v>
      </c>
      <c r="J84" s="543"/>
      <c r="K84" s="221"/>
      <c r="L84" s="221"/>
      <c r="M84" s="581">
        <f>M85</f>
        <v>18576.5</v>
      </c>
      <c r="N84" s="581">
        <f t="shared" ref="N84:X84" si="34">N85</f>
        <v>22086.400000000001</v>
      </c>
      <c r="O84" s="581">
        <f t="shared" si="34"/>
        <v>12611.6</v>
      </c>
      <c r="P84" s="581">
        <f t="shared" si="34"/>
        <v>23878.399999999998</v>
      </c>
      <c r="Q84" s="581">
        <f t="shared" si="34"/>
        <v>23878.399999999998</v>
      </c>
      <c r="R84" s="581">
        <f t="shared" si="34"/>
        <v>0</v>
      </c>
      <c r="S84" s="581">
        <f t="shared" si="34"/>
        <v>23162</v>
      </c>
      <c r="T84" s="581">
        <f t="shared" si="34"/>
        <v>23162</v>
      </c>
      <c r="U84" s="581">
        <f t="shared" si="34"/>
        <v>0</v>
      </c>
      <c r="V84" s="581">
        <f t="shared" si="34"/>
        <v>23639.599999999999</v>
      </c>
      <c r="W84" s="581">
        <f t="shared" si="34"/>
        <v>23639.599999999999</v>
      </c>
      <c r="X84" s="581">
        <f t="shared" si="34"/>
        <v>0</v>
      </c>
    </row>
    <row r="85" spans="1:24" ht="29.45" customHeight="1">
      <c r="A85" s="225" t="s">
        <v>47</v>
      </c>
      <c r="B85" s="268" t="s">
        <v>170</v>
      </c>
      <c r="C85" s="221"/>
      <c r="D85" s="221"/>
      <c r="E85" s="221"/>
      <c r="F85" s="268"/>
      <c r="G85" s="268"/>
      <c r="H85" s="268"/>
      <c r="I85" s="236">
        <v>100</v>
      </c>
      <c r="J85" s="543"/>
      <c r="K85" s="221"/>
      <c r="L85" s="221"/>
      <c r="M85" s="581">
        <f>SUM(M86:M87)</f>
        <v>18576.5</v>
      </c>
      <c r="N85" s="581">
        <f t="shared" ref="N85:X85" si="35">SUM(N86:N87)</f>
        <v>22086.400000000001</v>
      </c>
      <c r="O85" s="581">
        <f t="shared" si="35"/>
        <v>12611.6</v>
      </c>
      <c r="P85" s="581">
        <f t="shared" si="35"/>
        <v>23878.399999999998</v>
      </c>
      <c r="Q85" s="581">
        <f t="shared" si="35"/>
        <v>23878.399999999998</v>
      </c>
      <c r="R85" s="581">
        <f t="shared" si="35"/>
        <v>0</v>
      </c>
      <c r="S85" s="581">
        <f t="shared" si="35"/>
        <v>23162</v>
      </c>
      <c r="T85" s="581">
        <f t="shared" si="35"/>
        <v>23162</v>
      </c>
      <c r="U85" s="581">
        <f t="shared" si="35"/>
        <v>0</v>
      </c>
      <c r="V85" s="581">
        <f t="shared" si="35"/>
        <v>23639.599999999999</v>
      </c>
      <c r="W85" s="581">
        <f t="shared" si="35"/>
        <v>23639.599999999999</v>
      </c>
      <c r="X85" s="581">
        <f t="shared" si="35"/>
        <v>0</v>
      </c>
    </row>
    <row r="86" spans="1:24" ht="29.45" customHeight="1">
      <c r="A86" s="228" t="s">
        <v>190</v>
      </c>
      <c r="B86" s="268" t="s">
        <v>1164</v>
      </c>
      <c r="C86" s="221" t="s">
        <v>1321</v>
      </c>
      <c r="D86" s="226" t="s">
        <v>275</v>
      </c>
      <c r="E86" s="226" t="s">
        <v>961</v>
      </c>
      <c r="F86" s="224" t="s">
        <v>94</v>
      </c>
      <c r="G86" s="224" t="s">
        <v>79</v>
      </c>
      <c r="H86" s="224" t="s">
        <v>95</v>
      </c>
      <c r="I86" s="236">
        <v>100</v>
      </c>
      <c r="J86" s="268" t="s">
        <v>1322</v>
      </c>
      <c r="K86" s="229" t="s">
        <v>1323</v>
      </c>
      <c r="L86" s="221"/>
      <c r="M86" s="581">
        <v>12740.6</v>
      </c>
      <c r="N86" s="581">
        <v>14839.5</v>
      </c>
      <c r="O86" s="581">
        <v>9258</v>
      </c>
      <c r="P86" s="581">
        <f>Q86+R86</f>
        <v>16566.099999999999</v>
      </c>
      <c r="Q86" s="581">
        <v>16566.099999999999</v>
      </c>
      <c r="R86" s="581"/>
      <c r="S86" s="581">
        <f>T86+U86</f>
        <v>16069.1</v>
      </c>
      <c r="T86" s="581">
        <v>16069.1</v>
      </c>
      <c r="U86" s="581"/>
      <c r="V86" s="581">
        <f>W86+X86</f>
        <v>16400.5</v>
      </c>
      <c r="W86" s="581">
        <v>16400.5</v>
      </c>
      <c r="X86" s="581"/>
    </row>
    <row r="87" spans="1:24" ht="29.45" customHeight="1">
      <c r="A87" s="228" t="s">
        <v>191</v>
      </c>
      <c r="B87" s="268" t="s">
        <v>1324</v>
      </c>
      <c r="C87" s="221" t="s">
        <v>1321</v>
      </c>
      <c r="D87" s="226" t="s">
        <v>269</v>
      </c>
      <c r="E87" s="226" t="s">
        <v>963</v>
      </c>
      <c r="F87" s="224" t="s">
        <v>97</v>
      </c>
      <c r="G87" s="224" t="s">
        <v>97</v>
      </c>
      <c r="H87" s="224" t="s">
        <v>99</v>
      </c>
      <c r="I87" s="236">
        <v>100</v>
      </c>
      <c r="J87" s="268" t="s">
        <v>1325</v>
      </c>
      <c r="K87" s="221" t="s">
        <v>1326</v>
      </c>
      <c r="L87" s="221"/>
      <c r="M87" s="581">
        <v>5835.9</v>
      </c>
      <c r="N87" s="581">
        <v>7246.9</v>
      </c>
      <c r="O87" s="581">
        <v>3353.6</v>
      </c>
      <c r="P87" s="581">
        <f>Q87</f>
        <v>7312.3</v>
      </c>
      <c r="Q87" s="581">
        <v>7312.3</v>
      </c>
      <c r="R87" s="581"/>
      <c r="S87" s="581">
        <f>T87+U87</f>
        <v>7092.9</v>
      </c>
      <c r="T87" s="581">
        <v>7092.9</v>
      </c>
      <c r="U87" s="581"/>
      <c r="V87" s="581">
        <f>W87+X87</f>
        <v>7239.1</v>
      </c>
      <c r="W87" s="581">
        <v>7239.1</v>
      </c>
      <c r="X87" s="581"/>
    </row>
    <row r="88" spans="1:24" ht="29.45" customHeight="1">
      <c r="A88" s="225" t="s">
        <v>13</v>
      </c>
      <c r="B88" s="268" t="s">
        <v>32</v>
      </c>
      <c r="C88" s="230"/>
      <c r="D88" s="231"/>
      <c r="E88" s="231"/>
      <c r="F88" s="268"/>
      <c r="G88" s="268"/>
      <c r="H88" s="268"/>
      <c r="I88" s="236">
        <v>200</v>
      </c>
      <c r="J88" s="544"/>
      <c r="K88" s="230"/>
      <c r="L88" s="232"/>
      <c r="M88" s="581">
        <f>M89</f>
        <v>28464.399999999998</v>
      </c>
      <c r="N88" s="581">
        <f t="shared" ref="N88:X88" si="36">N89</f>
        <v>32564.700000000004</v>
      </c>
      <c r="O88" s="581">
        <f t="shared" si="36"/>
        <v>24292.600000000002</v>
      </c>
      <c r="P88" s="581">
        <f t="shared" si="36"/>
        <v>13476</v>
      </c>
      <c r="Q88" s="581">
        <f t="shared" si="36"/>
        <v>13476</v>
      </c>
      <c r="R88" s="581">
        <f t="shared" si="36"/>
        <v>0</v>
      </c>
      <c r="S88" s="581">
        <f t="shared" si="36"/>
        <v>13071.5</v>
      </c>
      <c r="T88" s="581">
        <f t="shared" si="36"/>
        <v>13071.5</v>
      </c>
      <c r="U88" s="581">
        <f t="shared" si="36"/>
        <v>0</v>
      </c>
      <c r="V88" s="581">
        <f t="shared" si="36"/>
        <v>13341.300000000001</v>
      </c>
      <c r="W88" s="581">
        <f t="shared" si="36"/>
        <v>13341.300000000001</v>
      </c>
      <c r="X88" s="581">
        <f t="shared" si="36"/>
        <v>0</v>
      </c>
    </row>
    <row r="89" spans="1:24" ht="29.45" customHeight="1">
      <c r="A89" s="225" t="s">
        <v>48</v>
      </c>
      <c r="B89" s="268" t="s">
        <v>217</v>
      </c>
      <c r="C89" s="230"/>
      <c r="D89" s="231"/>
      <c r="E89" s="231"/>
      <c r="F89" s="268"/>
      <c r="G89" s="268"/>
      <c r="H89" s="268"/>
      <c r="I89" s="236">
        <v>200</v>
      </c>
      <c r="J89" s="544"/>
      <c r="K89" s="230"/>
      <c r="L89" s="232"/>
      <c r="M89" s="581">
        <f>SUM(M90:M107)</f>
        <v>28464.399999999998</v>
      </c>
      <c r="N89" s="581">
        <f t="shared" ref="N89:X89" si="37">SUM(N90:N107)</f>
        <v>32564.700000000004</v>
      </c>
      <c r="O89" s="581">
        <f t="shared" si="37"/>
        <v>24292.600000000002</v>
      </c>
      <c r="P89" s="581">
        <f t="shared" si="37"/>
        <v>13476</v>
      </c>
      <c r="Q89" s="581">
        <f t="shared" si="37"/>
        <v>13476</v>
      </c>
      <c r="R89" s="581">
        <f t="shared" si="37"/>
        <v>0</v>
      </c>
      <c r="S89" s="581">
        <f t="shared" si="37"/>
        <v>13071.5</v>
      </c>
      <c r="T89" s="581">
        <f t="shared" si="37"/>
        <v>13071.5</v>
      </c>
      <c r="U89" s="581">
        <f t="shared" si="37"/>
        <v>0</v>
      </c>
      <c r="V89" s="581">
        <f t="shared" si="37"/>
        <v>13341.300000000001</v>
      </c>
      <c r="W89" s="581">
        <f t="shared" si="37"/>
        <v>13341.300000000001</v>
      </c>
      <c r="X89" s="581">
        <f t="shared" si="37"/>
        <v>0</v>
      </c>
    </row>
    <row r="90" spans="1:24" ht="29.45" customHeight="1">
      <c r="A90" s="225" t="s">
        <v>192</v>
      </c>
      <c r="B90" s="268" t="s">
        <v>1164</v>
      </c>
      <c r="C90" s="221" t="s">
        <v>1327</v>
      </c>
      <c r="D90" s="226" t="s">
        <v>275</v>
      </c>
      <c r="E90" s="226" t="s">
        <v>961</v>
      </c>
      <c r="F90" s="224" t="s">
        <v>94</v>
      </c>
      <c r="G90" s="224" t="s">
        <v>79</v>
      </c>
      <c r="H90" s="224" t="s">
        <v>95</v>
      </c>
      <c r="I90" s="236">
        <v>200</v>
      </c>
      <c r="J90" s="651" t="s">
        <v>1328</v>
      </c>
      <c r="K90" s="652" t="s">
        <v>1329</v>
      </c>
      <c r="L90" s="232"/>
      <c r="M90" s="581">
        <v>3248.1</v>
      </c>
      <c r="N90" s="581">
        <v>4118.6000000000004</v>
      </c>
      <c r="O90" s="581">
        <v>1350.1</v>
      </c>
      <c r="P90" s="581">
        <f>Q90+R90</f>
        <v>4235</v>
      </c>
      <c r="Q90" s="581">
        <v>4235</v>
      </c>
      <c r="R90" s="581"/>
      <c r="S90" s="581">
        <f>T90-U90</f>
        <v>4107.8999999999996</v>
      </c>
      <c r="T90" s="581">
        <v>4107.8999999999996</v>
      </c>
      <c r="U90" s="581"/>
      <c r="V90" s="581">
        <f>W90+X90</f>
        <v>4192.7</v>
      </c>
      <c r="W90" s="581">
        <v>4192.7</v>
      </c>
      <c r="X90" s="581"/>
    </row>
    <row r="91" spans="1:24" ht="29.45" customHeight="1">
      <c r="A91" s="225" t="s">
        <v>193</v>
      </c>
      <c r="B91" s="268" t="s">
        <v>1164</v>
      </c>
      <c r="C91" s="221" t="s">
        <v>112</v>
      </c>
      <c r="D91" s="226" t="s">
        <v>275</v>
      </c>
      <c r="E91" s="226" t="s">
        <v>961</v>
      </c>
      <c r="F91" s="224" t="s">
        <v>94</v>
      </c>
      <c r="G91" s="224" t="s">
        <v>79</v>
      </c>
      <c r="H91" s="224" t="s">
        <v>162</v>
      </c>
      <c r="I91" s="236">
        <v>200</v>
      </c>
      <c r="J91" s="651"/>
      <c r="K91" s="652"/>
      <c r="L91" s="232"/>
      <c r="M91" s="581">
        <v>256.2</v>
      </c>
      <c r="N91" s="581">
        <v>476.2</v>
      </c>
      <c r="O91" s="581">
        <v>167.2</v>
      </c>
      <c r="P91" s="581">
        <f t="shared" ref="P91:P109" si="38">Q91+R91</f>
        <v>643.1</v>
      </c>
      <c r="Q91" s="581">
        <v>643.1</v>
      </c>
      <c r="R91" s="581"/>
      <c r="S91" s="581">
        <f t="shared" ref="S91:S107" si="39">T91-U91</f>
        <v>623.79999999999995</v>
      </c>
      <c r="T91" s="581">
        <v>623.79999999999995</v>
      </c>
      <c r="U91" s="581"/>
      <c r="V91" s="581">
        <f t="shared" ref="V91:V109" si="40">W91+X91</f>
        <v>636.70000000000005</v>
      </c>
      <c r="W91" s="581">
        <v>636.70000000000005</v>
      </c>
      <c r="X91" s="581"/>
    </row>
    <row r="92" spans="1:24" ht="29.45" customHeight="1">
      <c r="A92" s="225" t="s">
        <v>194</v>
      </c>
      <c r="B92" s="268" t="s">
        <v>1235</v>
      </c>
      <c r="C92" s="221" t="s">
        <v>103</v>
      </c>
      <c r="D92" s="226" t="s">
        <v>270</v>
      </c>
      <c r="E92" s="226" t="s">
        <v>964</v>
      </c>
      <c r="F92" s="224" t="s">
        <v>92</v>
      </c>
      <c r="G92" s="224" t="s">
        <v>96</v>
      </c>
      <c r="H92" s="224" t="s">
        <v>163</v>
      </c>
      <c r="I92" s="236">
        <v>200</v>
      </c>
      <c r="J92" s="651" t="s">
        <v>1330</v>
      </c>
      <c r="K92" s="652" t="s">
        <v>1331</v>
      </c>
      <c r="L92" s="232"/>
      <c r="M92" s="581">
        <v>2179.6</v>
      </c>
      <c r="N92" s="581">
        <v>1222.5999999999999</v>
      </c>
      <c r="O92" s="581">
        <v>874.8</v>
      </c>
      <c r="P92" s="581">
        <f t="shared" si="38"/>
        <v>1516</v>
      </c>
      <c r="Q92" s="581">
        <v>1516</v>
      </c>
      <c r="R92" s="581"/>
      <c r="S92" s="581">
        <f t="shared" si="39"/>
        <v>1470.5</v>
      </c>
      <c r="T92" s="581">
        <v>1470.5</v>
      </c>
      <c r="U92" s="581"/>
      <c r="V92" s="581">
        <f t="shared" si="40"/>
        <v>1500.8</v>
      </c>
      <c r="W92" s="581">
        <v>1500.8</v>
      </c>
      <c r="X92" s="581"/>
    </row>
    <row r="93" spans="1:24" ht="29.45" customHeight="1">
      <c r="A93" s="225" t="s">
        <v>195</v>
      </c>
      <c r="B93" s="268" t="s">
        <v>1235</v>
      </c>
      <c r="C93" s="221" t="s">
        <v>1332</v>
      </c>
      <c r="D93" s="226" t="s">
        <v>270</v>
      </c>
      <c r="E93" s="226" t="s">
        <v>964</v>
      </c>
      <c r="F93" s="224" t="s">
        <v>92</v>
      </c>
      <c r="G93" s="224" t="s">
        <v>96</v>
      </c>
      <c r="H93" s="224" t="s">
        <v>104</v>
      </c>
      <c r="I93" s="236">
        <v>200</v>
      </c>
      <c r="J93" s="651"/>
      <c r="K93" s="652"/>
      <c r="L93" s="232"/>
      <c r="M93" s="581">
        <v>638</v>
      </c>
      <c r="N93" s="581">
        <v>754.8</v>
      </c>
      <c r="O93" s="581">
        <v>374.9</v>
      </c>
      <c r="P93" s="581"/>
      <c r="Q93" s="581"/>
      <c r="R93" s="581"/>
      <c r="S93" s="581"/>
      <c r="T93" s="581"/>
      <c r="U93" s="581"/>
      <c r="V93" s="581"/>
      <c r="W93" s="581"/>
      <c r="X93" s="581"/>
    </row>
    <row r="94" spans="1:24" ht="29.45" customHeight="1">
      <c r="A94" s="225" t="s">
        <v>195</v>
      </c>
      <c r="B94" s="268" t="s">
        <v>1235</v>
      </c>
      <c r="C94" s="268" t="s">
        <v>1303</v>
      </c>
      <c r="D94" s="226" t="s">
        <v>270</v>
      </c>
      <c r="E94" s="226" t="s">
        <v>964</v>
      </c>
      <c r="F94" s="224" t="s">
        <v>92</v>
      </c>
      <c r="G94" s="224" t="s">
        <v>96</v>
      </c>
      <c r="H94" s="224" t="s">
        <v>117</v>
      </c>
      <c r="I94" s="236">
        <v>200</v>
      </c>
      <c r="J94" s="651"/>
      <c r="K94" s="652"/>
      <c r="L94" s="232"/>
      <c r="M94" s="581">
        <v>10674.5</v>
      </c>
      <c r="N94" s="581">
        <v>18981.5</v>
      </c>
      <c r="O94" s="581">
        <v>17838.099999999999</v>
      </c>
      <c r="P94" s="581">
        <f t="shared" si="38"/>
        <v>0</v>
      </c>
      <c r="Q94" s="581"/>
      <c r="R94" s="581"/>
      <c r="S94" s="581">
        <f t="shared" si="39"/>
        <v>0</v>
      </c>
      <c r="T94" s="581"/>
      <c r="U94" s="581"/>
      <c r="V94" s="581">
        <f t="shared" si="40"/>
        <v>0</v>
      </c>
      <c r="W94" s="581"/>
      <c r="X94" s="581"/>
    </row>
    <row r="95" spans="1:24" ht="29.45" customHeight="1">
      <c r="A95" s="225" t="s">
        <v>196</v>
      </c>
      <c r="B95" s="268" t="s">
        <v>1235</v>
      </c>
      <c r="C95" s="221" t="s">
        <v>725</v>
      </c>
      <c r="D95" s="226" t="s">
        <v>270</v>
      </c>
      <c r="E95" s="226" t="s">
        <v>964</v>
      </c>
      <c r="F95" s="224" t="s">
        <v>92</v>
      </c>
      <c r="G95" s="224" t="s">
        <v>96</v>
      </c>
      <c r="H95" s="224" t="s">
        <v>147</v>
      </c>
      <c r="I95" s="236">
        <v>200</v>
      </c>
      <c r="J95" s="651"/>
      <c r="K95" s="227"/>
      <c r="L95" s="232"/>
      <c r="M95" s="581">
        <v>275.2</v>
      </c>
      <c r="N95" s="581">
        <v>119</v>
      </c>
      <c r="O95" s="581">
        <v>111.7</v>
      </c>
      <c r="P95" s="581">
        <f t="shared" si="38"/>
        <v>255.2</v>
      </c>
      <c r="Q95" s="581">
        <v>255.2</v>
      </c>
      <c r="R95" s="581"/>
      <c r="S95" s="581">
        <f t="shared" si="39"/>
        <v>247.5</v>
      </c>
      <c r="T95" s="581">
        <v>247.5</v>
      </c>
      <c r="U95" s="581"/>
      <c r="V95" s="581">
        <f t="shared" si="40"/>
        <v>252.6</v>
      </c>
      <c r="W95" s="581">
        <v>252.6</v>
      </c>
      <c r="X95" s="581"/>
    </row>
    <row r="96" spans="1:24" ht="29.45" customHeight="1">
      <c r="A96" s="225" t="s">
        <v>197</v>
      </c>
      <c r="B96" s="268" t="s">
        <v>1235</v>
      </c>
      <c r="C96" s="221" t="s">
        <v>1304</v>
      </c>
      <c r="D96" s="226" t="s">
        <v>270</v>
      </c>
      <c r="E96" s="226" t="s">
        <v>964</v>
      </c>
      <c r="F96" s="224" t="s">
        <v>92</v>
      </c>
      <c r="G96" s="224" t="s">
        <v>96</v>
      </c>
      <c r="H96" s="224" t="s">
        <v>93</v>
      </c>
      <c r="I96" s="236">
        <v>200</v>
      </c>
      <c r="J96" s="651"/>
      <c r="K96" s="233"/>
      <c r="L96" s="234"/>
      <c r="M96" s="581"/>
      <c r="N96" s="581">
        <v>348.9</v>
      </c>
      <c r="O96" s="581"/>
      <c r="P96" s="581">
        <f t="shared" si="38"/>
        <v>0</v>
      </c>
      <c r="Q96" s="581"/>
      <c r="R96" s="581"/>
      <c r="S96" s="581">
        <f t="shared" si="39"/>
        <v>0</v>
      </c>
      <c r="T96" s="581"/>
      <c r="U96" s="581"/>
      <c r="V96" s="581">
        <f t="shared" si="40"/>
        <v>0</v>
      </c>
      <c r="W96" s="581"/>
      <c r="X96" s="581"/>
    </row>
    <row r="97" spans="1:24" ht="29.45" customHeight="1">
      <c r="A97" s="225" t="s">
        <v>198</v>
      </c>
      <c r="B97" s="268" t="s">
        <v>1333</v>
      </c>
      <c r="C97" s="221" t="s">
        <v>105</v>
      </c>
      <c r="D97" s="226" t="s">
        <v>271</v>
      </c>
      <c r="E97" s="226" t="s">
        <v>966</v>
      </c>
      <c r="F97" s="224" t="s">
        <v>97</v>
      </c>
      <c r="G97" s="224" t="s">
        <v>94</v>
      </c>
      <c r="H97" s="224" t="s">
        <v>164</v>
      </c>
      <c r="I97" s="236">
        <v>200</v>
      </c>
      <c r="J97" s="651" t="s">
        <v>1334</v>
      </c>
      <c r="K97" s="221">
        <v>35076</v>
      </c>
      <c r="L97" s="232"/>
      <c r="M97" s="581">
        <v>3528.1</v>
      </c>
      <c r="N97" s="581">
        <v>4034.7</v>
      </c>
      <c r="O97" s="581">
        <v>2289.3000000000002</v>
      </c>
      <c r="P97" s="581">
        <f t="shared" si="38"/>
        <v>4535.7</v>
      </c>
      <c r="Q97" s="581">
        <v>4535.7</v>
      </c>
      <c r="R97" s="581"/>
      <c r="S97" s="581">
        <f t="shared" si="39"/>
        <v>4399.6000000000004</v>
      </c>
      <c r="T97" s="581">
        <v>4399.6000000000004</v>
      </c>
      <c r="U97" s="581"/>
      <c r="V97" s="581">
        <f t="shared" si="40"/>
        <v>4490.3999999999996</v>
      </c>
      <c r="W97" s="581">
        <v>4490.3999999999996</v>
      </c>
      <c r="X97" s="581"/>
    </row>
    <row r="98" spans="1:24" ht="29.45" customHeight="1">
      <c r="A98" s="225" t="s">
        <v>199</v>
      </c>
      <c r="B98" s="268" t="s">
        <v>1333</v>
      </c>
      <c r="C98" s="221" t="s">
        <v>1335</v>
      </c>
      <c r="D98" s="226" t="s">
        <v>271</v>
      </c>
      <c r="E98" s="226" t="s">
        <v>966</v>
      </c>
      <c r="F98" s="224" t="s">
        <v>97</v>
      </c>
      <c r="G98" s="224" t="s">
        <v>94</v>
      </c>
      <c r="H98" s="224" t="s">
        <v>184</v>
      </c>
      <c r="I98" s="236">
        <v>200</v>
      </c>
      <c r="J98" s="651"/>
      <c r="K98" s="221">
        <v>38524</v>
      </c>
      <c r="L98" s="232"/>
      <c r="M98" s="581">
        <v>114.2</v>
      </c>
      <c r="N98" s="581">
        <v>128.5</v>
      </c>
      <c r="O98" s="581">
        <v>125</v>
      </c>
      <c r="P98" s="581">
        <f t="shared" si="38"/>
        <v>376.3</v>
      </c>
      <c r="Q98" s="581">
        <v>376.3</v>
      </c>
      <c r="R98" s="581"/>
      <c r="S98" s="581">
        <f t="shared" si="39"/>
        <v>365</v>
      </c>
      <c r="T98" s="581">
        <v>365</v>
      </c>
      <c r="U98" s="581"/>
      <c r="V98" s="581">
        <f t="shared" si="40"/>
        <v>372.5</v>
      </c>
      <c r="W98" s="581">
        <v>372.5</v>
      </c>
      <c r="X98" s="581"/>
    </row>
    <row r="99" spans="1:24" ht="29.45" customHeight="1">
      <c r="A99" s="225" t="s">
        <v>200</v>
      </c>
      <c r="B99" s="268" t="s">
        <v>1333</v>
      </c>
      <c r="C99" s="221" t="s">
        <v>106</v>
      </c>
      <c r="D99" s="226" t="s">
        <v>271</v>
      </c>
      <c r="E99" s="226" t="s">
        <v>966</v>
      </c>
      <c r="F99" s="224" t="s">
        <v>97</v>
      </c>
      <c r="G99" s="224" t="s">
        <v>94</v>
      </c>
      <c r="H99" s="224" t="s">
        <v>120</v>
      </c>
      <c r="I99" s="236">
        <v>200</v>
      </c>
      <c r="J99" s="651"/>
      <c r="K99" s="221">
        <v>37900</v>
      </c>
      <c r="L99" s="232"/>
      <c r="M99" s="581">
        <v>597.1</v>
      </c>
      <c r="N99" s="581">
        <v>778.5</v>
      </c>
      <c r="O99" s="581">
        <v>330.2</v>
      </c>
      <c r="P99" s="581">
        <f t="shared" si="38"/>
        <v>546</v>
      </c>
      <c r="Q99" s="581">
        <v>546</v>
      </c>
      <c r="R99" s="581"/>
      <c r="S99" s="581">
        <f t="shared" si="39"/>
        <v>529.6</v>
      </c>
      <c r="T99" s="581">
        <v>529.6</v>
      </c>
      <c r="U99" s="581"/>
      <c r="V99" s="581">
        <f t="shared" si="40"/>
        <v>540.5</v>
      </c>
      <c r="W99" s="581">
        <v>540.5</v>
      </c>
      <c r="X99" s="581"/>
    </row>
    <row r="100" spans="1:24" ht="29.45" customHeight="1">
      <c r="A100" s="225" t="s">
        <v>202</v>
      </c>
      <c r="B100" s="268" t="s">
        <v>1333</v>
      </c>
      <c r="C100" s="221" t="s">
        <v>1309</v>
      </c>
      <c r="D100" s="226" t="s">
        <v>271</v>
      </c>
      <c r="E100" s="226" t="s">
        <v>966</v>
      </c>
      <c r="F100" s="224" t="s">
        <v>97</v>
      </c>
      <c r="G100" s="224" t="s">
        <v>94</v>
      </c>
      <c r="H100" s="224" t="s">
        <v>185</v>
      </c>
      <c r="I100" s="236">
        <v>200</v>
      </c>
      <c r="J100" s="651"/>
      <c r="K100" s="221"/>
      <c r="L100" s="232"/>
      <c r="M100" s="581"/>
      <c r="N100" s="581">
        <v>227.8</v>
      </c>
      <c r="O100" s="581">
        <v>227.8</v>
      </c>
      <c r="P100" s="581">
        <f t="shared" si="38"/>
        <v>0</v>
      </c>
      <c r="Q100" s="581"/>
      <c r="R100" s="581"/>
      <c r="S100" s="581">
        <f t="shared" si="39"/>
        <v>0</v>
      </c>
      <c r="T100" s="581"/>
      <c r="U100" s="581"/>
      <c r="V100" s="581">
        <f t="shared" si="40"/>
        <v>0</v>
      </c>
      <c r="W100" s="581"/>
      <c r="X100" s="581"/>
    </row>
    <row r="101" spans="1:24" ht="29.45" customHeight="1">
      <c r="A101" s="225" t="s">
        <v>203</v>
      </c>
      <c r="B101" s="268" t="s">
        <v>1012</v>
      </c>
      <c r="C101" s="221" t="s">
        <v>107</v>
      </c>
      <c r="D101" s="226" t="s">
        <v>272</v>
      </c>
      <c r="E101" s="226" t="s">
        <v>968</v>
      </c>
      <c r="F101" s="224" t="s">
        <v>97</v>
      </c>
      <c r="G101" s="224" t="s">
        <v>94</v>
      </c>
      <c r="H101" s="224" t="s">
        <v>115</v>
      </c>
      <c r="I101" s="236">
        <v>200</v>
      </c>
      <c r="J101" s="651"/>
      <c r="K101" s="236"/>
      <c r="L101" s="232"/>
      <c r="M101" s="581">
        <v>22.6</v>
      </c>
      <c r="N101" s="581">
        <v>205.6</v>
      </c>
      <c r="O101" s="581">
        <v>131.9</v>
      </c>
      <c r="P101" s="581">
        <f t="shared" si="38"/>
        <v>240</v>
      </c>
      <c r="Q101" s="581">
        <v>240</v>
      </c>
      <c r="R101" s="581"/>
      <c r="S101" s="581">
        <f t="shared" si="39"/>
        <v>232.8</v>
      </c>
      <c r="T101" s="581">
        <v>232.8</v>
      </c>
      <c r="U101" s="581"/>
      <c r="V101" s="581">
        <f t="shared" si="40"/>
        <v>237.6</v>
      </c>
      <c r="W101" s="581">
        <v>237.6</v>
      </c>
      <c r="X101" s="581"/>
    </row>
    <row r="102" spans="1:24" ht="168.75">
      <c r="A102" s="225" t="s">
        <v>204</v>
      </c>
      <c r="B102" s="268" t="s">
        <v>1333</v>
      </c>
      <c r="C102" s="221" t="s">
        <v>108</v>
      </c>
      <c r="D102" s="226" t="s">
        <v>271</v>
      </c>
      <c r="E102" s="226" t="s">
        <v>966</v>
      </c>
      <c r="F102" s="224" t="s">
        <v>97</v>
      </c>
      <c r="G102" s="224" t="s">
        <v>94</v>
      </c>
      <c r="H102" s="224" t="s">
        <v>159</v>
      </c>
      <c r="I102" s="236">
        <v>200</v>
      </c>
      <c r="J102" s="651"/>
      <c r="K102" s="236"/>
      <c r="L102" s="232"/>
      <c r="M102" s="581">
        <v>155.30000000000001</v>
      </c>
      <c r="N102" s="581">
        <v>335.7</v>
      </c>
      <c r="O102" s="581">
        <v>162.9</v>
      </c>
      <c r="P102" s="581">
        <f t="shared" si="38"/>
        <v>215</v>
      </c>
      <c r="Q102" s="581">
        <v>215</v>
      </c>
      <c r="R102" s="581"/>
      <c r="S102" s="581">
        <f t="shared" si="39"/>
        <v>208.6</v>
      </c>
      <c r="T102" s="581">
        <v>208.6</v>
      </c>
      <c r="U102" s="581"/>
      <c r="V102" s="581">
        <f t="shared" si="40"/>
        <v>212.9</v>
      </c>
      <c r="W102" s="581">
        <v>212.9</v>
      </c>
      <c r="X102" s="581"/>
    </row>
    <row r="103" spans="1:24" ht="131.25">
      <c r="A103" s="225" t="s">
        <v>205</v>
      </c>
      <c r="B103" s="268" t="s">
        <v>1012</v>
      </c>
      <c r="C103" s="221" t="s">
        <v>992</v>
      </c>
      <c r="D103" s="226" t="s">
        <v>272</v>
      </c>
      <c r="E103" s="226" t="s">
        <v>968</v>
      </c>
      <c r="F103" s="224" t="s">
        <v>97</v>
      </c>
      <c r="G103" s="224" t="s">
        <v>94</v>
      </c>
      <c r="H103" s="224" t="s">
        <v>721</v>
      </c>
      <c r="I103" s="236">
        <v>200</v>
      </c>
      <c r="J103" s="651"/>
      <c r="K103" s="236"/>
      <c r="L103" s="232"/>
      <c r="M103" s="581">
        <v>248.1</v>
      </c>
      <c r="N103" s="581"/>
      <c r="O103" s="581"/>
      <c r="P103" s="581">
        <f t="shared" si="38"/>
        <v>0</v>
      </c>
      <c r="Q103" s="581"/>
      <c r="R103" s="581"/>
      <c r="S103" s="581">
        <f t="shared" si="39"/>
        <v>0</v>
      </c>
      <c r="T103" s="581"/>
      <c r="U103" s="581"/>
      <c r="V103" s="581">
        <f t="shared" si="40"/>
        <v>0</v>
      </c>
      <c r="W103" s="581"/>
      <c r="X103" s="581"/>
    </row>
    <row r="104" spans="1:24" ht="168.75">
      <c r="A104" s="225" t="s">
        <v>288</v>
      </c>
      <c r="B104" s="268" t="s">
        <v>1333</v>
      </c>
      <c r="C104" s="221" t="s">
        <v>285</v>
      </c>
      <c r="D104" s="226" t="s">
        <v>271</v>
      </c>
      <c r="E104" s="226" t="s">
        <v>966</v>
      </c>
      <c r="F104" s="224" t="s">
        <v>97</v>
      </c>
      <c r="G104" s="224" t="s">
        <v>94</v>
      </c>
      <c r="H104" s="224" t="s">
        <v>1336</v>
      </c>
      <c r="I104" s="236">
        <v>200</v>
      </c>
      <c r="J104" s="651"/>
      <c r="K104" s="236"/>
      <c r="L104" s="232"/>
      <c r="M104" s="581">
        <v>4748.1000000000004</v>
      </c>
      <c r="N104" s="581"/>
      <c r="O104" s="581"/>
      <c r="P104" s="581">
        <f t="shared" si="38"/>
        <v>0</v>
      </c>
      <c r="Q104" s="581"/>
      <c r="R104" s="581"/>
      <c r="S104" s="581">
        <f t="shared" si="39"/>
        <v>0</v>
      </c>
      <c r="T104" s="581"/>
      <c r="U104" s="581"/>
      <c r="V104" s="581">
        <f t="shared" si="40"/>
        <v>0</v>
      </c>
      <c r="W104" s="581"/>
      <c r="X104" s="581"/>
    </row>
    <row r="105" spans="1:24" ht="168.75">
      <c r="A105" s="225" t="s">
        <v>289</v>
      </c>
      <c r="B105" s="268" t="s">
        <v>1333</v>
      </c>
      <c r="C105" s="221" t="s">
        <v>993</v>
      </c>
      <c r="D105" s="226" t="s">
        <v>271</v>
      </c>
      <c r="E105" s="226" t="s">
        <v>966</v>
      </c>
      <c r="F105" s="224" t="s">
        <v>97</v>
      </c>
      <c r="G105" s="224" t="s">
        <v>94</v>
      </c>
      <c r="H105" s="224" t="s">
        <v>171</v>
      </c>
      <c r="I105" s="236">
        <v>200</v>
      </c>
      <c r="J105" s="651"/>
      <c r="K105" s="236"/>
      <c r="L105" s="232"/>
      <c r="M105" s="581">
        <v>1300.2</v>
      </c>
      <c r="N105" s="581"/>
      <c r="O105" s="581"/>
      <c r="P105" s="581">
        <f t="shared" si="38"/>
        <v>0</v>
      </c>
      <c r="Q105" s="581"/>
      <c r="R105" s="581"/>
      <c r="S105" s="581">
        <f t="shared" si="39"/>
        <v>0</v>
      </c>
      <c r="T105" s="581"/>
      <c r="U105" s="581"/>
      <c r="V105" s="581">
        <f t="shared" si="40"/>
        <v>0</v>
      </c>
      <c r="W105" s="581"/>
      <c r="X105" s="581"/>
    </row>
    <row r="106" spans="1:24" ht="75">
      <c r="A106" s="225" t="s">
        <v>290</v>
      </c>
      <c r="B106" s="268" t="s">
        <v>1324</v>
      </c>
      <c r="C106" s="221" t="s">
        <v>1337</v>
      </c>
      <c r="D106" s="226" t="s">
        <v>269</v>
      </c>
      <c r="E106" s="226" t="s">
        <v>963</v>
      </c>
      <c r="F106" s="224" t="s">
        <v>97</v>
      </c>
      <c r="G106" s="224" t="s">
        <v>97</v>
      </c>
      <c r="H106" s="224" t="s">
        <v>99</v>
      </c>
      <c r="I106" s="236">
        <v>200</v>
      </c>
      <c r="J106" s="651"/>
      <c r="K106" s="236"/>
      <c r="L106" s="232"/>
      <c r="M106" s="581">
        <v>479.1</v>
      </c>
      <c r="N106" s="581">
        <v>733.4</v>
      </c>
      <c r="O106" s="581">
        <v>308.7</v>
      </c>
      <c r="P106" s="581">
        <f t="shared" si="38"/>
        <v>913.7</v>
      </c>
      <c r="Q106" s="581">
        <v>913.7</v>
      </c>
      <c r="R106" s="581"/>
      <c r="S106" s="581">
        <f t="shared" si="39"/>
        <v>886.2</v>
      </c>
      <c r="T106" s="581">
        <v>886.2</v>
      </c>
      <c r="U106" s="581"/>
      <c r="V106" s="581">
        <f t="shared" si="40"/>
        <v>904.6</v>
      </c>
      <c r="W106" s="581">
        <v>904.6</v>
      </c>
      <c r="X106" s="581"/>
    </row>
    <row r="107" spans="1:24" ht="168.75">
      <c r="A107" s="225" t="s">
        <v>291</v>
      </c>
      <c r="B107" s="268" t="s">
        <v>1333</v>
      </c>
      <c r="C107" s="221" t="s">
        <v>1312</v>
      </c>
      <c r="D107" s="226" t="s">
        <v>271</v>
      </c>
      <c r="E107" s="226" t="s">
        <v>966</v>
      </c>
      <c r="F107" s="224" t="s">
        <v>97</v>
      </c>
      <c r="G107" s="224" t="s">
        <v>94</v>
      </c>
      <c r="H107" s="224" t="s">
        <v>93</v>
      </c>
      <c r="I107" s="236">
        <v>200</v>
      </c>
      <c r="J107" s="268"/>
      <c r="K107" s="233"/>
      <c r="L107" s="232"/>
      <c r="M107" s="581"/>
      <c r="N107" s="581">
        <v>98.9</v>
      </c>
      <c r="O107" s="581">
        <v>0</v>
      </c>
      <c r="P107" s="581">
        <f t="shared" si="38"/>
        <v>0</v>
      </c>
      <c r="Q107" s="581"/>
      <c r="R107" s="581"/>
      <c r="S107" s="581">
        <f t="shared" si="39"/>
        <v>0</v>
      </c>
      <c r="T107" s="581"/>
      <c r="U107" s="581"/>
      <c r="V107" s="581">
        <f t="shared" si="40"/>
        <v>0</v>
      </c>
      <c r="W107" s="581"/>
      <c r="X107" s="581"/>
    </row>
    <row r="108" spans="1:24">
      <c r="A108" s="225" t="s">
        <v>49</v>
      </c>
      <c r="B108" s="268" t="s">
        <v>31</v>
      </c>
      <c r="C108" s="230"/>
      <c r="D108" s="231"/>
      <c r="E108" s="231"/>
      <c r="F108" s="268"/>
      <c r="G108" s="268"/>
      <c r="H108" s="268"/>
      <c r="I108" s="236">
        <v>800</v>
      </c>
      <c r="J108" s="544"/>
      <c r="K108" s="230"/>
      <c r="L108" s="232"/>
      <c r="M108" s="581">
        <f>M109</f>
        <v>21.5</v>
      </c>
      <c r="N108" s="581">
        <f t="shared" ref="N108:X108" si="41">N109</f>
        <v>333</v>
      </c>
      <c r="O108" s="581">
        <f t="shared" si="41"/>
        <v>304.5</v>
      </c>
      <c r="P108" s="581">
        <f t="shared" si="38"/>
        <v>46</v>
      </c>
      <c r="Q108" s="581">
        <f t="shared" si="41"/>
        <v>46</v>
      </c>
      <c r="R108" s="581">
        <f t="shared" si="41"/>
        <v>0</v>
      </c>
      <c r="S108" s="581">
        <f t="shared" ref="S108:S109" si="42">T108+U108</f>
        <v>44.6</v>
      </c>
      <c r="T108" s="581">
        <f t="shared" si="41"/>
        <v>44.6</v>
      </c>
      <c r="U108" s="581">
        <f t="shared" si="41"/>
        <v>0</v>
      </c>
      <c r="V108" s="581">
        <f t="shared" si="40"/>
        <v>45.6</v>
      </c>
      <c r="W108" s="581">
        <f t="shared" si="41"/>
        <v>45.6</v>
      </c>
      <c r="X108" s="581">
        <f t="shared" si="41"/>
        <v>0</v>
      </c>
    </row>
    <row r="109" spans="1:24" ht="37.5">
      <c r="A109" s="225" t="s">
        <v>50</v>
      </c>
      <c r="B109" s="268" t="s">
        <v>218</v>
      </c>
      <c r="C109" s="230"/>
      <c r="D109" s="231"/>
      <c r="E109" s="231"/>
      <c r="F109" s="268"/>
      <c r="G109" s="268"/>
      <c r="H109" s="268"/>
      <c r="I109" s="236">
        <v>800</v>
      </c>
      <c r="J109" s="544"/>
      <c r="K109" s="230"/>
      <c r="L109" s="232"/>
      <c r="M109" s="581">
        <f>SUM(M110:M111)</f>
        <v>21.5</v>
      </c>
      <c r="N109" s="581">
        <f>SUM(N110:N111)</f>
        <v>333</v>
      </c>
      <c r="O109" s="581">
        <f>SUM(O110:O111)</f>
        <v>304.5</v>
      </c>
      <c r="P109" s="581">
        <f t="shared" si="38"/>
        <v>46</v>
      </c>
      <c r="Q109" s="581">
        <f>SUM(Q110:Q111)</f>
        <v>46</v>
      </c>
      <c r="R109" s="581">
        <f>SUM(R110:R111)</f>
        <v>0</v>
      </c>
      <c r="S109" s="581">
        <f t="shared" si="42"/>
        <v>44.6</v>
      </c>
      <c r="T109" s="581">
        <f>SUM(T110:T111)</f>
        <v>44.6</v>
      </c>
      <c r="U109" s="581">
        <f>SUM(U110:U111)</f>
        <v>0</v>
      </c>
      <c r="V109" s="581">
        <f t="shared" si="40"/>
        <v>45.6</v>
      </c>
      <c r="W109" s="581">
        <f>SUM(W110:W111)</f>
        <v>45.6</v>
      </c>
      <c r="X109" s="581">
        <f>SUM(X110:X111)</f>
        <v>0</v>
      </c>
    </row>
    <row r="110" spans="1:24" ht="168.75">
      <c r="A110" s="225" t="s">
        <v>168</v>
      </c>
      <c r="B110" s="268" t="s">
        <v>1164</v>
      </c>
      <c r="C110" s="221" t="s">
        <v>1338</v>
      </c>
      <c r="D110" s="226" t="s">
        <v>275</v>
      </c>
      <c r="E110" s="226" t="s">
        <v>961</v>
      </c>
      <c r="F110" s="224" t="s">
        <v>94</v>
      </c>
      <c r="G110" s="224" t="s">
        <v>79</v>
      </c>
      <c r="H110" s="224" t="s">
        <v>95</v>
      </c>
      <c r="I110" s="236">
        <v>800</v>
      </c>
      <c r="J110" s="268" t="s">
        <v>1339</v>
      </c>
      <c r="K110" s="236" t="s">
        <v>1340</v>
      </c>
      <c r="L110" s="221"/>
      <c r="M110" s="581">
        <v>0.7</v>
      </c>
      <c r="N110" s="581">
        <v>4</v>
      </c>
      <c r="O110" s="581">
        <v>0</v>
      </c>
      <c r="P110" s="581">
        <f>Q110+R110</f>
        <v>4</v>
      </c>
      <c r="Q110" s="581">
        <v>4</v>
      </c>
      <c r="R110" s="581"/>
      <c r="S110" s="581">
        <f>T110+U110</f>
        <v>3.9</v>
      </c>
      <c r="T110" s="581">
        <v>3.9</v>
      </c>
      <c r="U110" s="581"/>
      <c r="V110" s="581">
        <f>W110+X110</f>
        <v>4</v>
      </c>
      <c r="W110" s="581">
        <v>4</v>
      </c>
      <c r="X110" s="581"/>
    </row>
    <row r="111" spans="1:24" ht="409.5">
      <c r="A111" s="225" t="s">
        <v>214</v>
      </c>
      <c r="B111" s="268" t="s">
        <v>1324</v>
      </c>
      <c r="C111" s="221" t="s">
        <v>1338</v>
      </c>
      <c r="D111" s="226" t="s">
        <v>269</v>
      </c>
      <c r="E111" s="226" t="s">
        <v>963</v>
      </c>
      <c r="F111" s="224" t="s">
        <v>97</v>
      </c>
      <c r="G111" s="224" t="s">
        <v>97</v>
      </c>
      <c r="H111" s="224" t="s">
        <v>99</v>
      </c>
      <c r="I111" s="236">
        <v>800</v>
      </c>
      <c r="J111" s="268" t="s">
        <v>1341</v>
      </c>
      <c r="K111" s="229" t="s">
        <v>173</v>
      </c>
      <c r="L111" s="221"/>
      <c r="M111" s="581">
        <v>20.8</v>
      </c>
      <c r="N111" s="581">
        <v>329</v>
      </c>
      <c r="O111" s="581">
        <v>304.5</v>
      </c>
      <c r="P111" s="581">
        <f>Q111+R111</f>
        <v>42</v>
      </c>
      <c r="Q111" s="581">
        <v>42</v>
      </c>
      <c r="R111" s="581"/>
      <c r="S111" s="581">
        <f>T111+U111</f>
        <v>40.700000000000003</v>
      </c>
      <c r="T111" s="581">
        <v>40.700000000000003</v>
      </c>
      <c r="U111" s="581"/>
      <c r="V111" s="581">
        <f>W111+X111</f>
        <v>41.6</v>
      </c>
      <c r="W111" s="581">
        <v>41.6</v>
      </c>
      <c r="X111" s="581"/>
    </row>
    <row r="112" spans="1:24" ht="56.25">
      <c r="A112" s="111" t="s">
        <v>111</v>
      </c>
      <c r="B112" s="116" t="s">
        <v>1226</v>
      </c>
      <c r="C112" s="132"/>
      <c r="D112" s="86"/>
      <c r="E112" s="86"/>
      <c r="F112" s="86"/>
      <c r="G112" s="86"/>
      <c r="H112" s="86"/>
      <c r="I112" s="86"/>
      <c r="J112" s="111"/>
      <c r="K112" s="111"/>
      <c r="L112" s="86"/>
      <c r="M112" s="584">
        <v>48722.8</v>
      </c>
      <c r="N112" s="584">
        <v>57654.9</v>
      </c>
      <c r="O112" s="584">
        <v>34475.199999999997</v>
      </c>
      <c r="P112" s="584">
        <v>49422.700000000012</v>
      </c>
      <c r="Q112" s="584">
        <v>49422.700000000012</v>
      </c>
      <c r="R112" s="584">
        <v>0</v>
      </c>
      <c r="S112" s="584">
        <v>47940.3</v>
      </c>
      <c r="T112" s="584">
        <v>47940.3</v>
      </c>
      <c r="U112" s="584">
        <v>0</v>
      </c>
      <c r="V112" s="584">
        <v>48928.799999999996</v>
      </c>
      <c r="W112" s="584">
        <v>48928.799999999996</v>
      </c>
      <c r="X112" s="584">
        <v>0</v>
      </c>
    </row>
    <row r="113" spans="1:24" s="34" customFormat="1" ht="17.45" customHeight="1">
      <c r="A113" s="193" t="s">
        <v>9</v>
      </c>
      <c r="B113" s="561" t="s">
        <v>66</v>
      </c>
      <c r="C113" s="195"/>
      <c r="D113" s="195"/>
      <c r="E113" s="196"/>
      <c r="F113" s="194"/>
      <c r="G113" s="194"/>
      <c r="H113" s="194"/>
      <c r="I113" s="194"/>
      <c r="J113" s="534"/>
      <c r="K113" s="195"/>
      <c r="L113" s="196"/>
      <c r="M113" s="570">
        <f>SUM(M114,M122)</f>
        <v>48722.8</v>
      </c>
      <c r="N113" s="570">
        <f t="shared" ref="N113:X113" si="43">SUM(N114,N122)</f>
        <v>57654.899999999994</v>
      </c>
      <c r="O113" s="570">
        <f t="shared" si="43"/>
        <v>34475.199999999997</v>
      </c>
      <c r="P113" s="570">
        <f t="shared" si="43"/>
        <v>49422.7</v>
      </c>
      <c r="Q113" s="570">
        <f t="shared" si="43"/>
        <v>49422.7</v>
      </c>
      <c r="R113" s="570">
        <f t="shared" si="43"/>
        <v>0</v>
      </c>
      <c r="S113" s="570">
        <f t="shared" si="43"/>
        <v>47940.299999999996</v>
      </c>
      <c r="T113" s="570">
        <f t="shared" si="43"/>
        <v>47940.299999999996</v>
      </c>
      <c r="U113" s="570">
        <f t="shared" si="43"/>
        <v>0</v>
      </c>
      <c r="V113" s="570">
        <f t="shared" si="43"/>
        <v>48928.799999999996</v>
      </c>
      <c r="W113" s="570">
        <f t="shared" si="43"/>
        <v>48928.799999999996</v>
      </c>
      <c r="X113" s="570">
        <f t="shared" si="43"/>
        <v>0</v>
      </c>
    </row>
    <row r="114" spans="1:24" s="504" customFormat="1" ht="19.899999999999999" customHeight="1">
      <c r="A114" s="215" t="s">
        <v>56</v>
      </c>
      <c r="B114" s="216"/>
      <c r="C114" s="254"/>
      <c r="D114" s="254"/>
      <c r="E114" s="255"/>
      <c r="F114" s="216"/>
      <c r="G114" s="216"/>
      <c r="H114" s="216"/>
      <c r="I114" s="216"/>
      <c r="J114" s="287"/>
      <c r="K114" s="254"/>
      <c r="L114" s="255"/>
      <c r="M114" s="585">
        <f t="shared" ref="M114:X114" si="44">SUM(M115:M121)</f>
        <v>8301.4</v>
      </c>
      <c r="N114" s="585">
        <f t="shared" si="44"/>
        <v>9686.2999999999993</v>
      </c>
      <c r="O114" s="585">
        <f t="shared" si="44"/>
        <v>6357.0000000000009</v>
      </c>
      <c r="P114" s="585">
        <f t="shared" si="44"/>
        <v>10047.200000000001</v>
      </c>
      <c r="Q114" s="585">
        <f t="shared" si="44"/>
        <v>10047.200000000001</v>
      </c>
      <c r="R114" s="585">
        <f t="shared" si="44"/>
        <v>0</v>
      </c>
      <c r="S114" s="585">
        <f t="shared" si="44"/>
        <v>9745.6999999999989</v>
      </c>
      <c r="T114" s="585">
        <f t="shared" si="44"/>
        <v>9745.6999999999989</v>
      </c>
      <c r="U114" s="585">
        <f t="shared" si="44"/>
        <v>0</v>
      </c>
      <c r="V114" s="585">
        <f t="shared" si="44"/>
        <v>9946.6999999999989</v>
      </c>
      <c r="W114" s="585">
        <f t="shared" si="44"/>
        <v>9946.6999999999989</v>
      </c>
      <c r="X114" s="585">
        <f t="shared" si="44"/>
        <v>0</v>
      </c>
    </row>
    <row r="115" spans="1:24" s="504" customFormat="1" ht="93.75" customHeight="1">
      <c r="A115" s="308" t="s">
        <v>10</v>
      </c>
      <c r="B115" s="286" t="s">
        <v>1281</v>
      </c>
      <c r="C115" s="216" t="s">
        <v>67</v>
      </c>
      <c r="D115" s="262" t="s">
        <v>1146</v>
      </c>
      <c r="E115" s="256" t="s">
        <v>1147</v>
      </c>
      <c r="F115" s="264" t="s">
        <v>91</v>
      </c>
      <c r="G115" s="264" t="s">
        <v>92</v>
      </c>
      <c r="H115" s="216">
        <v>7770100190</v>
      </c>
      <c r="I115" s="261">
        <v>100</v>
      </c>
      <c r="J115" s="644" t="s">
        <v>1284</v>
      </c>
      <c r="K115" s="645" t="s">
        <v>1285</v>
      </c>
      <c r="L115" s="256"/>
      <c r="M115" s="586">
        <v>6794.3</v>
      </c>
      <c r="N115" s="586">
        <v>7611.6</v>
      </c>
      <c r="O115" s="586">
        <v>4879.1000000000004</v>
      </c>
      <c r="P115" s="586">
        <f t="shared" ref="P115:P117" si="45">SUM(Q115:R115)</f>
        <v>8774.6</v>
      </c>
      <c r="Q115" s="586">
        <v>8774.6</v>
      </c>
      <c r="R115" s="586"/>
      <c r="S115" s="586">
        <f t="shared" ref="S115:S117" si="46">SUM(T115:U115)</f>
        <v>8511.2999999999993</v>
      </c>
      <c r="T115" s="586">
        <v>8511.2999999999993</v>
      </c>
      <c r="U115" s="586"/>
      <c r="V115" s="586">
        <f t="shared" ref="V115:V117" si="47">SUM(W115:X115)</f>
        <v>8686.7999999999993</v>
      </c>
      <c r="W115" s="586">
        <v>8686.7999999999993</v>
      </c>
      <c r="X115" s="586"/>
    </row>
    <row r="116" spans="1:24" s="504" customFormat="1" ht="78" customHeight="1">
      <c r="A116" s="225" t="s">
        <v>11</v>
      </c>
      <c r="B116" s="286" t="s">
        <v>1281</v>
      </c>
      <c r="C116" s="268" t="s">
        <v>724</v>
      </c>
      <c r="D116" s="226" t="s">
        <v>268</v>
      </c>
      <c r="E116" s="226" t="s">
        <v>985</v>
      </c>
      <c r="F116" s="224" t="s">
        <v>91</v>
      </c>
      <c r="G116" s="224" t="s">
        <v>92</v>
      </c>
      <c r="H116" s="224" t="s">
        <v>720</v>
      </c>
      <c r="I116" s="236">
        <v>100</v>
      </c>
      <c r="J116" s="644"/>
      <c r="K116" s="645"/>
      <c r="L116" s="256"/>
      <c r="M116" s="586">
        <v>70</v>
      </c>
      <c r="N116" s="586"/>
      <c r="O116" s="586"/>
      <c r="P116" s="586">
        <f t="shared" si="45"/>
        <v>0</v>
      </c>
      <c r="Q116" s="586"/>
      <c r="R116" s="586"/>
      <c r="S116" s="586">
        <f t="shared" si="46"/>
        <v>0</v>
      </c>
      <c r="T116" s="586"/>
      <c r="U116" s="586"/>
      <c r="V116" s="586">
        <f t="shared" si="47"/>
        <v>0</v>
      </c>
      <c r="W116" s="586"/>
      <c r="X116" s="586"/>
    </row>
    <row r="117" spans="1:24" s="504" customFormat="1" ht="93.75" customHeight="1">
      <c r="A117" s="225" t="s">
        <v>20</v>
      </c>
      <c r="B117" s="286" t="s">
        <v>1281</v>
      </c>
      <c r="C117" s="268" t="s">
        <v>1025</v>
      </c>
      <c r="D117" s="262" t="s">
        <v>1317</v>
      </c>
      <c r="E117" s="262" t="s">
        <v>1318</v>
      </c>
      <c r="F117" s="224" t="s">
        <v>91</v>
      </c>
      <c r="G117" s="224" t="s">
        <v>92</v>
      </c>
      <c r="H117" s="224" t="s">
        <v>986</v>
      </c>
      <c r="I117" s="236">
        <v>100</v>
      </c>
      <c r="J117" s="644"/>
      <c r="K117" s="645"/>
      <c r="L117" s="256"/>
      <c r="M117" s="586">
        <v>376.1</v>
      </c>
      <c r="N117" s="586"/>
      <c r="O117" s="586"/>
      <c r="P117" s="586">
        <f t="shared" si="45"/>
        <v>0</v>
      </c>
      <c r="Q117" s="586"/>
      <c r="R117" s="586"/>
      <c r="S117" s="586">
        <f t="shared" si="46"/>
        <v>0</v>
      </c>
      <c r="T117" s="586"/>
      <c r="U117" s="586"/>
      <c r="V117" s="586">
        <f t="shared" si="47"/>
        <v>0</v>
      </c>
      <c r="W117" s="586"/>
      <c r="X117" s="586"/>
    </row>
    <row r="118" spans="1:24" s="504" customFormat="1" ht="123.75" customHeight="1">
      <c r="A118" s="308" t="s">
        <v>157</v>
      </c>
      <c r="B118" s="286" t="s">
        <v>1281</v>
      </c>
      <c r="C118" s="216" t="s">
        <v>68</v>
      </c>
      <c r="D118" s="262" t="s">
        <v>254</v>
      </c>
      <c r="E118" s="256" t="s">
        <v>947</v>
      </c>
      <c r="F118" s="264" t="s">
        <v>91</v>
      </c>
      <c r="G118" s="264" t="s">
        <v>92</v>
      </c>
      <c r="H118" s="216">
        <v>7770100190</v>
      </c>
      <c r="I118" s="261">
        <v>200</v>
      </c>
      <c r="J118" s="644"/>
      <c r="K118" s="685"/>
      <c r="L118" s="222"/>
      <c r="M118" s="586">
        <v>1019.6</v>
      </c>
      <c r="N118" s="586">
        <v>1079.4000000000001</v>
      </c>
      <c r="O118" s="586">
        <v>482.6</v>
      </c>
      <c r="P118" s="586">
        <f>SUM(Q118:R118)</f>
        <v>1177.9000000000001</v>
      </c>
      <c r="Q118" s="586">
        <v>1177.9000000000001</v>
      </c>
      <c r="R118" s="586">
        <v>0</v>
      </c>
      <c r="S118" s="586">
        <f>SUM(T118:U118)</f>
        <v>1142.5</v>
      </c>
      <c r="T118" s="586">
        <v>1142.5</v>
      </c>
      <c r="U118" s="586">
        <v>0</v>
      </c>
      <c r="V118" s="586">
        <f>SUM(W118:X118)</f>
        <v>1166.0999999999999</v>
      </c>
      <c r="W118" s="586">
        <v>1166.0999999999999</v>
      </c>
      <c r="X118" s="586">
        <v>0</v>
      </c>
    </row>
    <row r="119" spans="1:24" s="505" customFormat="1" ht="37.5">
      <c r="A119" s="713" t="s">
        <v>1319</v>
      </c>
      <c r="B119" s="216" t="s">
        <v>88</v>
      </c>
      <c r="C119" s="511" t="s">
        <v>31</v>
      </c>
      <c r="D119" s="262" t="s">
        <v>777</v>
      </c>
      <c r="E119" s="256" t="s">
        <v>955</v>
      </c>
      <c r="F119" s="264" t="s">
        <v>91</v>
      </c>
      <c r="G119" s="264" t="s">
        <v>82</v>
      </c>
      <c r="H119" s="216">
        <v>7770226000</v>
      </c>
      <c r="I119" s="261">
        <v>200</v>
      </c>
      <c r="J119" s="644"/>
      <c r="K119" s="223"/>
      <c r="L119" s="222"/>
      <c r="M119" s="586">
        <v>0</v>
      </c>
      <c r="N119" s="586">
        <v>20.3</v>
      </c>
      <c r="O119" s="586">
        <v>20.3</v>
      </c>
      <c r="P119" s="586">
        <f>SUM(Q119:R119)</f>
        <v>94.7</v>
      </c>
      <c r="Q119" s="586">
        <v>94.7</v>
      </c>
      <c r="R119" s="586">
        <v>0</v>
      </c>
      <c r="S119" s="586">
        <f>SUM(T119:U119)</f>
        <v>91.9</v>
      </c>
      <c r="T119" s="586">
        <v>91.9</v>
      </c>
      <c r="U119" s="586">
        <v>0</v>
      </c>
      <c r="V119" s="586">
        <f>SUM(W119:X119)</f>
        <v>93.8</v>
      </c>
      <c r="W119" s="586">
        <v>93.8</v>
      </c>
      <c r="X119" s="586">
        <v>0</v>
      </c>
    </row>
    <row r="120" spans="1:24" s="505" customFormat="1" ht="25.5" customHeight="1">
      <c r="A120" s="713"/>
      <c r="B120" s="216" t="s">
        <v>31</v>
      </c>
      <c r="C120" s="511" t="s">
        <v>31</v>
      </c>
      <c r="D120" s="262" t="s">
        <v>777</v>
      </c>
      <c r="E120" s="256" t="s">
        <v>955</v>
      </c>
      <c r="F120" s="264" t="s">
        <v>91</v>
      </c>
      <c r="G120" s="264" t="s">
        <v>82</v>
      </c>
      <c r="H120" s="216">
        <v>7770226000</v>
      </c>
      <c r="I120" s="261">
        <v>800</v>
      </c>
      <c r="J120" s="644"/>
      <c r="K120" s="223"/>
      <c r="L120" s="222"/>
      <c r="M120" s="586">
        <v>41.4</v>
      </c>
      <c r="N120" s="586">
        <v>0</v>
      </c>
      <c r="O120" s="586">
        <v>0</v>
      </c>
      <c r="P120" s="586">
        <f>SUM(Q120:R120)</f>
        <v>0</v>
      </c>
      <c r="Q120" s="586">
        <v>0</v>
      </c>
      <c r="R120" s="586">
        <v>0</v>
      </c>
      <c r="S120" s="586">
        <f>SUM(T120:U120)</f>
        <v>0</v>
      </c>
      <c r="T120" s="586">
        <v>0</v>
      </c>
      <c r="U120" s="586">
        <v>0</v>
      </c>
      <c r="V120" s="586">
        <f>SUM(W120:X120)</f>
        <v>0</v>
      </c>
      <c r="W120" s="586">
        <v>0</v>
      </c>
      <c r="X120" s="586">
        <v>0</v>
      </c>
    </row>
    <row r="121" spans="1:24" s="505" customFormat="1" ht="93.75">
      <c r="A121" s="713"/>
      <c r="B121" s="216" t="s">
        <v>1342</v>
      </c>
      <c r="C121" s="511" t="s">
        <v>1343</v>
      </c>
      <c r="D121" s="262" t="s">
        <v>297</v>
      </c>
      <c r="E121" s="256" t="s">
        <v>984</v>
      </c>
      <c r="F121" s="264" t="s">
        <v>298</v>
      </c>
      <c r="G121" s="264" t="s">
        <v>92</v>
      </c>
      <c r="H121" s="216">
        <v>2110100140</v>
      </c>
      <c r="I121" s="261">
        <v>200</v>
      </c>
      <c r="J121" s="644"/>
      <c r="K121" s="223"/>
      <c r="L121" s="222"/>
      <c r="M121" s="586">
        <v>0</v>
      </c>
      <c r="N121" s="586">
        <v>975</v>
      </c>
      <c r="O121" s="586">
        <v>975</v>
      </c>
      <c r="P121" s="586">
        <f>SUM(Q121:R121)</f>
        <v>0</v>
      </c>
      <c r="Q121" s="586">
        <v>0</v>
      </c>
      <c r="R121" s="586">
        <v>0</v>
      </c>
      <c r="S121" s="586">
        <f>SUM(T121:U121)</f>
        <v>0</v>
      </c>
      <c r="T121" s="586">
        <v>0</v>
      </c>
      <c r="U121" s="586">
        <v>0</v>
      </c>
      <c r="V121" s="586">
        <f>SUM(W121:X121)</f>
        <v>0</v>
      </c>
      <c r="W121" s="586">
        <v>0</v>
      </c>
      <c r="X121" s="586">
        <v>0</v>
      </c>
    </row>
    <row r="122" spans="1:24" s="504" customFormat="1" ht="36.6" customHeight="1">
      <c r="A122" s="648" t="s">
        <v>87</v>
      </c>
      <c r="B122" s="648"/>
      <c r="C122" s="648"/>
      <c r="D122" s="648"/>
      <c r="E122" s="648"/>
      <c r="F122" s="648"/>
      <c r="G122" s="648"/>
      <c r="H122" s="648"/>
      <c r="I122" s="648"/>
      <c r="J122" s="648"/>
      <c r="K122" s="648"/>
      <c r="L122" s="648"/>
      <c r="M122" s="585">
        <f t="shared" ref="M122:X122" si="48">SUM(M123,M126,M146)</f>
        <v>40421.4</v>
      </c>
      <c r="N122" s="585">
        <f t="shared" si="48"/>
        <v>47968.6</v>
      </c>
      <c r="O122" s="585">
        <f t="shared" si="48"/>
        <v>28118.199999999997</v>
      </c>
      <c r="P122" s="585">
        <f t="shared" si="48"/>
        <v>39375.5</v>
      </c>
      <c r="Q122" s="585">
        <f t="shared" si="48"/>
        <v>39375.5</v>
      </c>
      <c r="R122" s="585">
        <f t="shared" si="48"/>
        <v>0</v>
      </c>
      <c r="S122" s="585">
        <f t="shared" si="48"/>
        <v>38194.6</v>
      </c>
      <c r="T122" s="585">
        <f t="shared" si="48"/>
        <v>38194.6</v>
      </c>
      <c r="U122" s="585">
        <f t="shared" si="48"/>
        <v>0</v>
      </c>
      <c r="V122" s="585">
        <f t="shared" si="48"/>
        <v>38982.1</v>
      </c>
      <c r="W122" s="585">
        <f t="shared" si="48"/>
        <v>38982.1</v>
      </c>
      <c r="X122" s="585">
        <f t="shared" si="48"/>
        <v>0</v>
      </c>
    </row>
    <row r="123" spans="1:24" s="504" customFormat="1" ht="33.75" customHeight="1">
      <c r="A123" s="308" t="s">
        <v>12</v>
      </c>
      <c r="B123" s="216" t="s">
        <v>57</v>
      </c>
      <c r="C123" s="256"/>
      <c r="D123" s="262"/>
      <c r="E123" s="256"/>
      <c r="F123" s="216"/>
      <c r="G123" s="216"/>
      <c r="H123" s="216"/>
      <c r="I123" s="261">
        <v>100</v>
      </c>
      <c r="J123" s="541"/>
      <c r="K123" s="256"/>
      <c r="L123" s="256"/>
      <c r="M123" s="586">
        <f t="shared" ref="M123:X123" si="49">SUM(M124:M125)</f>
        <v>17815.900000000001</v>
      </c>
      <c r="N123" s="586">
        <f t="shared" si="49"/>
        <v>20233.3</v>
      </c>
      <c r="O123" s="586">
        <f t="shared" si="49"/>
        <v>13733.3</v>
      </c>
      <c r="P123" s="586">
        <f t="shared" si="49"/>
        <v>21977.4</v>
      </c>
      <c r="Q123" s="586">
        <f t="shared" si="49"/>
        <v>21977.4</v>
      </c>
      <c r="R123" s="586">
        <f t="shared" si="49"/>
        <v>0</v>
      </c>
      <c r="S123" s="586">
        <f t="shared" si="49"/>
        <v>21318.1</v>
      </c>
      <c r="T123" s="586">
        <f t="shared" si="49"/>
        <v>21318.1</v>
      </c>
      <c r="U123" s="586">
        <f t="shared" si="49"/>
        <v>0</v>
      </c>
      <c r="V123" s="586">
        <f t="shared" si="49"/>
        <v>21757.599999999999</v>
      </c>
      <c r="W123" s="586">
        <f t="shared" si="49"/>
        <v>21757.599999999999</v>
      </c>
      <c r="X123" s="586">
        <f t="shared" si="49"/>
        <v>0</v>
      </c>
    </row>
    <row r="124" spans="1:24" s="504" customFormat="1" ht="174.75" customHeight="1">
      <c r="A124" s="308" t="s">
        <v>47</v>
      </c>
      <c r="B124" s="268" t="s">
        <v>124</v>
      </c>
      <c r="C124" s="221" t="s">
        <v>109</v>
      </c>
      <c r="D124" s="226" t="s">
        <v>275</v>
      </c>
      <c r="E124" s="226" t="s">
        <v>961</v>
      </c>
      <c r="F124" s="224" t="s">
        <v>94</v>
      </c>
      <c r="G124" s="224" t="s">
        <v>79</v>
      </c>
      <c r="H124" s="224" t="s">
        <v>95</v>
      </c>
      <c r="I124" s="261">
        <v>100</v>
      </c>
      <c r="J124" s="293" t="s">
        <v>962</v>
      </c>
      <c r="K124" s="223" t="s">
        <v>265</v>
      </c>
      <c r="L124" s="256"/>
      <c r="M124" s="586">
        <v>11729.5</v>
      </c>
      <c r="N124" s="586">
        <v>12949.3</v>
      </c>
      <c r="O124" s="586">
        <v>9022.2999999999993</v>
      </c>
      <c r="P124" s="586">
        <f>SUM(Q124:R124)</f>
        <v>14216.7</v>
      </c>
      <c r="Q124" s="586">
        <v>14216.7</v>
      </c>
      <c r="R124" s="586">
        <v>0</v>
      </c>
      <c r="S124" s="586">
        <f>SUM(T124:U124)</f>
        <v>13790.2</v>
      </c>
      <c r="T124" s="586">
        <v>13790.2</v>
      </c>
      <c r="U124" s="586">
        <v>0</v>
      </c>
      <c r="V124" s="586">
        <f>SUM(W124:X124)</f>
        <v>14074.5</v>
      </c>
      <c r="W124" s="586">
        <v>14074.5</v>
      </c>
      <c r="X124" s="586">
        <v>0</v>
      </c>
    </row>
    <row r="125" spans="1:24" s="504" customFormat="1" ht="409.5">
      <c r="A125" s="308" t="s">
        <v>64</v>
      </c>
      <c r="B125" s="268" t="s">
        <v>1344</v>
      </c>
      <c r="C125" s="221" t="s">
        <v>109</v>
      </c>
      <c r="D125" s="226" t="s">
        <v>269</v>
      </c>
      <c r="E125" s="226" t="s">
        <v>963</v>
      </c>
      <c r="F125" s="224" t="s">
        <v>97</v>
      </c>
      <c r="G125" s="224" t="s">
        <v>97</v>
      </c>
      <c r="H125" s="224" t="s">
        <v>99</v>
      </c>
      <c r="I125" s="261">
        <v>100</v>
      </c>
      <c r="J125" s="293" t="s">
        <v>1289</v>
      </c>
      <c r="K125" s="235" t="s">
        <v>1290</v>
      </c>
      <c r="L125" s="256"/>
      <c r="M125" s="586">
        <v>6086.4</v>
      </c>
      <c r="N125" s="586">
        <v>7284</v>
      </c>
      <c r="O125" s="586">
        <v>4711</v>
      </c>
      <c r="P125" s="586">
        <f>SUM(Q125:R125)</f>
        <v>7760.7</v>
      </c>
      <c r="Q125" s="586">
        <v>7760.7</v>
      </c>
      <c r="R125" s="586">
        <v>0</v>
      </c>
      <c r="S125" s="586">
        <f>SUM(T125:U125)</f>
        <v>7527.9</v>
      </c>
      <c r="T125" s="586">
        <v>7527.9</v>
      </c>
      <c r="U125" s="586">
        <v>0</v>
      </c>
      <c r="V125" s="586">
        <f>SUM(W125:X125)</f>
        <v>7683.1</v>
      </c>
      <c r="W125" s="586">
        <v>7683.1</v>
      </c>
      <c r="X125" s="586">
        <v>0</v>
      </c>
    </row>
    <row r="126" spans="1:24" s="504" customFormat="1" ht="39.75" customHeight="1">
      <c r="A126" s="308" t="s">
        <v>13</v>
      </c>
      <c r="B126" s="216" t="s">
        <v>32</v>
      </c>
      <c r="C126" s="219"/>
      <c r="D126" s="258"/>
      <c r="E126" s="222"/>
      <c r="F126" s="216"/>
      <c r="G126" s="216"/>
      <c r="H126" s="216"/>
      <c r="I126" s="261">
        <v>200</v>
      </c>
      <c r="J126" s="287"/>
      <c r="K126" s="219"/>
      <c r="L126" s="222"/>
      <c r="M126" s="586">
        <f>SUM(M127:M145)</f>
        <v>22589.1</v>
      </c>
      <c r="N126" s="586">
        <f>SUM(N127:N145)</f>
        <v>27702.600000000002</v>
      </c>
      <c r="O126" s="586">
        <f>SUM(O127:O145)</f>
        <v>14374.099999999999</v>
      </c>
      <c r="P126" s="586">
        <f>SUM(P127:P145)</f>
        <v>17374.5</v>
      </c>
      <c r="Q126" s="586">
        <f>SUM(Q127:Q145)</f>
        <v>17374.5</v>
      </c>
      <c r="R126" s="586">
        <f t="shared" ref="R126:X126" si="50">SUM(R127:R129)</f>
        <v>0</v>
      </c>
      <c r="S126" s="586">
        <f>SUM(S127:S145)</f>
        <v>16853.599999999999</v>
      </c>
      <c r="T126" s="586">
        <f>SUM(T127:T145)</f>
        <v>16853.599999999999</v>
      </c>
      <c r="U126" s="586">
        <f t="shared" si="50"/>
        <v>0</v>
      </c>
      <c r="V126" s="586">
        <f>SUM(V127:V145)</f>
        <v>17201.099999999999</v>
      </c>
      <c r="W126" s="586">
        <f>SUM(W127:W145)</f>
        <v>17201.099999999999</v>
      </c>
      <c r="X126" s="586">
        <f t="shared" si="50"/>
        <v>0</v>
      </c>
    </row>
    <row r="127" spans="1:24" s="504" customFormat="1" ht="64.5" customHeight="1">
      <c r="A127" s="308" t="s">
        <v>48</v>
      </c>
      <c r="B127" s="268" t="s">
        <v>124</v>
      </c>
      <c r="C127" s="268" t="s">
        <v>286</v>
      </c>
      <c r="D127" s="262" t="s">
        <v>275</v>
      </c>
      <c r="E127" s="256" t="s">
        <v>961</v>
      </c>
      <c r="F127" s="264" t="s">
        <v>94</v>
      </c>
      <c r="G127" s="264" t="s">
        <v>79</v>
      </c>
      <c r="H127" s="216">
        <v>2010425250</v>
      </c>
      <c r="I127" s="261">
        <v>200</v>
      </c>
      <c r="J127" s="644" t="s">
        <v>988</v>
      </c>
      <c r="K127" s="710" t="s">
        <v>265</v>
      </c>
      <c r="L127" s="205"/>
      <c r="M127" s="586">
        <v>0</v>
      </c>
      <c r="N127" s="586">
        <v>318.10000000000002</v>
      </c>
      <c r="O127" s="586">
        <v>0</v>
      </c>
      <c r="P127" s="586">
        <f>SUM(Q127:R127)</f>
        <v>300</v>
      </c>
      <c r="Q127" s="586">
        <v>300</v>
      </c>
      <c r="R127" s="586">
        <v>0</v>
      </c>
      <c r="S127" s="586">
        <f>SUM(T127:U127)</f>
        <v>291</v>
      </c>
      <c r="T127" s="586">
        <v>291</v>
      </c>
      <c r="U127" s="586">
        <v>0</v>
      </c>
      <c r="V127" s="586">
        <f>SUM(W127:X127)</f>
        <v>297</v>
      </c>
      <c r="W127" s="586">
        <v>297</v>
      </c>
      <c r="X127" s="586"/>
    </row>
    <row r="128" spans="1:24" s="504" customFormat="1" ht="65.25" customHeight="1">
      <c r="A128" s="308" t="s">
        <v>69</v>
      </c>
      <c r="B128" s="268" t="s">
        <v>124</v>
      </c>
      <c r="C128" s="221" t="s">
        <v>109</v>
      </c>
      <c r="D128" s="262" t="s">
        <v>275</v>
      </c>
      <c r="E128" s="256" t="s">
        <v>961</v>
      </c>
      <c r="F128" s="264" t="s">
        <v>94</v>
      </c>
      <c r="G128" s="264" t="s">
        <v>79</v>
      </c>
      <c r="H128" s="216">
        <v>2020100590</v>
      </c>
      <c r="I128" s="261">
        <v>200</v>
      </c>
      <c r="J128" s="644"/>
      <c r="K128" s="710"/>
      <c r="L128" s="259"/>
      <c r="M128" s="586">
        <v>2169.1</v>
      </c>
      <c r="N128" s="586">
        <v>2589</v>
      </c>
      <c r="O128" s="586">
        <v>1121.8</v>
      </c>
      <c r="P128" s="586">
        <f>SUM(Q128:R128)</f>
        <v>2801.7</v>
      </c>
      <c r="Q128" s="586">
        <v>2801.7</v>
      </c>
      <c r="R128" s="586">
        <v>0</v>
      </c>
      <c r="S128" s="586">
        <f>SUM(T128:U128)</f>
        <v>2717.8</v>
      </c>
      <c r="T128" s="586">
        <v>2717.8</v>
      </c>
      <c r="U128" s="586">
        <v>0</v>
      </c>
      <c r="V128" s="586">
        <f>SUM(W128:X128)</f>
        <v>2773.8</v>
      </c>
      <c r="W128" s="586">
        <v>2773.8</v>
      </c>
      <c r="X128" s="586">
        <v>0</v>
      </c>
    </row>
    <row r="129" spans="1:24" s="504" customFormat="1" ht="67.5" customHeight="1">
      <c r="A129" s="308" t="s">
        <v>70</v>
      </c>
      <c r="B129" s="268" t="s">
        <v>124</v>
      </c>
      <c r="C129" s="268" t="s">
        <v>112</v>
      </c>
      <c r="D129" s="262" t="s">
        <v>275</v>
      </c>
      <c r="E129" s="256" t="s">
        <v>961</v>
      </c>
      <c r="F129" s="264" t="s">
        <v>94</v>
      </c>
      <c r="G129" s="264" t="s">
        <v>79</v>
      </c>
      <c r="H129" s="216">
        <v>2020125110</v>
      </c>
      <c r="I129" s="261">
        <v>200</v>
      </c>
      <c r="J129" s="644"/>
      <c r="K129" s="710"/>
      <c r="L129" s="259"/>
      <c r="M129" s="586">
        <v>216.2</v>
      </c>
      <c r="N129" s="586">
        <v>688.1</v>
      </c>
      <c r="O129" s="586">
        <v>142.5</v>
      </c>
      <c r="P129" s="586">
        <f>SUM(Q129:R129)</f>
        <v>935.4</v>
      </c>
      <c r="Q129" s="586">
        <v>935.4</v>
      </c>
      <c r="R129" s="586">
        <v>0</v>
      </c>
      <c r="S129" s="586">
        <f>SUM(T129:U129)</f>
        <v>907.4</v>
      </c>
      <c r="T129" s="586">
        <v>907.4</v>
      </c>
      <c r="U129" s="586">
        <v>0</v>
      </c>
      <c r="V129" s="586">
        <f>SUM(W129:X129)</f>
        <v>926.1</v>
      </c>
      <c r="W129" s="586">
        <v>926.1</v>
      </c>
      <c r="X129" s="586">
        <v>0</v>
      </c>
    </row>
    <row r="130" spans="1:24" s="504" customFormat="1" ht="84" customHeight="1">
      <c r="A130" s="308" t="s">
        <v>833</v>
      </c>
      <c r="B130" s="268" t="s">
        <v>1296</v>
      </c>
      <c r="C130" s="221" t="s">
        <v>1345</v>
      </c>
      <c r="D130" s="262" t="s">
        <v>270</v>
      </c>
      <c r="E130" s="256" t="s">
        <v>1148</v>
      </c>
      <c r="F130" s="264" t="s">
        <v>92</v>
      </c>
      <c r="G130" s="264" t="s">
        <v>96</v>
      </c>
      <c r="H130" s="264" t="s">
        <v>163</v>
      </c>
      <c r="I130" s="261">
        <v>200</v>
      </c>
      <c r="J130" s="644" t="s">
        <v>1346</v>
      </c>
      <c r="K130" s="645" t="s">
        <v>965</v>
      </c>
      <c r="L130" s="259"/>
      <c r="M130" s="586">
        <v>3278.2</v>
      </c>
      <c r="N130" s="586">
        <v>3241.6</v>
      </c>
      <c r="O130" s="586">
        <v>1354.9</v>
      </c>
      <c r="P130" s="586">
        <f t="shared" ref="P130:P145" si="51">SUM(Q130:R130)</f>
        <v>3333.2</v>
      </c>
      <c r="Q130" s="586">
        <v>3333.2</v>
      </c>
      <c r="R130" s="586">
        <v>0</v>
      </c>
      <c r="S130" s="586">
        <f t="shared" ref="S130:S145" si="52">SUM(T130:U130)</f>
        <v>3233.2</v>
      </c>
      <c r="T130" s="586">
        <v>3233.2</v>
      </c>
      <c r="U130" s="586">
        <v>0</v>
      </c>
      <c r="V130" s="586">
        <f t="shared" ref="V130:V145" si="53">SUM(W130:X130)</f>
        <v>3299.9</v>
      </c>
      <c r="W130" s="586">
        <v>3299.9</v>
      </c>
      <c r="X130" s="586">
        <v>0</v>
      </c>
    </row>
    <row r="131" spans="1:24" s="504" customFormat="1" ht="132.75" customHeight="1">
      <c r="A131" s="308" t="s">
        <v>834</v>
      </c>
      <c r="B131" s="268" t="s">
        <v>1296</v>
      </c>
      <c r="C131" s="268" t="s">
        <v>1347</v>
      </c>
      <c r="D131" s="262" t="s">
        <v>270</v>
      </c>
      <c r="E131" s="256" t="s">
        <v>1148</v>
      </c>
      <c r="F131" s="264" t="s">
        <v>92</v>
      </c>
      <c r="G131" s="264" t="s">
        <v>96</v>
      </c>
      <c r="H131" s="264" t="s">
        <v>830</v>
      </c>
      <c r="I131" s="261">
        <v>200</v>
      </c>
      <c r="J131" s="644"/>
      <c r="K131" s="645"/>
      <c r="L131" s="259"/>
      <c r="M131" s="586">
        <v>0</v>
      </c>
      <c r="N131" s="586">
        <v>1709.5</v>
      </c>
      <c r="O131" s="586">
        <v>80</v>
      </c>
      <c r="P131" s="586">
        <f t="shared" si="51"/>
        <v>0</v>
      </c>
      <c r="Q131" s="586">
        <v>0</v>
      </c>
      <c r="R131" s="586">
        <v>0</v>
      </c>
      <c r="S131" s="586">
        <f t="shared" si="52"/>
        <v>0</v>
      </c>
      <c r="T131" s="586">
        <v>0</v>
      </c>
      <c r="U131" s="586">
        <v>0</v>
      </c>
      <c r="V131" s="586">
        <f t="shared" si="53"/>
        <v>0</v>
      </c>
      <c r="W131" s="586">
        <v>0</v>
      </c>
      <c r="X131" s="586">
        <v>0</v>
      </c>
    </row>
    <row r="132" spans="1:24" s="504" customFormat="1" ht="70.5" customHeight="1">
      <c r="A132" s="308" t="s">
        <v>995</v>
      </c>
      <c r="B132" s="268" t="s">
        <v>1296</v>
      </c>
      <c r="C132" s="268" t="s">
        <v>835</v>
      </c>
      <c r="D132" s="262" t="s">
        <v>270</v>
      </c>
      <c r="E132" s="256" t="s">
        <v>1148</v>
      </c>
      <c r="F132" s="264" t="s">
        <v>92</v>
      </c>
      <c r="G132" s="264" t="s">
        <v>96</v>
      </c>
      <c r="H132" s="264" t="s">
        <v>104</v>
      </c>
      <c r="I132" s="261">
        <v>200</v>
      </c>
      <c r="J132" s="644"/>
      <c r="K132" s="645"/>
      <c r="L132" s="259"/>
      <c r="M132" s="586">
        <v>932.7</v>
      </c>
      <c r="N132" s="586">
        <v>2824.1</v>
      </c>
      <c r="O132" s="586">
        <v>0</v>
      </c>
      <c r="P132" s="586">
        <f t="shared" si="51"/>
        <v>647</v>
      </c>
      <c r="Q132" s="586">
        <v>647</v>
      </c>
      <c r="R132" s="586">
        <v>0</v>
      </c>
      <c r="S132" s="586">
        <f t="shared" si="52"/>
        <v>627.6</v>
      </c>
      <c r="T132" s="586">
        <v>627.6</v>
      </c>
      <c r="U132" s="586">
        <v>0</v>
      </c>
      <c r="V132" s="586">
        <f t="shared" si="53"/>
        <v>640.5</v>
      </c>
      <c r="W132" s="586">
        <v>640.5</v>
      </c>
      <c r="X132" s="586">
        <v>0</v>
      </c>
    </row>
    <row r="133" spans="1:24" s="504" customFormat="1" ht="73.5" customHeight="1">
      <c r="A133" s="308" t="s">
        <v>996</v>
      </c>
      <c r="B133" s="268" t="s">
        <v>1296</v>
      </c>
      <c r="C133" s="268" t="s">
        <v>1149</v>
      </c>
      <c r="D133" s="262" t="s">
        <v>270</v>
      </c>
      <c r="E133" s="256" t="s">
        <v>1148</v>
      </c>
      <c r="F133" s="264" t="s">
        <v>92</v>
      </c>
      <c r="G133" s="264" t="s">
        <v>96</v>
      </c>
      <c r="H133" s="264" t="s">
        <v>117</v>
      </c>
      <c r="I133" s="261">
        <v>200</v>
      </c>
      <c r="J133" s="644"/>
      <c r="K133" s="645"/>
      <c r="L133" s="259"/>
      <c r="M133" s="586">
        <v>5070.1000000000004</v>
      </c>
      <c r="N133" s="586">
        <v>5717.1</v>
      </c>
      <c r="O133" s="586">
        <v>5702.8</v>
      </c>
      <c r="P133" s="586">
        <f t="shared" si="51"/>
        <v>0</v>
      </c>
      <c r="Q133" s="586">
        <v>0</v>
      </c>
      <c r="R133" s="586">
        <v>0</v>
      </c>
      <c r="S133" s="586">
        <f t="shared" si="52"/>
        <v>0</v>
      </c>
      <c r="T133" s="586">
        <v>0</v>
      </c>
      <c r="U133" s="586">
        <v>0</v>
      </c>
      <c r="V133" s="586">
        <f t="shared" si="53"/>
        <v>0</v>
      </c>
      <c r="W133" s="586">
        <v>0</v>
      </c>
      <c r="X133" s="586">
        <v>0</v>
      </c>
    </row>
    <row r="134" spans="1:24" s="504" customFormat="1" ht="61.5" customHeight="1">
      <c r="A134" s="308" t="s">
        <v>309</v>
      </c>
      <c r="B134" s="268" t="s">
        <v>1296</v>
      </c>
      <c r="C134" s="268" t="s">
        <v>725</v>
      </c>
      <c r="D134" s="262" t="s">
        <v>270</v>
      </c>
      <c r="E134" s="256" t="s">
        <v>1148</v>
      </c>
      <c r="F134" s="264" t="s">
        <v>92</v>
      </c>
      <c r="G134" s="264" t="s">
        <v>96</v>
      </c>
      <c r="H134" s="264" t="s">
        <v>147</v>
      </c>
      <c r="I134" s="261">
        <v>200</v>
      </c>
      <c r="J134" s="644"/>
      <c r="K134" s="645"/>
      <c r="L134" s="205"/>
      <c r="M134" s="586">
        <v>64.400000000000006</v>
      </c>
      <c r="N134" s="586">
        <v>45.7</v>
      </c>
      <c r="O134" s="586">
        <v>0</v>
      </c>
      <c r="P134" s="586">
        <f t="shared" si="51"/>
        <v>148</v>
      </c>
      <c r="Q134" s="586">
        <v>148</v>
      </c>
      <c r="R134" s="586">
        <v>0</v>
      </c>
      <c r="S134" s="586">
        <f t="shared" si="52"/>
        <v>143.6</v>
      </c>
      <c r="T134" s="586">
        <v>143.6</v>
      </c>
      <c r="U134" s="586">
        <v>0</v>
      </c>
      <c r="V134" s="586">
        <f t="shared" si="53"/>
        <v>146.5</v>
      </c>
      <c r="W134" s="586">
        <v>146.5</v>
      </c>
      <c r="X134" s="586">
        <v>0</v>
      </c>
    </row>
    <row r="135" spans="1:24" s="504" customFormat="1" ht="87.75" customHeight="1">
      <c r="A135" s="308" t="s">
        <v>310</v>
      </c>
      <c r="B135" s="216" t="s">
        <v>1000</v>
      </c>
      <c r="C135" s="261" t="s">
        <v>1315</v>
      </c>
      <c r="D135" s="262" t="s">
        <v>726</v>
      </c>
      <c r="E135" s="256" t="s">
        <v>959</v>
      </c>
      <c r="F135" s="264" t="s">
        <v>92</v>
      </c>
      <c r="G135" s="264" t="s">
        <v>96</v>
      </c>
      <c r="H135" s="264" t="s">
        <v>118</v>
      </c>
      <c r="I135" s="261">
        <v>200</v>
      </c>
      <c r="J135" s="216" t="s">
        <v>1316</v>
      </c>
      <c r="K135" s="235" t="s">
        <v>960</v>
      </c>
      <c r="L135" s="259"/>
      <c r="M135" s="586">
        <v>0</v>
      </c>
      <c r="N135" s="586">
        <v>1163.8</v>
      </c>
      <c r="O135" s="586">
        <v>198.1</v>
      </c>
      <c r="P135" s="586">
        <f t="shared" si="51"/>
        <v>0</v>
      </c>
      <c r="Q135" s="586">
        <v>0</v>
      </c>
      <c r="R135" s="586">
        <v>0</v>
      </c>
      <c r="S135" s="586">
        <f t="shared" si="52"/>
        <v>0</v>
      </c>
      <c r="T135" s="586">
        <v>0</v>
      </c>
      <c r="U135" s="586">
        <v>0</v>
      </c>
      <c r="V135" s="586">
        <f t="shared" si="53"/>
        <v>0</v>
      </c>
      <c r="W135" s="586">
        <v>0</v>
      </c>
      <c r="X135" s="586">
        <v>0</v>
      </c>
    </row>
    <row r="136" spans="1:24" s="504" customFormat="1" ht="54.75" customHeight="1">
      <c r="A136" s="308" t="s">
        <v>1152</v>
      </c>
      <c r="B136" s="268" t="s">
        <v>1305</v>
      </c>
      <c r="C136" s="506" t="s">
        <v>114</v>
      </c>
      <c r="D136" s="262" t="s">
        <v>271</v>
      </c>
      <c r="E136" s="256" t="s">
        <v>1150</v>
      </c>
      <c r="F136" s="264" t="s">
        <v>97</v>
      </c>
      <c r="G136" s="264" t="s">
        <v>94</v>
      </c>
      <c r="H136" s="264" t="s">
        <v>164</v>
      </c>
      <c r="I136" s="261">
        <v>200</v>
      </c>
      <c r="J136" s="708" t="s">
        <v>1348</v>
      </c>
      <c r="K136" s="645" t="s">
        <v>1151</v>
      </c>
      <c r="L136" s="259"/>
      <c r="M136" s="586">
        <v>3313.2</v>
      </c>
      <c r="N136" s="586">
        <v>3919.4</v>
      </c>
      <c r="O136" s="586">
        <v>2199.9</v>
      </c>
      <c r="P136" s="586">
        <f t="shared" si="51"/>
        <v>3673.6</v>
      </c>
      <c r="Q136" s="586">
        <v>3673.6</v>
      </c>
      <c r="R136" s="586">
        <v>0</v>
      </c>
      <c r="S136" s="586">
        <f t="shared" si="52"/>
        <v>3563.4</v>
      </c>
      <c r="T136" s="586">
        <v>3563.4</v>
      </c>
      <c r="U136" s="586">
        <v>0</v>
      </c>
      <c r="V136" s="586">
        <f t="shared" si="53"/>
        <v>3636.9</v>
      </c>
      <c r="W136" s="586">
        <v>3636.9</v>
      </c>
      <c r="X136" s="586">
        <v>0</v>
      </c>
    </row>
    <row r="137" spans="1:24" s="504" customFormat="1" ht="51.75" customHeight="1">
      <c r="A137" s="308" t="s">
        <v>1153</v>
      </c>
      <c r="B137" s="268" t="s">
        <v>1305</v>
      </c>
      <c r="C137" s="506" t="s">
        <v>836</v>
      </c>
      <c r="D137" s="262" t="s">
        <v>271</v>
      </c>
      <c r="E137" s="256" t="s">
        <v>1150</v>
      </c>
      <c r="F137" s="264" t="s">
        <v>97</v>
      </c>
      <c r="G137" s="264" t="s">
        <v>94</v>
      </c>
      <c r="H137" s="264" t="s">
        <v>184</v>
      </c>
      <c r="I137" s="261">
        <v>200</v>
      </c>
      <c r="J137" s="708"/>
      <c r="K137" s="645"/>
      <c r="L137" s="259"/>
      <c r="M137" s="586">
        <v>20.2</v>
      </c>
      <c r="N137" s="586">
        <v>520.79999999999995</v>
      </c>
      <c r="O137" s="586">
        <v>112.8</v>
      </c>
      <c r="P137" s="586">
        <f t="shared" si="51"/>
        <v>525</v>
      </c>
      <c r="Q137" s="586">
        <v>525</v>
      </c>
      <c r="R137" s="586">
        <v>0</v>
      </c>
      <c r="S137" s="586">
        <f t="shared" si="52"/>
        <v>509.3</v>
      </c>
      <c r="T137" s="586">
        <v>509.3</v>
      </c>
      <c r="U137" s="586">
        <v>0</v>
      </c>
      <c r="V137" s="586">
        <f t="shared" si="53"/>
        <v>519.79999999999995</v>
      </c>
      <c r="W137" s="586">
        <v>519.79999999999995</v>
      </c>
      <c r="X137" s="586">
        <v>0</v>
      </c>
    </row>
    <row r="138" spans="1:24" s="504" customFormat="1" ht="50.25" customHeight="1">
      <c r="A138" s="308" t="s">
        <v>1154</v>
      </c>
      <c r="B138" s="268" t="s">
        <v>1305</v>
      </c>
      <c r="C138" s="507" t="s">
        <v>837</v>
      </c>
      <c r="D138" s="262" t="s">
        <v>271</v>
      </c>
      <c r="E138" s="256" t="s">
        <v>1150</v>
      </c>
      <c r="F138" s="264" t="s">
        <v>97</v>
      </c>
      <c r="G138" s="264" t="s">
        <v>94</v>
      </c>
      <c r="H138" s="264" t="s">
        <v>120</v>
      </c>
      <c r="I138" s="261">
        <v>200</v>
      </c>
      <c r="J138" s="708"/>
      <c r="K138" s="645"/>
      <c r="L138" s="259"/>
      <c r="M138" s="586">
        <v>79.599999999999994</v>
      </c>
      <c r="N138" s="586">
        <v>403.2</v>
      </c>
      <c r="O138" s="586">
        <v>403.2</v>
      </c>
      <c r="P138" s="586">
        <f t="shared" si="51"/>
        <v>972.9</v>
      </c>
      <c r="Q138" s="586">
        <v>972.9</v>
      </c>
      <c r="R138" s="586">
        <v>0</v>
      </c>
      <c r="S138" s="586">
        <f t="shared" si="52"/>
        <v>943.7</v>
      </c>
      <c r="T138" s="586">
        <v>943.7</v>
      </c>
      <c r="U138" s="586">
        <v>0</v>
      </c>
      <c r="V138" s="586">
        <f t="shared" si="53"/>
        <v>963.2</v>
      </c>
      <c r="W138" s="586">
        <v>963.2</v>
      </c>
      <c r="X138" s="586">
        <v>0</v>
      </c>
    </row>
    <row r="139" spans="1:24" s="457" customFormat="1" ht="98.25" customHeight="1">
      <c r="A139" s="308" t="s">
        <v>1156</v>
      </c>
      <c r="B139" s="268" t="s">
        <v>1305</v>
      </c>
      <c r="C139" s="508" t="s">
        <v>1155</v>
      </c>
      <c r="D139" s="262" t="s">
        <v>271</v>
      </c>
      <c r="E139" s="256" t="s">
        <v>1150</v>
      </c>
      <c r="F139" s="264" t="s">
        <v>97</v>
      </c>
      <c r="G139" s="264" t="s">
        <v>94</v>
      </c>
      <c r="H139" s="264" t="s">
        <v>185</v>
      </c>
      <c r="I139" s="261">
        <v>200</v>
      </c>
      <c r="J139" s="708"/>
      <c r="K139" s="645"/>
      <c r="L139" s="259"/>
      <c r="M139" s="586">
        <v>256.7</v>
      </c>
      <c r="N139" s="586">
        <v>553</v>
      </c>
      <c r="O139" s="586">
        <v>538.4</v>
      </c>
      <c r="P139" s="586">
        <f t="shared" si="51"/>
        <v>310</v>
      </c>
      <c r="Q139" s="586">
        <v>310</v>
      </c>
      <c r="R139" s="586">
        <v>0</v>
      </c>
      <c r="S139" s="586">
        <f t="shared" si="52"/>
        <v>300.7</v>
      </c>
      <c r="T139" s="586">
        <v>300.7</v>
      </c>
      <c r="U139" s="586">
        <v>0</v>
      </c>
      <c r="V139" s="586">
        <f t="shared" si="53"/>
        <v>306.89999999999998</v>
      </c>
      <c r="W139" s="586">
        <v>306.89999999999998</v>
      </c>
      <c r="X139" s="586">
        <v>0</v>
      </c>
    </row>
    <row r="140" spans="1:24" s="504" customFormat="1" ht="60.75" customHeight="1">
      <c r="A140" s="308" t="s">
        <v>1157</v>
      </c>
      <c r="B140" s="268" t="s">
        <v>1305</v>
      </c>
      <c r="C140" s="509" t="s">
        <v>98</v>
      </c>
      <c r="D140" s="262" t="s">
        <v>272</v>
      </c>
      <c r="E140" s="256" t="s">
        <v>968</v>
      </c>
      <c r="F140" s="264" t="s">
        <v>97</v>
      </c>
      <c r="G140" s="264" t="s">
        <v>94</v>
      </c>
      <c r="H140" s="264" t="s">
        <v>115</v>
      </c>
      <c r="I140" s="261">
        <v>200</v>
      </c>
      <c r="J140" s="708"/>
      <c r="K140" s="645"/>
      <c r="L140" s="198"/>
      <c r="M140" s="586">
        <v>235.3</v>
      </c>
      <c r="N140" s="586">
        <v>643.1</v>
      </c>
      <c r="O140" s="586">
        <v>223.5</v>
      </c>
      <c r="P140" s="586">
        <f t="shared" si="51"/>
        <v>700.8</v>
      </c>
      <c r="Q140" s="586">
        <v>700.8</v>
      </c>
      <c r="R140" s="586">
        <v>0</v>
      </c>
      <c r="S140" s="586">
        <f t="shared" si="52"/>
        <v>679.8</v>
      </c>
      <c r="T140" s="586">
        <v>679.8</v>
      </c>
      <c r="U140" s="586">
        <v>0</v>
      </c>
      <c r="V140" s="586">
        <f t="shared" si="53"/>
        <v>693.8</v>
      </c>
      <c r="W140" s="586">
        <v>693.8</v>
      </c>
      <c r="X140" s="586">
        <v>0</v>
      </c>
    </row>
    <row r="141" spans="1:24" s="504" customFormat="1" ht="54.75" customHeight="1">
      <c r="A141" s="308" t="s">
        <v>1158</v>
      </c>
      <c r="B141" s="268" t="s">
        <v>1305</v>
      </c>
      <c r="C141" s="506" t="s">
        <v>108</v>
      </c>
      <c r="D141" s="262" t="s">
        <v>271</v>
      </c>
      <c r="E141" s="256" t="s">
        <v>1150</v>
      </c>
      <c r="F141" s="264" t="s">
        <v>97</v>
      </c>
      <c r="G141" s="264" t="s">
        <v>94</v>
      </c>
      <c r="H141" s="264" t="s">
        <v>159</v>
      </c>
      <c r="I141" s="261">
        <v>200</v>
      </c>
      <c r="J141" s="708"/>
      <c r="K141" s="645"/>
      <c r="L141" s="205"/>
      <c r="M141" s="586">
        <v>234.3</v>
      </c>
      <c r="N141" s="586">
        <v>343.2</v>
      </c>
      <c r="O141" s="586">
        <v>164.5</v>
      </c>
      <c r="P141" s="586">
        <f t="shared" si="51"/>
        <v>850</v>
      </c>
      <c r="Q141" s="586">
        <v>850</v>
      </c>
      <c r="R141" s="586">
        <v>0</v>
      </c>
      <c r="S141" s="586">
        <f t="shared" si="52"/>
        <v>824.5</v>
      </c>
      <c r="T141" s="586">
        <v>824.5</v>
      </c>
      <c r="U141" s="586">
        <v>0</v>
      </c>
      <c r="V141" s="586">
        <f t="shared" si="53"/>
        <v>841.5</v>
      </c>
      <c r="W141" s="586">
        <v>841.5</v>
      </c>
      <c r="X141" s="586">
        <v>0</v>
      </c>
    </row>
    <row r="142" spans="1:24" s="504" customFormat="1" ht="111.75" customHeight="1">
      <c r="A142" s="308" t="s">
        <v>1160</v>
      </c>
      <c r="B142" s="268" t="s">
        <v>1305</v>
      </c>
      <c r="C142" s="509" t="s">
        <v>1349</v>
      </c>
      <c r="D142" s="262" t="s">
        <v>271</v>
      </c>
      <c r="E142" s="256" t="s">
        <v>1150</v>
      </c>
      <c r="F142" s="264" t="s">
        <v>97</v>
      </c>
      <c r="G142" s="264" t="s">
        <v>94</v>
      </c>
      <c r="H142" s="264" t="s">
        <v>933</v>
      </c>
      <c r="I142" s="261">
        <v>200</v>
      </c>
      <c r="J142" s="708"/>
      <c r="K142" s="645"/>
      <c r="L142" s="205"/>
      <c r="M142" s="586">
        <v>800</v>
      </c>
      <c r="N142" s="586">
        <v>0</v>
      </c>
      <c r="O142" s="586">
        <v>0</v>
      </c>
      <c r="P142" s="586">
        <f t="shared" si="51"/>
        <v>0</v>
      </c>
      <c r="Q142" s="586">
        <v>0</v>
      </c>
      <c r="R142" s="586">
        <v>0</v>
      </c>
      <c r="S142" s="586">
        <f t="shared" si="52"/>
        <v>0</v>
      </c>
      <c r="T142" s="586">
        <v>0</v>
      </c>
      <c r="U142" s="586">
        <v>0</v>
      </c>
      <c r="V142" s="586">
        <f t="shared" si="53"/>
        <v>0</v>
      </c>
      <c r="W142" s="586">
        <v>0</v>
      </c>
      <c r="X142" s="586">
        <v>0</v>
      </c>
    </row>
    <row r="143" spans="1:24" s="504" customFormat="1" ht="69.75" customHeight="1">
      <c r="A143" s="308" t="s">
        <v>1161</v>
      </c>
      <c r="B143" s="268" t="s">
        <v>1305</v>
      </c>
      <c r="C143" s="509" t="s">
        <v>1159</v>
      </c>
      <c r="D143" s="262" t="s">
        <v>271</v>
      </c>
      <c r="E143" s="256" t="s">
        <v>1150</v>
      </c>
      <c r="F143" s="264" t="s">
        <v>97</v>
      </c>
      <c r="G143" s="264" t="s">
        <v>94</v>
      </c>
      <c r="H143" s="264" t="s">
        <v>721</v>
      </c>
      <c r="I143" s="261">
        <v>200</v>
      </c>
      <c r="J143" s="708"/>
      <c r="K143" s="645"/>
      <c r="L143" s="205"/>
      <c r="M143" s="586">
        <v>3065.3</v>
      </c>
      <c r="N143" s="586">
        <v>0</v>
      </c>
      <c r="O143" s="586">
        <v>0</v>
      </c>
      <c r="P143" s="586">
        <f t="shared" si="51"/>
        <v>0</v>
      </c>
      <c r="Q143" s="586">
        <v>0</v>
      </c>
      <c r="R143" s="586">
        <v>0</v>
      </c>
      <c r="S143" s="586">
        <f t="shared" si="52"/>
        <v>0</v>
      </c>
      <c r="T143" s="586">
        <v>0</v>
      </c>
      <c r="U143" s="586">
        <v>0</v>
      </c>
      <c r="V143" s="586">
        <f t="shared" si="53"/>
        <v>0</v>
      </c>
      <c r="W143" s="586">
        <v>0</v>
      </c>
      <c r="X143" s="586">
        <v>0</v>
      </c>
    </row>
    <row r="144" spans="1:24" s="504" customFormat="1" ht="50.25" customHeight="1">
      <c r="A144" s="308" t="s">
        <v>1350</v>
      </c>
      <c r="B144" s="268" t="s">
        <v>1305</v>
      </c>
      <c r="C144" s="509" t="s">
        <v>838</v>
      </c>
      <c r="D144" s="262" t="s">
        <v>271</v>
      </c>
      <c r="E144" s="256" t="s">
        <v>1150</v>
      </c>
      <c r="F144" s="264" t="s">
        <v>97</v>
      </c>
      <c r="G144" s="264" t="s">
        <v>94</v>
      </c>
      <c r="H144" s="264" t="s">
        <v>1310</v>
      </c>
      <c r="I144" s="261">
        <v>200</v>
      </c>
      <c r="J144" s="708"/>
      <c r="K144" s="645"/>
      <c r="L144" s="205"/>
      <c r="M144" s="586">
        <v>1461.2</v>
      </c>
      <c r="N144" s="586">
        <v>1449.5</v>
      </c>
      <c r="O144" s="586">
        <v>1393.8</v>
      </c>
      <c r="P144" s="586">
        <f t="shared" si="51"/>
        <v>0</v>
      </c>
      <c r="Q144" s="586">
        <v>0</v>
      </c>
      <c r="R144" s="586">
        <v>0</v>
      </c>
      <c r="S144" s="586">
        <f t="shared" si="52"/>
        <v>0</v>
      </c>
      <c r="T144" s="586">
        <v>0</v>
      </c>
      <c r="U144" s="586">
        <v>0</v>
      </c>
      <c r="V144" s="586">
        <f t="shared" si="53"/>
        <v>0</v>
      </c>
      <c r="W144" s="586">
        <v>0</v>
      </c>
      <c r="X144" s="586">
        <v>0</v>
      </c>
    </row>
    <row r="145" spans="1:24" s="504" customFormat="1" ht="188.25" customHeight="1">
      <c r="A145" s="308" t="s">
        <v>1351</v>
      </c>
      <c r="B145" s="268" t="s">
        <v>1344</v>
      </c>
      <c r="C145" s="256" t="s">
        <v>109</v>
      </c>
      <c r="D145" s="262" t="s">
        <v>269</v>
      </c>
      <c r="E145" s="256" t="s">
        <v>963</v>
      </c>
      <c r="F145" s="264" t="s">
        <v>97</v>
      </c>
      <c r="G145" s="264" t="s">
        <v>97</v>
      </c>
      <c r="H145" s="264" t="s">
        <v>99</v>
      </c>
      <c r="I145" s="261">
        <v>200</v>
      </c>
      <c r="J145" s="293" t="s">
        <v>971</v>
      </c>
      <c r="K145" s="235" t="s">
        <v>972</v>
      </c>
      <c r="L145" s="205"/>
      <c r="M145" s="586">
        <v>1392.6</v>
      </c>
      <c r="N145" s="586">
        <v>1573.4</v>
      </c>
      <c r="O145" s="586">
        <v>737.9</v>
      </c>
      <c r="P145" s="586">
        <f t="shared" si="51"/>
        <v>2176.9</v>
      </c>
      <c r="Q145" s="586">
        <v>2176.9</v>
      </c>
      <c r="R145" s="586">
        <v>0</v>
      </c>
      <c r="S145" s="586">
        <f t="shared" si="52"/>
        <v>2111.6</v>
      </c>
      <c r="T145" s="586">
        <v>2111.6</v>
      </c>
      <c r="U145" s="586">
        <v>0</v>
      </c>
      <c r="V145" s="586">
        <f t="shared" si="53"/>
        <v>2155.1999999999998</v>
      </c>
      <c r="W145" s="586">
        <v>2155.1999999999998</v>
      </c>
      <c r="X145" s="586">
        <v>0</v>
      </c>
    </row>
    <row r="146" spans="1:24" s="504" customFormat="1" ht="21" customHeight="1">
      <c r="A146" s="308" t="s">
        <v>49</v>
      </c>
      <c r="B146" s="216" t="s">
        <v>31</v>
      </c>
      <c r="C146" s="219"/>
      <c r="D146" s="258"/>
      <c r="E146" s="222"/>
      <c r="F146" s="216"/>
      <c r="G146" s="216"/>
      <c r="H146" s="216"/>
      <c r="I146" s="261">
        <v>800</v>
      </c>
      <c r="J146" s="287"/>
      <c r="K146" s="219"/>
      <c r="L146" s="222"/>
      <c r="M146" s="586">
        <f t="shared" ref="M146:X146" si="54">SUM(M147:M148)</f>
        <v>16.399999999999999</v>
      </c>
      <c r="N146" s="586">
        <f t="shared" si="54"/>
        <v>32.700000000000003</v>
      </c>
      <c r="O146" s="586">
        <f t="shared" si="54"/>
        <v>10.8</v>
      </c>
      <c r="P146" s="586">
        <f t="shared" si="54"/>
        <v>23.6</v>
      </c>
      <c r="Q146" s="586">
        <f t="shared" si="54"/>
        <v>23.6</v>
      </c>
      <c r="R146" s="586">
        <f t="shared" si="54"/>
        <v>0</v>
      </c>
      <c r="S146" s="586">
        <f t="shared" si="54"/>
        <v>22.9</v>
      </c>
      <c r="T146" s="586">
        <f t="shared" si="54"/>
        <v>22.9</v>
      </c>
      <c r="U146" s="586">
        <f t="shared" si="54"/>
        <v>0</v>
      </c>
      <c r="V146" s="586">
        <f t="shared" si="54"/>
        <v>23.4</v>
      </c>
      <c r="W146" s="586">
        <f t="shared" si="54"/>
        <v>23.4</v>
      </c>
      <c r="X146" s="586">
        <f t="shared" si="54"/>
        <v>0</v>
      </c>
    </row>
    <row r="147" spans="1:24" s="504" customFormat="1" ht="201.75" customHeight="1">
      <c r="A147" s="308" t="s">
        <v>50</v>
      </c>
      <c r="B147" s="268" t="s">
        <v>124</v>
      </c>
      <c r="C147" s="221" t="s">
        <v>109</v>
      </c>
      <c r="D147" s="262" t="s">
        <v>275</v>
      </c>
      <c r="E147" s="256" t="s">
        <v>961</v>
      </c>
      <c r="F147" s="264" t="s">
        <v>94</v>
      </c>
      <c r="G147" s="264" t="s">
        <v>79</v>
      </c>
      <c r="H147" s="216">
        <v>2020100590</v>
      </c>
      <c r="I147" s="261">
        <v>800</v>
      </c>
      <c r="J147" s="293" t="s">
        <v>988</v>
      </c>
      <c r="K147" s="502" t="s">
        <v>265</v>
      </c>
      <c r="L147" s="222"/>
      <c r="M147" s="586">
        <v>0</v>
      </c>
      <c r="N147" s="586">
        <v>10.4</v>
      </c>
      <c r="O147" s="586">
        <v>0</v>
      </c>
      <c r="P147" s="586">
        <f>SUM(Q147:R147)</f>
        <v>10.4</v>
      </c>
      <c r="Q147" s="586">
        <v>10.4</v>
      </c>
      <c r="R147" s="586">
        <v>0</v>
      </c>
      <c r="S147" s="586">
        <f>SUM(T147:U147)</f>
        <v>10.1</v>
      </c>
      <c r="T147" s="586">
        <v>10.1</v>
      </c>
      <c r="U147" s="586">
        <v>0</v>
      </c>
      <c r="V147" s="586">
        <f>SUM(W147:X147)</f>
        <v>10.3</v>
      </c>
      <c r="W147" s="586">
        <v>10.3</v>
      </c>
      <c r="X147" s="586">
        <v>0</v>
      </c>
    </row>
    <row r="148" spans="1:24" s="504" customFormat="1" ht="196.5" customHeight="1">
      <c r="A148" s="308" t="s">
        <v>153</v>
      </c>
      <c r="B148" s="268" t="s">
        <v>1344</v>
      </c>
      <c r="C148" s="221" t="s">
        <v>109</v>
      </c>
      <c r="D148" s="262" t="s">
        <v>269</v>
      </c>
      <c r="E148" s="256" t="s">
        <v>963</v>
      </c>
      <c r="F148" s="264" t="s">
        <v>97</v>
      </c>
      <c r="G148" s="264" t="s">
        <v>97</v>
      </c>
      <c r="H148" s="264" t="s">
        <v>99</v>
      </c>
      <c r="I148" s="261">
        <v>800</v>
      </c>
      <c r="J148" s="293" t="s">
        <v>971</v>
      </c>
      <c r="K148" s="235" t="s">
        <v>972</v>
      </c>
      <c r="L148" s="256"/>
      <c r="M148" s="586">
        <v>16.399999999999999</v>
      </c>
      <c r="N148" s="586">
        <v>22.3</v>
      </c>
      <c r="O148" s="586">
        <v>10.8</v>
      </c>
      <c r="P148" s="586">
        <f>SUM(Q148:R148)</f>
        <v>13.2</v>
      </c>
      <c r="Q148" s="586">
        <v>13.2</v>
      </c>
      <c r="R148" s="586">
        <v>0</v>
      </c>
      <c r="S148" s="586">
        <f>SUM(T148:U148)</f>
        <v>12.8</v>
      </c>
      <c r="T148" s="586">
        <v>12.8</v>
      </c>
      <c r="U148" s="586">
        <v>0</v>
      </c>
      <c r="V148" s="586">
        <f>SUM(W148:X148)</f>
        <v>13.1</v>
      </c>
      <c r="W148" s="586">
        <v>13.1</v>
      </c>
      <c r="X148" s="586">
        <v>0</v>
      </c>
    </row>
    <row r="149" spans="1:24">
      <c r="A149" s="116" t="s">
        <v>116</v>
      </c>
      <c r="B149" s="116" t="s">
        <v>840</v>
      </c>
      <c r="C149" s="132"/>
      <c r="D149" s="86"/>
      <c r="E149" s="86"/>
      <c r="F149" s="86"/>
      <c r="G149" s="86"/>
      <c r="H149" s="86"/>
      <c r="I149" s="86"/>
      <c r="J149" s="111"/>
      <c r="K149" s="111"/>
      <c r="L149" s="86"/>
      <c r="M149" s="569">
        <v>33650.400000000001</v>
      </c>
      <c r="N149" s="569">
        <v>34056.400000000001</v>
      </c>
      <c r="O149" s="569">
        <v>19553.599999999999</v>
      </c>
      <c r="P149" s="569">
        <v>29871.5</v>
      </c>
      <c r="Q149" s="569">
        <v>29871.5</v>
      </c>
      <c r="R149" s="569">
        <v>0</v>
      </c>
      <c r="S149" s="569">
        <v>28975.4</v>
      </c>
      <c r="T149" s="569">
        <v>28975.4</v>
      </c>
      <c r="U149" s="569">
        <v>0</v>
      </c>
      <c r="V149" s="569">
        <v>29572.9</v>
      </c>
      <c r="W149" s="569">
        <v>29572.9</v>
      </c>
      <c r="X149" s="569">
        <v>0</v>
      </c>
    </row>
    <row r="150" spans="1:24" s="34" customFormat="1" ht="17.45" customHeight="1">
      <c r="A150" s="193" t="s">
        <v>9</v>
      </c>
      <c r="B150" s="561" t="s">
        <v>66</v>
      </c>
      <c r="C150" s="195"/>
      <c r="D150" s="195"/>
      <c r="E150" s="196"/>
      <c r="F150" s="194"/>
      <c r="G150" s="194"/>
      <c r="H150" s="194"/>
      <c r="I150" s="194"/>
      <c r="J150" s="534"/>
      <c r="K150" s="195"/>
      <c r="L150" s="196"/>
      <c r="M150" s="570">
        <f>SUM(M151,M158)</f>
        <v>33650.400000000001</v>
      </c>
      <c r="N150" s="570">
        <f t="shared" ref="N150:X150" si="55">SUM(N151,N158)</f>
        <v>34056.400000000001</v>
      </c>
      <c r="O150" s="570">
        <f t="shared" si="55"/>
        <v>19553.599999999999</v>
      </c>
      <c r="P150" s="570">
        <f t="shared" si="55"/>
        <v>29871.499999999996</v>
      </c>
      <c r="Q150" s="570">
        <f t="shared" si="55"/>
        <v>29871.499999999996</v>
      </c>
      <c r="R150" s="570">
        <f t="shared" si="55"/>
        <v>0</v>
      </c>
      <c r="S150" s="570">
        <f t="shared" si="55"/>
        <v>28975.399999999998</v>
      </c>
      <c r="T150" s="570">
        <f t="shared" si="55"/>
        <v>28975.399999999998</v>
      </c>
      <c r="U150" s="570">
        <f t="shared" si="55"/>
        <v>0</v>
      </c>
      <c r="V150" s="570">
        <f t="shared" si="55"/>
        <v>29572.899999999998</v>
      </c>
      <c r="W150" s="570">
        <f t="shared" si="55"/>
        <v>29572.899999999998</v>
      </c>
      <c r="X150" s="570">
        <f t="shared" si="55"/>
        <v>0</v>
      </c>
    </row>
    <row r="151" spans="1:24">
      <c r="A151" s="215" t="s">
        <v>56</v>
      </c>
      <c r="B151" s="216"/>
      <c r="C151" s="217"/>
      <c r="D151" s="217"/>
      <c r="E151" s="218"/>
      <c r="F151" s="216"/>
      <c r="G151" s="216"/>
      <c r="H151" s="216"/>
      <c r="I151" s="216"/>
      <c r="J151" s="287"/>
      <c r="K151" s="217"/>
      <c r="L151" s="218"/>
      <c r="M151" s="580">
        <f t="shared" ref="M151:X151" si="56">SUM(M152:M157)</f>
        <v>5907.8</v>
      </c>
      <c r="N151" s="580">
        <f t="shared" si="56"/>
        <v>7341.2</v>
      </c>
      <c r="O151" s="580">
        <f t="shared" si="56"/>
        <v>5067.6000000000004</v>
      </c>
      <c r="P151" s="580">
        <f t="shared" si="56"/>
        <v>6782.7999999999993</v>
      </c>
      <c r="Q151" s="580">
        <f t="shared" si="56"/>
        <v>6782.7999999999993</v>
      </c>
      <c r="R151" s="580">
        <f t="shared" si="56"/>
        <v>0</v>
      </c>
      <c r="S151" s="580">
        <f t="shared" si="56"/>
        <v>6579.3</v>
      </c>
      <c r="T151" s="580">
        <f t="shared" si="56"/>
        <v>6579.3</v>
      </c>
      <c r="U151" s="580">
        <f t="shared" si="56"/>
        <v>0</v>
      </c>
      <c r="V151" s="580">
        <f t="shared" si="56"/>
        <v>6714.8</v>
      </c>
      <c r="W151" s="580">
        <f t="shared" si="56"/>
        <v>6714.8</v>
      </c>
      <c r="X151" s="580">
        <f t="shared" si="56"/>
        <v>0</v>
      </c>
    </row>
    <row r="152" spans="1:24" ht="294" customHeight="1">
      <c r="A152" s="713" t="s">
        <v>10</v>
      </c>
      <c r="B152" s="708" t="s">
        <v>67</v>
      </c>
      <c r="C152" s="645" t="s">
        <v>152</v>
      </c>
      <c r="D152" s="715" t="s">
        <v>1352</v>
      </c>
      <c r="E152" s="645" t="s">
        <v>1353</v>
      </c>
      <c r="F152" s="715" t="s">
        <v>91</v>
      </c>
      <c r="G152" s="715" t="s">
        <v>92</v>
      </c>
      <c r="H152" s="264" t="s">
        <v>110</v>
      </c>
      <c r="I152" s="684">
        <v>100</v>
      </c>
      <c r="J152" s="708" t="s">
        <v>1354</v>
      </c>
      <c r="K152" s="645" t="s">
        <v>1355</v>
      </c>
      <c r="L152" s="235"/>
      <c r="M152" s="581">
        <v>4760.6000000000004</v>
      </c>
      <c r="N152" s="581">
        <v>5202</v>
      </c>
      <c r="O152" s="581">
        <v>3290</v>
      </c>
      <c r="P152" s="581">
        <f>SUM(Q152:R152)</f>
        <v>5287.7</v>
      </c>
      <c r="Q152" s="581">
        <v>5287.7</v>
      </c>
      <c r="R152" s="581">
        <v>0</v>
      </c>
      <c r="S152" s="581">
        <f>SUM(T152:U152)</f>
        <v>5129.1000000000004</v>
      </c>
      <c r="T152" s="581">
        <v>5129.1000000000004</v>
      </c>
      <c r="U152" s="581">
        <v>0</v>
      </c>
      <c r="V152" s="581">
        <f>SUM(W152:X152)</f>
        <v>5234.8</v>
      </c>
      <c r="W152" s="581">
        <v>5234.8</v>
      </c>
      <c r="X152" s="581">
        <v>0</v>
      </c>
    </row>
    <row r="153" spans="1:24">
      <c r="A153" s="713"/>
      <c r="B153" s="708"/>
      <c r="C153" s="645"/>
      <c r="D153" s="715"/>
      <c r="E153" s="645"/>
      <c r="F153" s="715"/>
      <c r="G153" s="715"/>
      <c r="H153" s="264" t="s">
        <v>720</v>
      </c>
      <c r="I153" s="684"/>
      <c r="J153" s="708"/>
      <c r="K153" s="645"/>
      <c r="L153" s="235"/>
      <c r="M153" s="581">
        <v>70</v>
      </c>
      <c r="N153" s="581">
        <v>0</v>
      </c>
      <c r="O153" s="581">
        <v>0</v>
      </c>
      <c r="P153" s="581">
        <v>0</v>
      </c>
      <c r="Q153" s="581">
        <v>0</v>
      </c>
      <c r="R153" s="581">
        <v>0</v>
      </c>
      <c r="S153" s="581">
        <v>0</v>
      </c>
      <c r="T153" s="581">
        <v>0</v>
      </c>
      <c r="U153" s="581">
        <v>0</v>
      </c>
      <c r="V153" s="581">
        <v>0</v>
      </c>
      <c r="W153" s="581">
        <v>0</v>
      </c>
      <c r="X153" s="581">
        <v>0</v>
      </c>
    </row>
    <row r="154" spans="1:24">
      <c r="A154" s="713"/>
      <c r="B154" s="708"/>
      <c r="C154" s="645"/>
      <c r="D154" s="715"/>
      <c r="E154" s="645"/>
      <c r="F154" s="715"/>
      <c r="G154" s="715"/>
      <c r="H154" s="264" t="s">
        <v>986</v>
      </c>
      <c r="I154" s="684"/>
      <c r="J154" s="708"/>
      <c r="K154" s="645"/>
      <c r="L154" s="235"/>
      <c r="M154" s="581">
        <v>280.7</v>
      </c>
      <c r="N154" s="581">
        <v>0</v>
      </c>
      <c r="O154" s="581">
        <v>0</v>
      </c>
      <c r="P154" s="581">
        <v>0</v>
      </c>
      <c r="Q154" s="581">
        <v>0</v>
      </c>
      <c r="R154" s="581">
        <v>0</v>
      </c>
      <c r="S154" s="581">
        <v>0</v>
      </c>
      <c r="T154" s="581">
        <v>0</v>
      </c>
      <c r="U154" s="581">
        <v>0</v>
      </c>
      <c r="V154" s="581">
        <v>0</v>
      </c>
      <c r="W154" s="581">
        <v>0</v>
      </c>
      <c r="X154" s="581">
        <v>0</v>
      </c>
    </row>
    <row r="155" spans="1:24" ht="37.5">
      <c r="A155" s="308" t="s">
        <v>11</v>
      </c>
      <c r="B155" s="216" t="s">
        <v>68</v>
      </c>
      <c r="C155" s="223"/>
      <c r="D155" s="260" t="s">
        <v>254</v>
      </c>
      <c r="E155" s="262" t="s">
        <v>947</v>
      </c>
      <c r="F155" s="264" t="s">
        <v>91</v>
      </c>
      <c r="G155" s="264" t="s">
        <v>92</v>
      </c>
      <c r="H155" s="264" t="s">
        <v>110</v>
      </c>
      <c r="I155" s="262">
        <v>200</v>
      </c>
      <c r="J155" s="708"/>
      <c r="K155" s="645"/>
      <c r="L155" s="222"/>
      <c r="M155" s="581">
        <v>775.5</v>
      </c>
      <c r="N155" s="581">
        <v>1399.2</v>
      </c>
      <c r="O155" s="581">
        <v>1037.5999999999999</v>
      </c>
      <c r="P155" s="581">
        <f>SUM(Q155:R155)</f>
        <v>1495.1</v>
      </c>
      <c r="Q155" s="581">
        <v>1495.1</v>
      </c>
      <c r="R155" s="581">
        <v>0</v>
      </c>
      <c r="S155" s="581">
        <f>SUM(T155:U155)</f>
        <v>1450.2</v>
      </c>
      <c r="T155" s="581">
        <v>1450.2</v>
      </c>
      <c r="U155" s="581">
        <v>0</v>
      </c>
      <c r="V155" s="581">
        <f>SUM(W155:X155)</f>
        <v>1480</v>
      </c>
      <c r="W155" s="581">
        <v>1480</v>
      </c>
      <c r="X155" s="581">
        <v>0</v>
      </c>
    </row>
    <row r="156" spans="1:24" ht="131.25">
      <c r="A156" s="308"/>
      <c r="B156" s="216" t="s">
        <v>841</v>
      </c>
      <c r="C156" s="262" t="s">
        <v>1356</v>
      </c>
      <c r="D156" s="260" t="s">
        <v>726</v>
      </c>
      <c r="E156" s="262" t="s">
        <v>959</v>
      </c>
      <c r="F156" s="264" t="s">
        <v>91</v>
      </c>
      <c r="G156" s="264" t="s">
        <v>82</v>
      </c>
      <c r="H156" s="264" t="s">
        <v>118</v>
      </c>
      <c r="I156" s="262" t="s">
        <v>131</v>
      </c>
      <c r="J156" s="216" t="s">
        <v>1357</v>
      </c>
      <c r="K156" s="303" t="s">
        <v>1358</v>
      </c>
      <c r="L156" s="222"/>
      <c r="M156" s="581">
        <v>21</v>
      </c>
      <c r="N156" s="581">
        <v>0</v>
      </c>
      <c r="O156" s="581">
        <v>0</v>
      </c>
      <c r="P156" s="581">
        <v>0</v>
      </c>
      <c r="Q156" s="581">
        <v>0</v>
      </c>
      <c r="R156" s="581">
        <v>0</v>
      </c>
      <c r="S156" s="581">
        <v>0</v>
      </c>
      <c r="T156" s="581">
        <v>0</v>
      </c>
      <c r="U156" s="581">
        <v>0</v>
      </c>
      <c r="V156" s="581">
        <v>0</v>
      </c>
      <c r="W156" s="581">
        <v>0</v>
      </c>
      <c r="X156" s="581">
        <v>0</v>
      </c>
    </row>
    <row r="157" spans="1:24" ht="262.5">
      <c r="A157" s="308" t="s">
        <v>20</v>
      </c>
      <c r="B157" s="216" t="s">
        <v>31</v>
      </c>
      <c r="C157" s="262" t="s">
        <v>1359</v>
      </c>
      <c r="D157" s="260" t="s">
        <v>297</v>
      </c>
      <c r="E157" s="262"/>
      <c r="F157" s="264" t="s">
        <v>298</v>
      </c>
      <c r="G157" s="264" t="s">
        <v>92</v>
      </c>
      <c r="H157" s="264" t="s">
        <v>299</v>
      </c>
      <c r="I157" s="262" t="s">
        <v>131</v>
      </c>
      <c r="J157" s="216" t="s">
        <v>1360</v>
      </c>
      <c r="K157" s="267">
        <v>45691</v>
      </c>
      <c r="L157" s="222"/>
      <c r="M157" s="581">
        <v>0</v>
      </c>
      <c r="N157" s="581">
        <v>740</v>
      </c>
      <c r="O157" s="581">
        <v>740</v>
      </c>
      <c r="P157" s="581">
        <f>SUM(Q157:R157)</f>
        <v>0</v>
      </c>
      <c r="Q157" s="581">
        <v>0</v>
      </c>
      <c r="R157" s="581">
        <v>0</v>
      </c>
      <c r="S157" s="581">
        <f>SUM(T157:U157)</f>
        <v>0</v>
      </c>
      <c r="T157" s="581">
        <v>0</v>
      </c>
      <c r="U157" s="581">
        <v>0</v>
      </c>
      <c r="V157" s="581">
        <f>SUM(W157:X157)</f>
        <v>0</v>
      </c>
      <c r="W157" s="581">
        <v>0</v>
      </c>
      <c r="X157" s="581">
        <v>0</v>
      </c>
    </row>
    <row r="158" spans="1:24">
      <c r="A158" s="648" t="s">
        <v>87</v>
      </c>
      <c r="B158" s="648"/>
      <c r="C158" s="648"/>
      <c r="D158" s="648"/>
      <c r="E158" s="648"/>
      <c r="F158" s="648"/>
      <c r="G158" s="648"/>
      <c r="H158" s="648"/>
      <c r="I158" s="648"/>
      <c r="J158" s="648"/>
      <c r="K158" s="648"/>
      <c r="L158" s="648"/>
      <c r="M158" s="580">
        <f t="shared" ref="M158:X158" si="57">SUM(M159,M162,M183)</f>
        <v>27742.6</v>
      </c>
      <c r="N158" s="580">
        <f t="shared" si="57"/>
        <v>26715.200000000001</v>
      </c>
      <c r="O158" s="580">
        <f t="shared" si="57"/>
        <v>14486</v>
      </c>
      <c r="P158" s="580">
        <f t="shared" si="57"/>
        <v>23088.699999999997</v>
      </c>
      <c r="Q158" s="580">
        <f t="shared" si="57"/>
        <v>23088.699999999997</v>
      </c>
      <c r="R158" s="580">
        <f t="shared" si="57"/>
        <v>0</v>
      </c>
      <c r="S158" s="580">
        <f t="shared" si="57"/>
        <v>22396.1</v>
      </c>
      <c r="T158" s="580">
        <f t="shared" si="57"/>
        <v>22396.1</v>
      </c>
      <c r="U158" s="580">
        <f t="shared" si="57"/>
        <v>0</v>
      </c>
      <c r="V158" s="580">
        <f t="shared" si="57"/>
        <v>22858.1</v>
      </c>
      <c r="W158" s="580">
        <f t="shared" si="57"/>
        <v>22858.1</v>
      </c>
      <c r="X158" s="580">
        <f t="shared" si="57"/>
        <v>0</v>
      </c>
    </row>
    <row r="159" spans="1:24">
      <c r="A159" s="308" t="s">
        <v>12</v>
      </c>
      <c r="B159" s="216" t="s">
        <v>57</v>
      </c>
      <c r="C159" s="235"/>
      <c r="D159" s="235"/>
      <c r="E159" s="235"/>
      <c r="F159" s="216"/>
      <c r="G159" s="216"/>
      <c r="H159" s="216"/>
      <c r="I159" s="261">
        <v>100</v>
      </c>
      <c r="J159" s="541"/>
      <c r="K159" s="235"/>
      <c r="L159" s="235"/>
      <c r="M159" s="581">
        <f t="shared" ref="M159:X159" si="58">SUM(M160:M161)</f>
        <v>10572.3</v>
      </c>
      <c r="N159" s="581">
        <f t="shared" si="58"/>
        <v>11747.3</v>
      </c>
      <c r="O159" s="581">
        <f t="shared" si="58"/>
        <v>7697.5</v>
      </c>
      <c r="P159" s="581">
        <f t="shared" si="58"/>
        <v>12499.9</v>
      </c>
      <c r="Q159" s="581">
        <f t="shared" si="58"/>
        <v>12499.9</v>
      </c>
      <c r="R159" s="581">
        <f t="shared" si="58"/>
        <v>0</v>
      </c>
      <c r="S159" s="581">
        <f t="shared" si="58"/>
        <v>12124.8</v>
      </c>
      <c r="T159" s="581">
        <f t="shared" si="58"/>
        <v>12124.8</v>
      </c>
      <c r="U159" s="581">
        <f t="shared" si="58"/>
        <v>0</v>
      </c>
      <c r="V159" s="581">
        <f t="shared" si="58"/>
        <v>12374.9</v>
      </c>
      <c r="W159" s="581">
        <f t="shared" si="58"/>
        <v>12374.9</v>
      </c>
      <c r="X159" s="581">
        <f t="shared" si="58"/>
        <v>0</v>
      </c>
    </row>
    <row r="160" spans="1:24" ht="318.75">
      <c r="A160" s="308" t="s">
        <v>47</v>
      </c>
      <c r="B160" s="268" t="s">
        <v>124</v>
      </c>
      <c r="C160" s="221" t="s">
        <v>109</v>
      </c>
      <c r="D160" s="262" t="s">
        <v>275</v>
      </c>
      <c r="E160" s="262" t="s">
        <v>961</v>
      </c>
      <c r="F160" s="264" t="s">
        <v>94</v>
      </c>
      <c r="G160" s="264" t="s">
        <v>79</v>
      </c>
      <c r="H160" s="264" t="s">
        <v>95</v>
      </c>
      <c r="I160" s="261">
        <v>100</v>
      </c>
      <c r="J160" s="216" t="s">
        <v>1361</v>
      </c>
      <c r="K160" s="235" t="s">
        <v>265</v>
      </c>
      <c r="L160" s="235"/>
      <c r="M160" s="581">
        <v>4955.6000000000004</v>
      </c>
      <c r="N160" s="581">
        <v>5123.6000000000004</v>
      </c>
      <c r="O160" s="581">
        <v>3629.1</v>
      </c>
      <c r="P160" s="581">
        <f>SUM(Q160:R160)</f>
        <v>5401.7</v>
      </c>
      <c r="Q160" s="581">
        <v>5401.7</v>
      </c>
      <c r="R160" s="581"/>
      <c r="S160" s="581">
        <f>SUM(T160:U160)</f>
        <v>5239.6000000000004</v>
      </c>
      <c r="T160" s="581">
        <v>5239.6000000000004</v>
      </c>
      <c r="U160" s="581"/>
      <c r="V160" s="581">
        <f>SUM(W160:X160)</f>
        <v>5347.7</v>
      </c>
      <c r="W160" s="581">
        <v>5347.7</v>
      </c>
      <c r="X160" s="581"/>
    </row>
    <row r="161" spans="1:24" ht="375">
      <c r="A161" s="308" t="s">
        <v>64</v>
      </c>
      <c r="B161" s="268" t="s">
        <v>1344</v>
      </c>
      <c r="C161" s="221" t="s">
        <v>109</v>
      </c>
      <c r="D161" s="262" t="s">
        <v>269</v>
      </c>
      <c r="E161" s="262" t="s">
        <v>963</v>
      </c>
      <c r="F161" s="264" t="s">
        <v>97</v>
      </c>
      <c r="G161" s="264" t="s">
        <v>97</v>
      </c>
      <c r="H161" s="264" t="s">
        <v>99</v>
      </c>
      <c r="I161" s="261">
        <v>100</v>
      </c>
      <c r="J161" s="216" t="s">
        <v>1362</v>
      </c>
      <c r="K161" s="235" t="s">
        <v>1363</v>
      </c>
      <c r="L161" s="235"/>
      <c r="M161" s="581">
        <v>5616.7</v>
      </c>
      <c r="N161" s="581">
        <v>6623.7</v>
      </c>
      <c r="O161" s="581">
        <v>4068.4</v>
      </c>
      <c r="P161" s="581">
        <f>SUM(Q161:R161)</f>
        <v>7098.2</v>
      </c>
      <c r="Q161" s="581">
        <v>7098.2</v>
      </c>
      <c r="R161" s="581"/>
      <c r="S161" s="581">
        <f>SUM(T161:U161)</f>
        <v>6885.2</v>
      </c>
      <c r="T161" s="581">
        <v>6885.2</v>
      </c>
      <c r="U161" s="581"/>
      <c r="V161" s="581">
        <f>SUM(W161:X161)</f>
        <v>7027.2</v>
      </c>
      <c r="W161" s="581">
        <v>7027.2</v>
      </c>
      <c r="X161" s="581"/>
    </row>
    <row r="162" spans="1:24" ht="37.5">
      <c r="A162" s="308" t="s">
        <v>13</v>
      </c>
      <c r="B162" s="216" t="s">
        <v>32</v>
      </c>
      <c r="C162" s="219"/>
      <c r="D162" s="258"/>
      <c r="E162" s="263"/>
      <c r="F162" s="264"/>
      <c r="G162" s="264"/>
      <c r="H162" s="264"/>
      <c r="I162" s="261">
        <v>200</v>
      </c>
      <c r="J162" s="545"/>
      <c r="K162" s="219"/>
      <c r="L162" s="222"/>
      <c r="M162" s="581">
        <f>SUM(M163:M182)</f>
        <v>17088.099999999999</v>
      </c>
      <c r="N162" s="581">
        <f>SUM(N163:N182)</f>
        <v>14748.400000000001</v>
      </c>
      <c r="O162" s="581">
        <f t="shared" ref="O162:X162" si="59">SUM(O163:O182)</f>
        <v>6592.9999999999991</v>
      </c>
      <c r="P162" s="581">
        <f t="shared" si="59"/>
        <v>10483.799999999999</v>
      </c>
      <c r="Q162" s="581">
        <f t="shared" si="59"/>
        <v>10483.799999999999</v>
      </c>
      <c r="R162" s="581">
        <f t="shared" si="59"/>
        <v>0</v>
      </c>
      <c r="S162" s="581">
        <f t="shared" si="59"/>
        <v>10169.4</v>
      </c>
      <c r="T162" s="581">
        <f t="shared" si="59"/>
        <v>10169.4</v>
      </c>
      <c r="U162" s="581">
        <f t="shared" si="59"/>
        <v>0</v>
      </c>
      <c r="V162" s="581">
        <f t="shared" si="59"/>
        <v>10379.200000000001</v>
      </c>
      <c r="W162" s="581">
        <f t="shared" si="59"/>
        <v>10379.200000000001</v>
      </c>
      <c r="X162" s="581">
        <f t="shared" si="59"/>
        <v>0</v>
      </c>
    </row>
    <row r="163" spans="1:24" ht="93.75">
      <c r="A163" s="308" t="s">
        <v>48</v>
      </c>
      <c r="B163" s="268" t="s">
        <v>124</v>
      </c>
      <c r="C163" s="221" t="s">
        <v>109</v>
      </c>
      <c r="D163" s="262" t="s">
        <v>275</v>
      </c>
      <c r="E163" s="262" t="s">
        <v>961</v>
      </c>
      <c r="F163" s="264" t="s">
        <v>94</v>
      </c>
      <c r="G163" s="264" t="s">
        <v>79</v>
      </c>
      <c r="H163" s="264" t="s">
        <v>95</v>
      </c>
      <c r="I163" s="261">
        <v>200</v>
      </c>
      <c r="J163" s="708" t="s">
        <v>1364</v>
      </c>
      <c r="K163" s="710" t="s">
        <v>265</v>
      </c>
      <c r="L163" s="222"/>
      <c r="M163" s="581">
        <v>1060.3</v>
      </c>
      <c r="N163" s="581">
        <v>1627.9</v>
      </c>
      <c r="O163" s="581">
        <v>806.2</v>
      </c>
      <c r="P163" s="581">
        <f>SUM(Q163:R163)</f>
        <v>1316.8</v>
      </c>
      <c r="Q163" s="581">
        <v>1316.8</v>
      </c>
      <c r="R163" s="581"/>
      <c r="S163" s="581">
        <f>SUM(T163:U163)</f>
        <v>1277.3</v>
      </c>
      <c r="T163" s="581">
        <v>1277.3</v>
      </c>
      <c r="U163" s="581"/>
      <c r="V163" s="581">
        <f>SUM(W163:X163)</f>
        <v>1303.7</v>
      </c>
      <c r="W163" s="581">
        <v>1303.7</v>
      </c>
      <c r="X163" s="581"/>
    </row>
    <row r="164" spans="1:24" ht="56.25">
      <c r="A164" s="308" t="s">
        <v>69</v>
      </c>
      <c r="B164" s="268" t="s">
        <v>124</v>
      </c>
      <c r="C164" s="221" t="s">
        <v>1292</v>
      </c>
      <c r="D164" s="262" t="s">
        <v>275</v>
      </c>
      <c r="E164" s="262" t="s">
        <v>961</v>
      </c>
      <c r="F164" s="264" t="s">
        <v>94</v>
      </c>
      <c r="G164" s="264" t="s">
        <v>79</v>
      </c>
      <c r="H164" s="264" t="s">
        <v>162</v>
      </c>
      <c r="I164" s="261">
        <v>200</v>
      </c>
      <c r="J164" s="708"/>
      <c r="K164" s="711"/>
      <c r="L164" s="235"/>
      <c r="M164" s="581">
        <v>559.6</v>
      </c>
      <c r="N164" s="581">
        <v>1150.8</v>
      </c>
      <c r="O164" s="581">
        <v>989.1</v>
      </c>
      <c r="P164" s="581">
        <f>SUM(Q164:R164)</f>
        <v>530</v>
      </c>
      <c r="Q164" s="581">
        <v>530</v>
      </c>
      <c r="R164" s="581"/>
      <c r="S164" s="581">
        <f>SUM(T164:U164)</f>
        <v>514.1</v>
      </c>
      <c r="T164" s="581">
        <v>514.1</v>
      </c>
      <c r="U164" s="581"/>
      <c r="V164" s="581">
        <f>SUM(W164:X164)</f>
        <v>524.70000000000005</v>
      </c>
      <c r="W164" s="581">
        <v>524.70000000000005</v>
      </c>
      <c r="X164" s="581"/>
    </row>
    <row r="165" spans="1:24" ht="93.75">
      <c r="A165" s="308" t="s">
        <v>70</v>
      </c>
      <c r="B165" s="268" t="s">
        <v>1296</v>
      </c>
      <c r="C165" s="221" t="s">
        <v>1345</v>
      </c>
      <c r="D165" s="262" t="s">
        <v>270</v>
      </c>
      <c r="E165" s="262" t="s">
        <v>964</v>
      </c>
      <c r="F165" s="264" t="s">
        <v>92</v>
      </c>
      <c r="G165" s="264" t="s">
        <v>96</v>
      </c>
      <c r="H165" s="264" t="s">
        <v>163</v>
      </c>
      <c r="I165" s="261">
        <v>200</v>
      </c>
      <c r="J165" s="708" t="s">
        <v>1365</v>
      </c>
      <c r="K165" s="645" t="s">
        <v>1366</v>
      </c>
      <c r="L165" s="235"/>
      <c r="M165" s="581">
        <v>673</v>
      </c>
      <c r="N165" s="581">
        <v>790.5</v>
      </c>
      <c r="O165" s="581">
        <v>211.9</v>
      </c>
      <c r="P165" s="581">
        <f>SUM(Q165:R165)</f>
        <v>1092</v>
      </c>
      <c r="Q165" s="581">
        <v>1092</v>
      </c>
      <c r="R165" s="581"/>
      <c r="S165" s="581">
        <f>SUM(T165:U165)</f>
        <v>1059.2</v>
      </c>
      <c r="T165" s="581">
        <v>1059.2</v>
      </c>
      <c r="U165" s="581"/>
      <c r="V165" s="581">
        <f>SUM(W165:X165)</f>
        <v>1081.0999999999999</v>
      </c>
      <c r="W165" s="581">
        <v>1081.0999999999999</v>
      </c>
      <c r="X165" s="581"/>
    </row>
    <row r="166" spans="1:24" ht="168.75">
      <c r="A166" s="308" t="s">
        <v>207</v>
      </c>
      <c r="B166" s="268" t="s">
        <v>1296</v>
      </c>
      <c r="C166" s="268" t="s">
        <v>1347</v>
      </c>
      <c r="D166" s="262" t="s">
        <v>270</v>
      </c>
      <c r="E166" s="262" t="s">
        <v>964</v>
      </c>
      <c r="F166" s="264" t="s">
        <v>92</v>
      </c>
      <c r="G166" s="264" t="s">
        <v>96</v>
      </c>
      <c r="H166" s="264" t="s">
        <v>830</v>
      </c>
      <c r="I166" s="261">
        <v>200</v>
      </c>
      <c r="J166" s="708"/>
      <c r="K166" s="645"/>
      <c r="L166" s="235"/>
      <c r="M166" s="581">
        <v>128.9</v>
      </c>
      <c r="N166" s="581">
        <v>0</v>
      </c>
      <c r="O166" s="581">
        <v>0</v>
      </c>
      <c r="P166" s="581">
        <f t="shared" ref="P166:P184" si="60">SUM(Q166:R166)</f>
        <v>0</v>
      </c>
      <c r="Q166" s="581"/>
      <c r="R166" s="581"/>
      <c r="S166" s="581">
        <f t="shared" ref="S166:S184" si="61">SUM(T166:U166)</f>
        <v>0</v>
      </c>
      <c r="T166" s="581"/>
      <c r="U166" s="581"/>
      <c r="V166" s="581">
        <f t="shared" ref="V166:V184" si="62">SUM(W166:X166)</f>
        <v>0</v>
      </c>
      <c r="W166" s="581"/>
      <c r="X166" s="581"/>
    </row>
    <row r="167" spans="1:24" ht="93.75">
      <c r="A167" s="308" t="s">
        <v>208</v>
      </c>
      <c r="B167" s="268" t="s">
        <v>1296</v>
      </c>
      <c r="C167" s="268" t="s">
        <v>835</v>
      </c>
      <c r="D167" s="262" t="s">
        <v>270</v>
      </c>
      <c r="E167" s="262" t="s">
        <v>964</v>
      </c>
      <c r="F167" s="264" t="s">
        <v>92</v>
      </c>
      <c r="G167" s="264" t="s">
        <v>96</v>
      </c>
      <c r="H167" s="264" t="s">
        <v>104</v>
      </c>
      <c r="I167" s="261">
        <v>200</v>
      </c>
      <c r="J167" s="708"/>
      <c r="K167" s="645"/>
      <c r="L167" s="235"/>
      <c r="M167" s="581">
        <v>0</v>
      </c>
      <c r="N167" s="581">
        <v>712.9</v>
      </c>
      <c r="O167" s="581">
        <v>0</v>
      </c>
      <c r="P167" s="581">
        <f t="shared" si="60"/>
        <v>0</v>
      </c>
      <c r="Q167" s="581"/>
      <c r="R167" s="581"/>
      <c r="S167" s="581">
        <f t="shared" si="61"/>
        <v>0</v>
      </c>
      <c r="T167" s="581"/>
      <c r="U167" s="581"/>
      <c r="V167" s="581">
        <f t="shared" si="62"/>
        <v>0</v>
      </c>
      <c r="W167" s="581"/>
      <c r="X167" s="581"/>
    </row>
    <row r="168" spans="1:24" ht="93.75">
      <c r="A168" s="308"/>
      <c r="B168" s="268" t="s">
        <v>1296</v>
      </c>
      <c r="C168" s="268" t="s">
        <v>835</v>
      </c>
      <c r="D168" s="262" t="s">
        <v>270</v>
      </c>
      <c r="E168" s="262" t="s">
        <v>964</v>
      </c>
      <c r="F168" s="264" t="s">
        <v>92</v>
      </c>
      <c r="G168" s="264" t="s">
        <v>96</v>
      </c>
      <c r="H168" s="264" t="s">
        <v>795</v>
      </c>
      <c r="I168" s="261">
        <v>200</v>
      </c>
      <c r="J168" s="708"/>
      <c r="K168" s="645"/>
      <c r="L168" s="235"/>
      <c r="M168" s="581">
        <v>1590.3</v>
      </c>
      <c r="N168" s="581"/>
      <c r="O168" s="581"/>
      <c r="P168" s="581"/>
      <c r="Q168" s="581"/>
      <c r="R168" s="581"/>
      <c r="S168" s="581"/>
      <c r="T168" s="581"/>
      <c r="U168" s="581"/>
      <c r="V168" s="581"/>
      <c r="W168" s="581"/>
      <c r="X168" s="581"/>
    </row>
    <row r="169" spans="1:24" ht="75">
      <c r="A169" s="308" t="s">
        <v>209</v>
      </c>
      <c r="B169" s="268" t="s">
        <v>1296</v>
      </c>
      <c r="C169" s="268" t="s">
        <v>1149</v>
      </c>
      <c r="D169" s="262" t="s">
        <v>270</v>
      </c>
      <c r="E169" s="262" t="s">
        <v>964</v>
      </c>
      <c r="F169" s="264" t="s">
        <v>92</v>
      </c>
      <c r="G169" s="264" t="s">
        <v>96</v>
      </c>
      <c r="H169" s="264" t="s">
        <v>117</v>
      </c>
      <c r="I169" s="261">
        <v>200</v>
      </c>
      <c r="J169" s="708"/>
      <c r="K169" s="645"/>
      <c r="L169" s="235"/>
      <c r="M169" s="581">
        <v>7020.2</v>
      </c>
      <c r="N169" s="581">
        <v>2273.3000000000002</v>
      </c>
      <c r="O169" s="581">
        <v>790.1</v>
      </c>
      <c r="P169" s="581">
        <f t="shared" si="60"/>
        <v>0</v>
      </c>
      <c r="Q169" s="581"/>
      <c r="R169" s="581"/>
      <c r="S169" s="581">
        <f t="shared" si="61"/>
        <v>0</v>
      </c>
      <c r="T169" s="581"/>
      <c r="U169" s="581"/>
      <c r="V169" s="581">
        <f t="shared" si="62"/>
        <v>0</v>
      </c>
      <c r="W169" s="581"/>
      <c r="X169" s="581"/>
    </row>
    <row r="170" spans="1:24" ht="93.75">
      <c r="A170" s="308" t="s">
        <v>210</v>
      </c>
      <c r="B170" s="268" t="s">
        <v>1296</v>
      </c>
      <c r="C170" s="268" t="s">
        <v>835</v>
      </c>
      <c r="D170" s="262" t="s">
        <v>270</v>
      </c>
      <c r="E170" s="262" t="s">
        <v>964</v>
      </c>
      <c r="F170" s="264" t="s">
        <v>92</v>
      </c>
      <c r="G170" s="264" t="s">
        <v>96</v>
      </c>
      <c r="H170" s="264" t="s">
        <v>147</v>
      </c>
      <c r="I170" s="261">
        <v>200</v>
      </c>
      <c r="J170" s="708"/>
      <c r="K170" s="645"/>
      <c r="L170" s="235"/>
      <c r="M170" s="581">
        <v>507.8</v>
      </c>
      <c r="N170" s="581">
        <v>0</v>
      </c>
      <c r="O170" s="581">
        <v>0</v>
      </c>
      <c r="P170" s="581">
        <f t="shared" si="60"/>
        <v>100</v>
      </c>
      <c r="Q170" s="581">
        <v>100</v>
      </c>
      <c r="R170" s="581"/>
      <c r="S170" s="581">
        <f t="shared" si="61"/>
        <v>97</v>
      </c>
      <c r="T170" s="581">
        <v>97</v>
      </c>
      <c r="U170" s="581"/>
      <c r="V170" s="581">
        <f t="shared" si="62"/>
        <v>99</v>
      </c>
      <c r="W170" s="581">
        <v>99</v>
      </c>
      <c r="X170" s="581"/>
    </row>
    <row r="171" spans="1:24" ht="93.75">
      <c r="A171" s="308" t="s">
        <v>215</v>
      </c>
      <c r="B171" s="268" t="s">
        <v>1296</v>
      </c>
      <c r="C171" s="221" t="s">
        <v>1304</v>
      </c>
      <c r="D171" s="262" t="s">
        <v>270</v>
      </c>
      <c r="E171" s="262" t="s">
        <v>964</v>
      </c>
      <c r="F171" s="264" t="s">
        <v>92</v>
      </c>
      <c r="G171" s="264" t="s">
        <v>96</v>
      </c>
      <c r="H171" s="264" t="s">
        <v>93</v>
      </c>
      <c r="I171" s="261">
        <v>200</v>
      </c>
      <c r="J171" s="708"/>
      <c r="K171" s="645"/>
      <c r="L171" s="235"/>
      <c r="M171" s="581">
        <v>84.5</v>
      </c>
      <c r="N171" s="581">
        <v>0</v>
      </c>
      <c r="O171" s="581">
        <v>0</v>
      </c>
      <c r="P171" s="581">
        <f t="shared" si="60"/>
        <v>0</v>
      </c>
      <c r="Q171" s="581"/>
      <c r="R171" s="581"/>
      <c r="S171" s="581">
        <f t="shared" si="61"/>
        <v>0</v>
      </c>
      <c r="T171" s="581"/>
      <c r="U171" s="581"/>
      <c r="V171" s="581">
        <f t="shared" si="62"/>
        <v>0</v>
      </c>
      <c r="W171" s="581"/>
      <c r="X171" s="581"/>
    </row>
    <row r="172" spans="1:24" ht="37.5">
      <c r="A172" s="308" t="s">
        <v>216</v>
      </c>
      <c r="B172" s="268" t="s">
        <v>1305</v>
      </c>
      <c r="C172" s="506" t="s">
        <v>114</v>
      </c>
      <c r="D172" s="262" t="s">
        <v>271</v>
      </c>
      <c r="E172" s="262" t="s">
        <v>966</v>
      </c>
      <c r="F172" s="264" t="s">
        <v>97</v>
      </c>
      <c r="G172" s="264" t="s">
        <v>94</v>
      </c>
      <c r="H172" s="264" t="s">
        <v>164</v>
      </c>
      <c r="I172" s="261">
        <v>200</v>
      </c>
      <c r="J172" s="708" t="s">
        <v>1367</v>
      </c>
      <c r="K172" s="645" t="s">
        <v>1368</v>
      </c>
      <c r="L172" s="235"/>
      <c r="M172" s="581">
        <v>2551.9</v>
      </c>
      <c r="N172" s="581">
        <v>3284.1</v>
      </c>
      <c r="O172" s="581">
        <v>1191.2</v>
      </c>
      <c r="P172" s="581">
        <f t="shared" si="60"/>
        <v>3705</v>
      </c>
      <c r="Q172" s="581">
        <v>3705</v>
      </c>
      <c r="R172" s="581"/>
      <c r="S172" s="581">
        <f t="shared" si="61"/>
        <v>3593.9</v>
      </c>
      <c r="T172" s="581">
        <v>3593.9</v>
      </c>
      <c r="U172" s="581"/>
      <c r="V172" s="581">
        <f t="shared" si="62"/>
        <v>3668</v>
      </c>
      <c r="W172" s="581">
        <v>3668</v>
      </c>
      <c r="X172" s="581"/>
    </row>
    <row r="173" spans="1:24">
      <c r="A173" s="308" t="s">
        <v>213</v>
      </c>
      <c r="B173" s="268" t="s">
        <v>1305</v>
      </c>
      <c r="C173" s="506" t="s">
        <v>836</v>
      </c>
      <c r="D173" s="262" t="s">
        <v>271</v>
      </c>
      <c r="E173" s="262" t="s">
        <v>966</v>
      </c>
      <c r="F173" s="264" t="s">
        <v>97</v>
      </c>
      <c r="G173" s="264" t="s">
        <v>94</v>
      </c>
      <c r="H173" s="264" t="s">
        <v>184</v>
      </c>
      <c r="I173" s="261">
        <v>200</v>
      </c>
      <c r="J173" s="708"/>
      <c r="K173" s="645"/>
      <c r="L173" s="235"/>
      <c r="M173" s="581">
        <v>271.60000000000002</v>
      </c>
      <c r="N173" s="581">
        <v>593.20000000000005</v>
      </c>
      <c r="O173" s="581">
        <v>125</v>
      </c>
      <c r="P173" s="581">
        <f t="shared" si="60"/>
        <v>600</v>
      </c>
      <c r="Q173" s="581">
        <v>600</v>
      </c>
      <c r="R173" s="581"/>
      <c r="S173" s="581">
        <f t="shared" si="61"/>
        <v>582</v>
      </c>
      <c r="T173" s="581">
        <v>582</v>
      </c>
      <c r="U173" s="581"/>
      <c r="V173" s="581">
        <f t="shared" si="62"/>
        <v>594</v>
      </c>
      <c r="W173" s="581">
        <v>594</v>
      </c>
      <c r="X173" s="581"/>
    </row>
    <row r="174" spans="1:24" ht="56.25">
      <c r="A174" s="308" t="s">
        <v>219</v>
      </c>
      <c r="B174" s="268" t="s">
        <v>1305</v>
      </c>
      <c r="C174" s="507" t="s">
        <v>837</v>
      </c>
      <c r="D174" s="262" t="s">
        <v>271</v>
      </c>
      <c r="E174" s="262" t="s">
        <v>966</v>
      </c>
      <c r="F174" s="264" t="s">
        <v>97</v>
      </c>
      <c r="G174" s="264" t="s">
        <v>94</v>
      </c>
      <c r="H174" s="264" t="s">
        <v>120</v>
      </c>
      <c r="I174" s="261">
        <v>200</v>
      </c>
      <c r="J174" s="708"/>
      <c r="K174" s="645"/>
      <c r="L174" s="235"/>
      <c r="M174" s="581">
        <v>59.4</v>
      </c>
      <c r="N174" s="581">
        <v>346.2</v>
      </c>
      <c r="O174" s="581">
        <v>13.2</v>
      </c>
      <c r="P174" s="581">
        <f t="shared" si="60"/>
        <v>500</v>
      </c>
      <c r="Q174" s="581">
        <v>500</v>
      </c>
      <c r="R174" s="581"/>
      <c r="S174" s="581">
        <f t="shared" si="61"/>
        <v>485</v>
      </c>
      <c r="T174" s="581">
        <v>485</v>
      </c>
      <c r="U174" s="581"/>
      <c r="V174" s="581">
        <f t="shared" si="62"/>
        <v>495</v>
      </c>
      <c r="W174" s="581">
        <v>495</v>
      </c>
      <c r="X174" s="581"/>
    </row>
    <row r="175" spans="1:24" ht="150">
      <c r="A175" s="308" t="s">
        <v>220</v>
      </c>
      <c r="B175" s="268" t="s">
        <v>1305</v>
      </c>
      <c r="C175" s="508" t="s">
        <v>1155</v>
      </c>
      <c r="D175" s="262" t="s">
        <v>271</v>
      </c>
      <c r="E175" s="262" t="s">
        <v>966</v>
      </c>
      <c r="F175" s="264" t="s">
        <v>97</v>
      </c>
      <c r="G175" s="264" t="s">
        <v>94</v>
      </c>
      <c r="H175" s="264" t="s">
        <v>185</v>
      </c>
      <c r="I175" s="261">
        <v>200</v>
      </c>
      <c r="J175" s="708"/>
      <c r="K175" s="645"/>
      <c r="L175" s="235"/>
      <c r="M175" s="581">
        <v>168</v>
      </c>
      <c r="N175" s="581">
        <v>2147.6</v>
      </c>
      <c r="O175" s="581">
        <v>1678.2</v>
      </c>
      <c r="P175" s="581">
        <f t="shared" si="60"/>
        <v>350</v>
      </c>
      <c r="Q175" s="581">
        <v>350</v>
      </c>
      <c r="R175" s="581"/>
      <c r="S175" s="581">
        <f t="shared" si="61"/>
        <v>339.5</v>
      </c>
      <c r="T175" s="581">
        <v>339.5</v>
      </c>
      <c r="U175" s="581"/>
      <c r="V175" s="581">
        <f t="shared" si="62"/>
        <v>346.5</v>
      </c>
      <c r="W175" s="581">
        <v>346.5</v>
      </c>
      <c r="X175" s="581"/>
    </row>
    <row r="176" spans="1:24" ht="56.25">
      <c r="A176" s="308" t="s">
        <v>229</v>
      </c>
      <c r="B176" s="268" t="s">
        <v>1305</v>
      </c>
      <c r="C176" s="509" t="s">
        <v>98</v>
      </c>
      <c r="D176" s="262" t="s">
        <v>272</v>
      </c>
      <c r="E176" s="262" t="s">
        <v>968</v>
      </c>
      <c r="F176" s="264" t="s">
        <v>97</v>
      </c>
      <c r="G176" s="264" t="s">
        <v>94</v>
      </c>
      <c r="H176" s="264" t="s">
        <v>115</v>
      </c>
      <c r="I176" s="261">
        <v>200</v>
      </c>
      <c r="J176" s="708"/>
      <c r="K176" s="645"/>
      <c r="L176" s="235"/>
      <c r="M176" s="581">
        <v>108.3</v>
      </c>
      <c r="N176" s="581">
        <v>356.1</v>
      </c>
      <c r="O176" s="581">
        <v>44.4</v>
      </c>
      <c r="P176" s="581">
        <f t="shared" si="60"/>
        <v>350</v>
      </c>
      <c r="Q176" s="581">
        <v>350</v>
      </c>
      <c r="R176" s="581"/>
      <c r="S176" s="581">
        <f t="shared" si="61"/>
        <v>339.5</v>
      </c>
      <c r="T176" s="581">
        <v>339.5</v>
      </c>
      <c r="U176" s="581"/>
      <c r="V176" s="581">
        <f t="shared" si="62"/>
        <v>346.5</v>
      </c>
      <c r="W176" s="581">
        <v>346.5</v>
      </c>
      <c r="X176" s="581"/>
    </row>
    <row r="177" spans="1:24" ht="190.5" customHeight="1">
      <c r="A177" s="308" t="s">
        <v>230</v>
      </c>
      <c r="B177" s="268" t="s">
        <v>1305</v>
      </c>
      <c r="C177" s="506" t="s">
        <v>108</v>
      </c>
      <c r="D177" s="262" t="s">
        <v>271</v>
      </c>
      <c r="E177" s="262" t="s">
        <v>966</v>
      </c>
      <c r="F177" s="264" t="s">
        <v>97</v>
      </c>
      <c r="G177" s="264" t="s">
        <v>94</v>
      </c>
      <c r="H177" s="264" t="s">
        <v>159</v>
      </c>
      <c r="I177" s="261">
        <v>200</v>
      </c>
      <c r="J177" s="708"/>
      <c r="K177" s="645"/>
      <c r="L177" s="235"/>
      <c r="M177" s="581">
        <v>195.6</v>
      </c>
      <c r="N177" s="581">
        <v>270</v>
      </c>
      <c r="O177" s="581">
        <v>165</v>
      </c>
      <c r="P177" s="581">
        <f t="shared" si="60"/>
        <v>685</v>
      </c>
      <c r="Q177" s="581">
        <v>685</v>
      </c>
      <c r="R177" s="581"/>
      <c r="S177" s="581">
        <f t="shared" si="61"/>
        <v>664.5</v>
      </c>
      <c r="T177" s="581">
        <v>664.5</v>
      </c>
      <c r="U177" s="581"/>
      <c r="V177" s="581">
        <f t="shared" si="62"/>
        <v>678.2</v>
      </c>
      <c r="W177" s="581">
        <v>678.2</v>
      </c>
      <c r="X177" s="581"/>
    </row>
    <row r="178" spans="1:24" ht="93.75" customHeight="1">
      <c r="A178" s="308" t="s">
        <v>221</v>
      </c>
      <c r="B178" s="268" t="s">
        <v>1305</v>
      </c>
      <c r="C178" s="221" t="s">
        <v>285</v>
      </c>
      <c r="D178" s="262" t="s">
        <v>271</v>
      </c>
      <c r="E178" s="262" t="s">
        <v>966</v>
      </c>
      <c r="F178" s="264" t="s">
        <v>97</v>
      </c>
      <c r="G178" s="264" t="s">
        <v>94</v>
      </c>
      <c r="H178" s="264" t="s">
        <v>1310</v>
      </c>
      <c r="I178" s="261">
        <v>200</v>
      </c>
      <c r="J178" s="708"/>
      <c r="K178" s="645"/>
      <c r="L178" s="235"/>
      <c r="M178" s="581">
        <v>1236.5</v>
      </c>
      <c r="N178" s="581">
        <v>0</v>
      </c>
      <c r="O178" s="581">
        <v>0</v>
      </c>
      <c r="P178" s="581">
        <f t="shared" si="60"/>
        <v>0</v>
      </c>
      <c r="Q178" s="581"/>
      <c r="R178" s="581"/>
      <c r="S178" s="581">
        <f t="shared" si="61"/>
        <v>0</v>
      </c>
      <c r="T178" s="581"/>
      <c r="U178" s="581"/>
      <c r="V178" s="581">
        <f t="shared" si="62"/>
        <v>0</v>
      </c>
      <c r="W178" s="581"/>
      <c r="X178" s="581"/>
    </row>
    <row r="179" spans="1:24" ht="121.5" customHeight="1">
      <c r="A179" s="308" t="s">
        <v>839</v>
      </c>
      <c r="B179" s="268" t="s">
        <v>1305</v>
      </c>
      <c r="C179" s="304"/>
      <c r="D179" s="262" t="s">
        <v>271</v>
      </c>
      <c r="E179" s="262" t="s">
        <v>966</v>
      </c>
      <c r="F179" s="264" t="s">
        <v>97</v>
      </c>
      <c r="G179" s="264" t="s">
        <v>94</v>
      </c>
      <c r="H179" s="264" t="s">
        <v>93</v>
      </c>
      <c r="I179" s="261">
        <v>200</v>
      </c>
      <c r="J179" s="708"/>
      <c r="K179" s="645"/>
      <c r="L179" s="235"/>
      <c r="M179" s="581">
        <v>115.5</v>
      </c>
      <c r="N179" s="581"/>
      <c r="O179" s="581"/>
      <c r="P179" s="581">
        <f t="shared" si="60"/>
        <v>0</v>
      </c>
      <c r="Q179" s="581"/>
      <c r="R179" s="581"/>
      <c r="S179" s="581">
        <f t="shared" si="61"/>
        <v>0</v>
      </c>
      <c r="T179" s="581"/>
      <c r="U179" s="581"/>
      <c r="V179" s="581">
        <f t="shared" si="62"/>
        <v>0</v>
      </c>
      <c r="W179" s="581"/>
      <c r="X179" s="581"/>
    </row>
    <row r="180" spans="1:24" ht="93.75">
      <c r="A180" s="308" t="s">
        <v>929</v>
      </c>
      <c r="B180" s="268" t="s">
        <v>1305</v>
      </c>
      <c r="C180" s="304"/>
      <c r="D180" s="262" t="s">
        <v>301</v>
      </c>
      <c r="E180" s="262" t="s">
        <v>969</v>
      </c>
      <c r="F180" s="264" t="s">
        <v>97</v>
      </c>
      <c r="G180" s="264" t="s">
        <v>94</v>
      </c>
      <c r="H180" s="264" t="s">
        <v>169</v>
      </c>
      <c r="I180" s="261">
        <v>200</v>
      </c>
      <c r="J180" s="216" t="s">
        <v>1369</v>
      </c>
      <c r="K180" s="235" t="s">
        <v>1370</v>
      </c>
      <c r="L180" s="235"/>
      <c r="M180" s="581">
        <v>65.5</v>
      </c>
      <c r="N180" s="581"/>
      <c r="O180" s="581"/>
      <c r="P180" s="581">
        <f t="shared" si="60"/>
        <v>0</v>
      </c>
      <c r="Q180" s="581"/>
      <c r="R180" s="581"/>
      <c r="S180" s="581">
        <f t="shared" si="61"/>
        <v>0</v>
      </c>
      <c r="T180" s="581"/>
      <c r="U180" s="581"/>
      <c r="V180" s="581">
        <f t="shared" si="62"/>
        <v>0</v>
      </c>
      <c r="W180" s="581"/>
      <c r="X180" s="581"/>
    </row>
    <row r="181" spans="1:24" ht="150">
      <c r="A181" s="308" t="s">
        <v>930</v>
      </c>
      <c r="B181" s="268" t="s">
        <v>1344</v>
      </c>
      <c r="C181" s="262" t="s">
        <v>109</v>
      </c>
      <c r="D181" s="262" t="s">
        <v>269</v>
      </c>
      <c r="E181" s="262" t="s">
        <v>963</v>
      </c>
      <c r="F181" s="264" t="s">
        <v>97</v>
      </c>
      <c r="G181" s="264" t="s">
        <v>97</v>
      </c>
      <c r="H181" s="264" t="s">
        <v>99</v>
      </c>
      <c r="I181" s="261">
        <v>200</v>
      </c>
      <c r="J181" s="216" t="s">
        <v>1371</v>
      </c>
      <c r="K181" s="235" t="s">
        <v>1372</v>
      </c>
      <c r="L181" s="235"/>
      <c r="M181" s="581">
        <v>584.20000000000005</v>
      </c>
      <c r="N181" s="581">
        <v>1195.8</v>
      </c>
      <c r="O181" s="581">
        <v>578.70000000000005</v>
      </c>
      <c r="P181" s="581">
        <f t="shared" si="60"/>
        <v>1255</v>
      </c>
      <c r="Q181" s="581">
        <v>1255</v>
      </c>
      <c r="R181" s="581"/>
      <c r="S181" s="581">
        <f t="shared" si="61"/>
        <v>1217.4000000000001</v>
      </c>
      <c r="T181" s="581">
        <v>1217.4000000000001</v>
      </c>
      <c r="U181" s="581"/>
      <c r="V181" s="581">
        <f t="shared" si="62"/>
        <v>1242.5</v>
      </c>
      <c r="W181" s="581">
        <v>1242.5</v>
      </c>
      <c r="X181" s="581"/>
    </row>
    <row r="182" spans="1:24" ht="112.5">
      <c r="A182" s="308" t="s">
        <v>931</v>
      </c>
      <c r="B182" s="268" t="s">
        <v>1344</v>
      </c>
      <c r="C182" s="262" t="s">
        <v>1356</v>
      </c>
      <c r="D182" s="262" t="s">
        <v>726</v>
      </c>
      <c r="E182" s="262" t="s">
        <v>959</v>
      </c>
      <c r="F182" s="264" t="s">
        <v>97</v>
      </c>
      <c r="G182" s="264" t="s">
        <v>97</v>
      </c>
      <c r="H182" s="264" t="s">
        <v>118</v>
      </c>
      <c r="I182" s="261">
        <v>200</v>
      </c>
      <c r="J182" s="216" t="s">
        <v>1373</v>
      </c>
      <c r="K182" s="235" t="s">
        <v>1374</v>
      </c>
      <c r="L182" s="235"/>
      <c r="M182" s="581">
        <v>107</v>
      </c>
      <c r="N182" s="581"/>
      <c r="O182" s="581"/>
      <c r="P182" s="581">
        <f t="shared" si="60"/>
        <v>0</v>
      </c>
      <c r="Q182" s="581"/>
      <c r="R182" s="581"/>
      <c r="S182" s="581">
        <f t="shared" si="61"/>
        <v>0</v>
      </c>
      <c r="T182" s="581"/>
      <c r="U182" s="581"/>
      <c r="V182" s="581">
        <f t="shared" si="62"/>
        <v>0</v>
      </c>
      <c r="W182" s="581"/>
      <c r="X182" s="581"/>
    </row>
    <row r="183" spans="1:24">
      <c r="A183" s="308" t="s">
        <v>49</v>
      </c>
      <c r="B183" s="216" t="s">
        <v>31</v>
      </c>
      <c r="C183" s="263"/>
      <c r="D183" s="263"/>
      <c r="E183" s="263"/>
      <c r="F183" s="264"/>
      <c r="G183" s="264"/>
      <c r="H183" s="264"/>
      <c r="I183" s="261">
        <v>800</v>
      </c>
      <c r="J183" s="546"/>
      <c r="K183" s="219"/>
      <c r="L183" s="222"/>
      <c r="M183" s="581">
        <f>SUM(M184:M184)</f>
        <v>82.2</v>
      </c>
      <c r="N183" s="581">
        <f>SUM(N184:N184)</f>
        <v>219.5</v>
      </c>
      <c r="O183" s="581">
        <f>SUM(O184:O184)</f>
        <v>195.5</v>
      </c>
      <c r="P183" s="581">
        <f t="shared" si="60"/>
        <v>105</v>
      </c>
      <c r="Q183" s="581">
        <f>SUM(Q184:Q184)</f>
        <v>105</v>
      </c>
      <c r="R183" s="581">
        <f>SUM(R184:R184)</f>
        <v>0</v>
      </c>
      <c r="S183" s="581">
        <f t="shared" si="61"/>
        <v>101.9</v>
      </c>
      <c r="T183" s="581">
        <f>SUM(T184:T184)</f>
        <v>101.9</v>
      </c>
      <c r="U183" s="581">
        <f>SUM(U184:U184)</f>
        <v>0</v>
      </c>
      <c r="V183" s="581">
        <f t="shared" si="62"/>
        <v>104</v>
      </c>
      <c r="W183" s="581">
        <f>SUM(W184:W184)</f>
        <v>104</v>
      </c>
      <c r="X183" s="581">
        <f>SUM(X184:X184)</f>
        <v>0</v>
      </c>
    </row>
    <row r="184" spans="1:24" ht="150">
      <c r="A184" s="308" t="s">
        <v>50</v>
      </c>
      <c r="B184" s="268" t="s">
        <v>1344</v>
      </c>
      <c r="C184" s="262" t="s">
        <v>109</v>
      </c>
      <c r="D184" s="262" t="s">
        <v>269</v>
      </c>
      <c r="E184" s="262" t="s">
        <v>963</v>
      </c>
      <c r="F184" s="264" t="s">
        <v>97</v>
      </c>
      <c r="G184" s="264" t="s">
        <v>97</v>
      </c>
      <c r="H184" s="264" t="s">
        <v>99</v>
      </c>
      <c r="I184" s="261">
        <v>800</v>
      </c>
      <c r="J184" s="264" t="s">
        <v>1371</v>
      </c>
      <c r="K184" s="306" t="s">
        <v>1372</v>
      </c>
      <c r="L184" s="222"/>
      <c r="M184" s="581">
        <v>82.2</v>
      </c>
      <c r="N184" s="581">
        <v>219.5</v>
      </c>
      <c r="O184" s="581">
        <v>195.5</v>
      </c>
      <c r="P184" s="581">
        <f t="shared" si="60"/>
        <v>105</v>
      </c>
      <c r="Q184" s="581">
        <v>105</v>
      </c>
      <c r="R184" s="581"/>
      <c r="S184" s="581">
        <f t="shared" si="61"/>
        <v>101.9</v>
      </c>
      <c r="T184" s="581">
        <v>101.9</v>
      </c>
      <c r="U184" s="581"/>
      <c r="V184" s="581">
        <f t="shared" si="62"/>
        <v>104</v>
      </c>
      <c r="W184" s="581">
        <v>104</v>
      </c>
      <c r="X184" s="581"/>
    </row>
    <row r="185" spans="1:24" ht="56.25">
      <c r="A185" s="111" t="s">
        <v>119</v>
      </c>
      <c r="B185" s="116" t="s">
        <v>1227</v>
      </c>
      <c r="C185" s="132"/>
      <c r="D185" s="86"/>
      <c r="E185" s="86"/>
      <c r="F185" s="86"/>
      <c r="G185" s="86"/>
      <c r="H185" s="86"/>
      <c r="I185" s="86"/>
      <c r="J185" s="111"/>
      <c r="K185" s="111"/>
      <c r="L185" s="86"/>
      <c r="M185" s="569">
        <v>31426.3</v>
      </c>
      <c r="N185" s="569">
        <v>32386</v>
      </c>
      <c r="O185" s="569">
        <v>22698</v>
      </c>
      <c r="P185" s="569">
        <v>27507.300000000003</v>
      </c>
      <c r="Q185" s="569">
        <v>27507.300000000003</v>
      </c>
      <c r="R185" s="569">
        <v>0</v>
      </c>
      <c r="S185" s="569">
        <v>26682.400000000001</v>
      </c>
      <c r="T185" s="569">
        <v>26682.400000000001</v>
      </c>
      <c r="U185" s="569">
        <v>0</v>
      </c>
      <c r="V185" s="569">
        <v>27232.399999999998</v>
      </c>
      <c r="W185" s="569">
        <v>27232.399999999998</v>
      </c>
      <c r="X185" s="569">
        <v>0</v>
      </c>
    </row>
    <row r="186" spans="1:24" s="34" customFormat="1" ht="17.45" customHeight="1">
      <c r="A186" s="193" t="s">
        <v>9</v>
      </c>
      <c r="B186" s="561" t="s">
        <v>66</v>
      </c>
      <c r="C186" s="195"/>
      <c r="D186" s="195"/>
      <c r="E186" s="196"/>
      <c r="F186" s="194"/>
      <c r="G186" s="194"/>
      <c r="H186" s="194"/>
      <c r="I186" s="194"/>
      <c r="J186" s="534"/>
      <c r="K186" s="195"/>
      <c r="L186" s="196"/>
      <c r="M186" s="570">
        <f>SUM(M187,M194)</f>
        <v>31426.300000000003</v>
      </c>
      <c r="N186" s="570">
        <f>SUM(N187,N194)</f>
        <v>32386.024000000001</v>
      </c>
      <c r="O186" s="570">
        <f t="shared" ref="O186:X186" si="63">SUM(O187,O194)</f>
        <v>22697.999999999996</v>
      </c>
      <c r="P186" s="570">
        <f t="shared" si="63"/>
        <v>27507.320000000003</v>
      </c>
      <c r="Q186" s="570">
        <f t="shared" si="63"/>
        <v>27507.320000000003</v>
      </c>
      <c r="R186" s="570">
        <f t="shared" si="63"/>
        <v>0</v>
      </c>
      <c r="S186" s="570">
        <f t="shared" si="63"/>
        <v>26682.400000000001</v>
      </c>
      <c r="T186" s="570">
        <f t="shared" si="63"/>
        <v>26682.400000000001</v>
      </c>
      <c r="U186" s="570">
        <f t="shared" si="63"/>
        <v>0</v>
      </c>
      <c r="V186" s="570">
        <f t="shared" si="63"/>
        <v>27232.399999999998</v>
      </c>
      <c r="W186" s="570">
        <f t="shared" si="63"/>
        <v>27232.399999999998</v>
      </c>
      <c r="X186" s="570">
        <f t="shared" si="63"/>
        <v>0</v>
      </c>
    </row>
    <row r="187" spans="1:24">
      <c r="A187" s="215" t="s">
        <v>56</v>
      </c>
      <c r="B187" s="216"/>
      <c r="C187" s="217"/>
      <c r="D187" s="217"/>
      <c r="E187" s="218"/>
      <c r="F187" s="216"/>
      <c r="G187" s="216"/>
      <c r="H187" s="216"/>
      <c r="I187" s="216"/>
      <c r="J187" s="287"/>
      <c r="K187" s="217"/>
      <c r="L187" s="218"/>
      <c r="M187" s="580">
        <f t="shared" ref="M187:X187" si="64">SUM(M188:M193)</f>
        <v>3972.8999999999996</v>
      </c>
      <c r="N187" s="580">
        <f t="shared" si="64"/>
        <v>3969.6</v>
      </c>
      <c r="O187" s="580">
        <f t="shared" si="64"/>
        <v>2736.5</v>
      </c>
      <c r="P187" s="580">
        <f t="shared" si="64"/>
        <v>4039.4</v>
      </c>
      <c r="Q187" s="580">
        <f t="shared" si="64"/>
        <v>4039.4</v>
      </c>
      <c r="R187" s="580">
        <f t="shared" si="64"/>
        <v>0</v>
      </c>
      <c r="S187" s="580">
        <f t="shared" si="64"/>
        <v>3918.2</v>
      </c>
      <c r="T187" s="580">
        <f t="shared" si="64"/>
        <v>3918.2</v>
      </c>
      <c r="U187" s="580">
        <f t="shared" si="64"/>
        <v>0</v>
      </c>
      <c r="V187" s="580">
        <f t="shared" si="64"/>
        <v>3999</v>
      </c>
      <c r="W187" s="580">
        <f t="shared" si="64"/>
        <v>3999</v>
      </c>
      <c r="X187" s="580">
        <f t="shared" si="64"/>
        <v>0</v>
      </c>
    </row>
    <row r="188" spans="1:24" ht="356.25">
      <c r="A188" s="308" t="s">
        <v>10</v>
      </c>
      <c r="B188" s="216" t="s">
        <v>67</v>
      </c>
      <c r="C188" s="645" t="s">
        <v>236</v>
      </c>
      <c r="D188" s="715" t="s">
        <v>1375</v>
      </c>
      <c r="E188" s="715" t="s">
        <v>1376</v>
      </c>
      <c r="F188" s="716" t="s">
        <v>91</v>
      </c>
      <c r="G188" s="716" t="s">
        <v>92</v>
      </c>
      <c r="H188" s="264" t="s">
        <v>110</v>
      </c>
      <c r="I188" s="684">
        <v>100</v>
      </c>
      <c r="J188" s="265" t="s">
        <v>1377</v>
      </c>
      <c r="K188" s="266" t="s">
        <v>1378</v>
      </c>
      <c r="L188" s="235" t="s">
        <v>987</v>
      </c>
      <c r="M188" s="581">
        <v>3093.2</v>
      </c>
      <c r="N188" s="581">
        <v>3278.4</v>
      </c>
      <c r="O188" s="581">
        <v>2184.6</v>
      </c>
      <c r="P188" s="581">
        <f>SUM(Q188:R188)</f>
        <v>3719.8</v>
      </c>
      <c r="Q188" s="581">
        <v>3719.8</v>
      </c>
      <c r="R188" s="581"/>
      <c r="S188" s="581">
        <f>SUM(T188:U188)</f>
        <v>3608.2</v>
      </c>
      <c r="T188" s="581">
        <v>3608.2</v>
      </c>
      <c r="U188" s="581"/>
      <c r="V188" s="581">
        <f>SUM(W188:X188)</f>
        <v>3682.6</v>
      </c>
      <c r="W188" s="581">
        <v>3682.6</v>
      </c>
      <c r="X188" s="581"/>
    </row>
    <row r="189" spans="1:24" ht="56.25">
      <c r="A189" s="308" t="s">
        <v>237</v>
      </c>
      <c r="B189" s="216" t="s">
        <v>724</v>
      </c>
      <c r="C189" s="714"/>
      <c r="D189" s="647"/>
      <c r="E189" s="647"/>
      <c r="F189" s="649"/>
      <c r="G189" s="649"/>
      <c r="H189" s="264" t="s">
        <v>720</v>
      </c>
      <c r="I189" s="647"/>
      <c r="J189" s="293" t="s">
        <v>1379</v>
      </c>
      <c r="K189" s="235" t="s">
        <v>1380</v>
      </c>
      <c r="L189" s="235" t="s">
        <v>987</v>
      </c>
      <c r="M189" s="581">
        <v>70</v>
      </c>
      <c r="N189" s="581"/>
      <c r="O189" s="581"/>
      <c r="P189" s="581"/>
      <c r="Q189" s="581"/>
      <c r="R189" s="581"/>
      <c r="S189" s="581"/>
      <c r="T189" s="581"/>
      <c r="U189" s="581"/>
      <c r="V189" s="581"/>
      <c r="W189" s="581"/>
      <c r="X189" s="581"/>
    </row>
    <row r="190" spans="1:24" ht="56.25">
      <c r="A190" s="308" t="s">
        <v>512</v>
      </c>
      <c r="B190" s="216" t="s">
        <v>1025</v>
      </c>
      <c r="C190" s="714"/>
      <c r="D190" s="647"/>
      <c r="E190" s="647"/>
      <c r="F190" s="649"/>
      <c r="G190" s="649"/>
      <c r="H190" s="264" t="s">
        <v>986</v>
      </c>
      <c r="I190" s="647"/>
      <c r="J190" s="293" t="s">
        <v>1381</v>
      </c>
      <c r="K190" s="235">
        <v>45387</v>
      </c>
      <c r="L190" s="235" t="s">
        <v>987</v>
      </c>
      <c r="M190" s="581">
        <v>288.39999999999998</v>
      </c>
      <c r="N190" s="581"/>
      <c r="O190" s="581"/>
      <c r="P190" s="581"/>
      <c r="Q190" s="581"/>
      <c r="R190" s="581"/>
      <c r="S190" s="581"/>
      <c r="T190" s="581"/>
      <c r="U190" s="581"/>
      <c r="V190" s="581"/>
      <c r="W190" s="581"/>
      <c r="X190" s="581"/>
    </row>
    <row r="191" spans="1:24" ht="356.25">
      <c r="A191" s="308" t="s">
        <v>11</v>
      </c>
      <c r="B191" s="216" t="s">
        <v>68</v>
      </c>
      <c r="C191" s="303" t="s">
        <v>280</v>
      </c>
      <c r="D191" s="260" t="s">
        <v>254</v>
      </c>
      <c r="E191" s="262" t="s">
        <v>947</v>
      </c>
      <c r="F191" s="264" t="s">
        <v>91</v>
      </c>
      <c r="G191" s="264" t="s">
        <v>92</v>
      </c>
      <c r="H191" s="264" t="s">
        <v>110</v>
      </c>
      <c r="I191" s="684">
        <v>200</v>
      </c>
      <c r="J191" s="265" t="s">
        <v>1382</v>
      </c>
      <c r="K191" s="303" t="s">
        <v>1378</v>
      </c>
      <c r="L191" s="235" t="s">
        <v>987</v>
      </c>
      <c r="M191" s="581">
        <v>521.29999999999995</v>
      </c>
      <c r="N191" s="581">
        <v>321.2</v>
      </c>
      <c r="O191" s="581">
        <v>181.9</v>
      </c>
      <c r="P191" s="581">
        <f>SUM(Q191:R191)</f>
        <v>319.60000000000002</v>
      </c>
      <c r="Q191" s="581">
        <v>319.60000000000002</v>
      </c>
      <c r="R191" s="581"/>
      <c r="S191" s="581">
        <f>SUM(T191:U191)</f>
        <v>310</v>
      </c>
      <c r="T191" s="581">
        <v>310</v>
      </c>
      <c r="U191" s="581"/>
      <c r="V191" s="581">
        <f t="shared" ref="V191:V192" si="65">SUM(W191:X191)</f>
        <v>316.39999999999998</v>
      </c>
      <c r="W191" s="581">
        <v>316.39999999999998</v>
      </c>
      <c r="X191" s="581"/>
    </row>
    <row r="192" spans="1:24" ht="150">
      <c r="A192" s="308" t="s">
        <v>235</v>
      </c>
      <c r="B192" s="216" t="s">
        <v>31</v>
      </c>
      <c r="C192" s="303" t="s">
        <v>1383</v>
      </c>
      <c r="D192" s="260" t="s">
        <v>297</v>
      </c>
      <c r="E192" s="262" t="s">
        <v>1384</v>
      </c>
      <c r="F192" s="264" t="s">
        <v>298</v>
      </c>
      <c r="G192" s="264" t="s">
        <v>92</v>
      </c>
      <c r="H192" s="264" t="s">
        <v>299</v>
      </c>
      <c r="I192" s="685"/>
      <c r="J192" s="541" t="s">
        <v>1385</v>
      </c>
      <c r="K192" s="267">
        <v>45691</v>
      </c>
      <c r="L192" s="235" t="s">
        <v>987</v>
      </c>
      <c r="M192" s="581">
        <v>0</v>
      </c>
      <c r="N192" s="581">
        <v>370</v>
      </c>
      <c r="O192" s="581">
        <v>370</v>
      </c>
      <c r="P192" s="581">
        <f>SUM(Q192:R192)</f>
        <v>0</v>
      </c>
      <c r="Q192" s="581"/>
      <c r="R192" s="581"/>
      <c r="S192" s="581">
        <f>SUM(T192:U192)</f>
        <v>0</v>
      </c>
      <c r="T192" s="581"/>
      <c r="U192" s="581"/>
      <c r="V192" s="581">
        <f t="shared" si="65"/>
        <v>0</v>
      </c>
      <c r="W192" s="581"/>
      <c r="X192" s="581"/>
    </row>
    <row r="193" spans="1:24">
      <c r="A193" s="308" t="s">
        <v>20</v>
      </c>
      <c r="B193" s="216" t="s">
        <v>31</v>
      </c>
      <c r="C193" s="219"/>
      <c r="D193" s="219"/>
      <c r="E193" s="222"/>
      <c r="F193" s="216"/>
      <c r="G193" s="216"/>
      <c r="H193" s="216"/>
      <c r="I193" s="261">
        <v>800</v>
      </c>
      <c r="J193" s="287"/>
      <c r="K193" s="219"/>
      <c r="L193" s="222"/>
      <c r="M193" s="581"/>
      <c r="N193" s="581"/>
      <c r="O193" s="581"/>
      <c r="P193" s="581">
        <f>SUM(Q193:R193)</f>
        <v>0</v>
      </c>
      <c r="Q193" s="581"/>
      <c r="R193" s="581"/>
      <c r="S193" s="581">
        <f>SUM(T193:U193)</f>
        <v>0</v>
      </c>
      <c r="T193" s="581"/>
      <c r="U193" s="581"/>
      <c r="V193" s="581">
        <f>SUM(W193:X193)</f>
        <v>0</v>
      </c>
      <c r="W193" s="581"/>
      <c r="X193" s="581"/>
    </row>
    <row r="194" spans="1:24">
      <c r="A194" s="648" t="s">
        <v>87</v>
      </c>
      <c r="B194" s="648"/>
      <c r="C194" s="648"/>
      <c r="D194" s="648"/>
      <c r="E194" s="648"/>
      <c r="F194" s="648"/>
      <c r="G194" s="648"/>
      <c r="H194" s="648"/>
      <c r="I194" s="648"/>
      <c r="J194" s="648"/>
      <c r="K194" s="648"/>
      <c r="L194" s="648"/>
      <c r="M194" s="580">
        <f t="shared" ref="M194:X194" si="66">SUM(M195,M199,M217)</f>
        <v>27453.4</v>
      </c>
      <c r="N194" s="580">
        <f t="shared" si="66"/>
        <v>28416.424000000003</v>
      </c>
      <c r="O194" s="580">
        <f t="shared" si="66"/>
        <v>19961.499999999996</v>
      </c>
      <c r="P194" s="580">
        <f t="shared" si="66"/>
        <v>23467.920000000002</v>
      </c>
      <c r="Q194" s="580">
        <f t="shared" si="66"/>
        <v>23467.920000000002</v>
      </c>
      <c r="R194" s="580">
        <f t="shared" si="66"/>
        <v>0</v>
      </c>
      <c r="S194" s="580">
        <f t="shared" si="66"/>
        <v>22764.2</v>
      </c>
      <c r="T194" s="580">
        <f t="shared" si="66"/>
        <v>22764.2</v>
      </c>
      <c r="U194" s="580">
        <f t="shared" si="66"/>
        <v>0</v>
      </c>
      <c r="V194" s="580">
        <f t="shared" si="66"/>
        <v>23233.399999999998</v>
      </c>
      <c r="W194" s="580">
        <f t="shared" si="66"/>
        <v>23233.399999999998</v>
      </c>
      <c r="X194" s="580">
        <f t="shared" si="66"/>
        <v>0</v>
      </c>
    </row>
    <row r="195" spans="1:24" ht="56.25">
      <c r="A195" s="308" t="s">
        <v>12</v>
      </c>
      <c r="B195" s="216" t="s">
        <v>1386</v>
      </c>
      <c r="C195" s="235"/>
      <c r="D195" s="235"/>
      <c r="E195" s="235"/>
      <c r="F195" s="216"/>
      <c r="G195" s="216"/>
      <c r="H195" s="216"/>
      <c r="I195" s="261">
        <v>100</v>
      </c>
      <c r="J195" s="541"/>
      <c r="K195" s="235"/>
      <c r="L195" s="235"/>
      <c r="M195" s="581">
        <f>SUM(M196:M198)</f>
        <v>13556.5</v>
      </c>
      <c r="N195" s="581">
        <f t="shared" ref="N195:X195" si="67">SUM(N196:N198)</f>
        <v>14581.2</v>
      </c>
      <c r="O195" s="581">
        <f t="shared" si="67"/>
        <v>9936.9</v>
      </c>
      <c r="P195" s="581">
        <f t="shared" si="67"/>
        <v>16146.1</v>
      </c>
      <c r="Q195" s="581">
        <f t="shared" si="67"/>
        <v>16146.1</v>
      </c>
      <c r="R195" s="581">
        <f t="shared" si="67"/>
        <v>0</v>
      </c>
      <c r="S195" s="581">
        <f t="shared" si="67"/>
        <v>15661.8</v>
      </c>
      <c r="T195" s="581">
        <f t="shared" si="67"/>
        <v>15661.8</v>
      </c>
      <c r="U195" s="581">
        <f t="shared" si="67"/>
        <v>0</v>
      </c>
      <c r="V195" s="581">
        <f t="shared" si="67"/>
        <v>15984.699999999999</v>
      </c>
      <c r="W195" s="581">
        <f t="shared" si="67"/>
        <v>15984.699999999999</v>
      </c>
      <c r="X195" s="581">
        <f t="shared" si="67"/>
        <v>0</v>
      </c>
    </row>
    <row r="196" spans="1:24" ht="93.75">
      <c r="A196" s="308" t="s">
        <v>47</v>
      </c>
      <c r="B196" s="268" t="s">
        <v>124</v>
      </c>
      <c r="C196" s="221" t="s">
        <v>109</v>
      </c>
      <c r="D196" s="262" t="s">
        <v>275</v>
      </c>
      <c r="E196" s="262" t="s">
        <v>961</v>
      </c>
      <c r="F196" s="264" t="s">
        <v>94</v>
      </c>
      <c r="G196" s="264" t="s">
        <v>79</v>
      </c>
      <c r="H196" s="264" t="s">
        <v>1387</v>
      </c>
      <c r="I196" s="261">
        <v>100</v>
      </c>
      <c r="J196" s="644" t="s">
        <v>1388</v>
      </c>
      <c r="K196" s="645" t="s">
        <v>1389</v>
      </c>
      <c r="L196" s="645" t="s">
        <v>987</v>
      </c>
      <c r="M196" s="581">
        <v>8801.4</v>
      </c>
      <c r="N196" s="581">
        <v>9249.7000000000007</v>
      </c>
      <c r="O196" s="581">
        <v>6483.7</v>
      </c>
      <c r="P196" s="581">
        <f>SUM(Q196:R196)</f>
        <v>10393.700000000001</v>
      </c>
      <c r="Q196" s="582">
        <v>10393.700000000001</v>
      </c>
      <c r="R196" s="582"/>
      <c r="S196" s="582">
        <f>SUM(T196:U196)</f>
        <v>10081.9</v>
      </c>
      <c r="T196" s="582">
        <v>10081.9</v>
      </c>
      <c r="U196" s="582"/>
      <c r="V196" s="582">
        <f>SUM(W196:X196)</f>
        <v>10289.799999999999</v>
      </c>
      <c r="W196" s="582">
        <v>10289.799999999999</v>
      </c>
      <c r="X196" s="581"/>
    </row>
    <row r="197" spans="1:24" ht="93.75">
      <c r="A197" s="308" t="s">
        <v>64</v>
      </c>
      <c r="B197" s="268" t="s">
        <v>1344</v>
      </c>
      <c r="C197" s="221" t="s">
        <v>109</v>
      </c>
      <c r="D197" s="226" t="s">
        <v>269</v>
      </c>
      <c r="E197" s="221" t="s">
        <v>963</v>
      </c>
      <c r="F197" s="224" t="s">
        <v>97</v>
      </c>
      <c r="G197" s="224" t="s">
        <v>97</v>
      </c>
      <c r="H197" s="224" t="s">
        <v>99</v>
      </c>
      <c r="I197" s="261">
        <v>100</v>
      </c>
      <c r="J197" s="718"/>
      <c r="K197" s="647"/>
      <c r="L197" s="647"/>
      <c r="M197" s="581">
        <v>4755.1000000000004</v>
      </c>
      <c r="N197" s="581">
        <v>5331.5</v>
      </c>
      <c r="O197" s="581">
        <v>3453.2</v>
      </c>
      <c r="P197" s="581">
        <f>SUM(Q197:R197)</f>
        <v>5752.4</v>
      </c>
      <c r="Q197" s="582">
        <v>5752.4</v>
      </c>
      <c r="R197" s="582"/>
      <c r="S197" s="582">
        <f>SUM(T197:U197)</f>
        <v>5579.9</v>
      </c>
      <c r="T197" s="582">
        <v>5579.9</v>
      </c>
      <c r="U197" s="582"/>
      <c r="V197" s="582">
        <f>SUM(W197:X197)</f>
        <v>5694.9</v>
      </c>
      <c r="W197" s="582">
        <v>5694.9</v>
      </c>
      <c r="X197" s="582"/>
    </row>
    <row r="198" spans="1:24">
      <c r="A198" s="308" t="s">
        <v>65</v>
      </c>
      <c r="B198" s="216" t="s">
        <v>826</v>
      </c>
      <c r="C198" s="235"/>
      <c r="D198" s="262"/>
      <c r="E198" s="262"/>
      <c r="F198" s="264"/>
      <c r="G198" s="264"/>
      <c r="H198" s="264"/>
      <c r="I198" s="261">
        <v>100</v>
      </c>
      <c r="J198" s="541"/>
      <c r="K198" s="235"/>
      <c r="L198" s="235"/>
      <c r="M198" s="581"/>
      <c r="N198" s="581"/>
      <c r="O198" s="581"/>
      <c r="P198" s="581">
        <f>SUM(Q198:R198)</f>
        <v>0</v>
      </c>
      <c r="Q198" s="581"/>
      <c r="R198" s="581"/>
      <c r="S198" s="581">
        <f>SUM(T198:U198)</f>
        <v>0</v>
      </c>
      <c r="T198" s="581"/>
      <c r="U198" s="581"/>
      <c r="V198" s="581">
        <f>SUM(W198:X198)</f>
        <v>0</v>
      </c>
      <c r="W198" s="581"/>
      <c r="X198" s="581"/>
    </row>
    <row r="199" spans="1:24" ht="75">
      <c r="A199" s="308" t="s">
        <v>13</v>
      </c>
      <c r="B199" s="216" t="s">
        <v>1390</v>
      </c>
      <c r="C199" s="219"/>
      <c r="D199" s="258"/>
      <c r="E199" s="263"/>
      <c r="F199" s="264"/>
      <c r="G199" s="264"/>
      <c r="H199" s="264"/>
      <c r="I199" s="261">
        <v>200</v>
      </c>
      <c r="J199" s="287"/>
      <c r="K199" s="219"/>
      <c r="L199" s="222"/>
      <c r="M199" s="580">
        <f t="shared" ref="M199:X199" si="68">SUM(M200:M216)</f>
        <v>13870.300000000001</v>
      </c>
      <c r="N199" s="580">
        <f t="shared" si="68"/>
        <v>13757.424000000001</v>
      </c>
      <c r="O199" s="580">
        <f t="shared" si="68"/>
        <v>9951.2999999999993</v>
      </c>
      <c r="P199" s="580">
        <f t="shared" si="68"/>
        <v>7196.42</v>
      </c>
      <c r="Q199" s="580">
        <f t="shared" si="68"/>
        <v>7196.42</v>
      </c>
      <c r="R199" s="580">
        <f t="shared" si="68"/>
        <v>0</v>
      </c>
      <c r="S199" s="580">
        <f t="shared" si="68"/>
        <v>6980.7</v>
      </c>
      <c r="T199" s="580">
        <f t="shared" si="68"/>
        <v>6980.7</v>
      </c>
      <c r="U199" s="580">
        <f t="shared" si="68"/>
        <v>0</v>
      </c>
      <c r="V199" s="580">
        <f t="shared" si="68"/>
        <v>7124.4999999999991</v>
      </c>
      <c r="W199" s="580">
        <f t="shared" si="68"/>
        <v>7124.4999999999991</v>
      </c>
      <c r="X199" s="580">
        <f t="shared" si="68"/>
        <v>0</v>
      </c>
    </row>
    <row r="200" spans="1:24" ht="93.75">
      <c r="A200" s="308" t="s">
        <v>48</v>
      </c>
      <c r="B200" s="268" t="s">
        <v>124</v>
      </c>
      <c r="C200" s="221" t="s">
        <v>109</v>
      </c>
      <c r="D200" s="226" t="s">
        <v>275</v>
      </c>
      <c r="E200" s="236" t="s">
        <v>961</v>
      </c>
      <c r="F200" s="224" t="s">
        <v>94</v>
      </c>
      <c r="G200" s="224" t="s">
        <v>79</v>
      </c>
      <c r="H200" s="268">
        <v>2020100590</v>
      </c>
      <c r="I200" s="236">
        <v>200</v>
      </c>
      <c r="J200" s="651" t="s">
        <v>1391</v>
      </c>
      <c r="K200" s="717" t="s">
        <v>1392</v>
      </c>
      <c r="L200" s="717" t="s">
        <v>308</v>
      </c>
      <c r="M200" s="581">
        <v>472.8</v>
      </c>
      <c r="N200" s="581">
        <v>589.20000000000005</v>
      </c>
      <c r="O200" s="581">
        <v>290.60000000000002</v>
      </c>
      <c r="P200" s="581">
        <f>SUM(Q200:R200)</f>
        <v>672.7</v>
      </c>
      <c r="Q200" s="582">
        <v>672.7</v>
      </c>
      <c r="R200" s="582"/>
      <c r="S200" s="582">
        <f>SUM(T200:U200)</f>
        <v>652.6</v>
      </c>
      <c r="T200" s="582">
        <v>652.6</v>
      </c>
      <c r="U200" s="582"/>
      <c r="V200" s="582">
        <f>SUM(W200:X200)</f>
        <v>666</v>
      </c>
      <c r="W200" s="582">
        <v>666</v>
      </c>
      <c r="X200" s="581"/>
    </row>
    <row r="201" spans="1:24" ht="56.25">
      <c r="A201" s="308" t="s">
        <v>69</v>
      </c>
      <c r="B201" s="268" t="s">
        <v>124</v>
      </c>
      <c r="C201" s="221" t="s">
        <v>1292</v>
      </c>
      <c r="D201" s="226" t="s">
        <v>275</v>
      </c>
      <c r="E201" s="221" t="s">
        <v>961</v>
      </c>
      <c r="F201" s="224" t="s">
        <v>94</v>
      </c>
      <c r="G201" s="224" t="s">
        <v>79</v>
      </c>
      <c r="H201" s="268">
        <v>2020125110</v>
      </c>
      <c r="I201" s="236">
        <v>200</v>
      </c>
      <c r="J201" s="651"/>
      <c r="K201" s="717"/>
      <c r="L201" s="717"/>
      <c r="M201" s="581">
        <v>127.2</v>
      </c>
      <c r="N201" s="581">
        <v>758.7</v>
      </c>
      <c r="O201" s="581">
        <v>440.5</v>
      </c>
      <c r="P201" s="581">
        <f>SUM(Q201:R201)</f>
        <v>840.21</v>
      </c>
      <c r="Q201" s="582">
        <v>840.21</v>
      </c>
      <c r="R201" s="582"/>
      <c r="S201" s="582">
        <f>SUM(T201:U201)</f>
        <v>815</v>
      </c>
      <c r="T201" s="582">
        <v>815</v>
      </c>
      <c r="U201" s="582"/>
      <c r="V201" s="582">
        <f>SUM(W201:X201)</f>
        <v>831.8</v>
      </c>
      <c r="W201" s="582">
        <v>831.8</v>
      </c>
      <c r="X201" s="582"/>
    </row>
    <row r="202" spans="1:24" ht="75">
      <c r="A202" s="308" t="s">
        <v>70</v>
      </c>
      <c r="B202" s="268" t="s">
        <v>1305</v>
      </c>
      <c r="C202" s="221" t="s">
        <v>105</v>
      </c>
      <c r="D202" s="226" t="s">
        <v>271</v>
      </c>
      <c r="E202" s="221" t="s">
        <v>966</v>
      </c>
      <c r="F202" s="224" t="s">
        <v>97</v>
      </c>
      <c r="G202" s="224" t="s">
        <v>94</v>
      </c>
      <c r="H202" s="224" t="s">
        <v>164</v>
      </c>
      <c r="I202" s="236">
        <v>200</v>
      </c>
      <c r="J202" s="651" t="s">
        <v>1393</v>
      </c>
      <c r="K202" s="717" t="s">
        <v>1394</v>
      </c>
      <c r="L202" s="717" t="s">
        <v>1395</v>
      </c>
      <c r="M202" s="581">
        <v>2151.3000000000002</v>
      </c>
      <c r="N202" s="581">
        <v>2432.6999999999998</v>
      </c>
      <c r="O202" s="581">
        <v>1228.2</v>
      </c>
      <c r="P202" s="581">
        <f>SUM(Q202:R202)</f>
        <v>2503.9</v>
      </c>
      <c r="Q202" s="582">
        <v>2503.9</v>
      </c>
      <c r="R202" s="582"/>
      <c r="S202" s="582">
        <f>SUM(T202:U202)</f>
        <v>2428.8000000000002</v>
      </c>
      <c r="T202" s="582">
        <v>2428.8000000000002</v>
      </c>
      <c r="U202" s="582"/>
      <c r="V202" s="582">
        <f>SUM(W202:X202)</f>
        <v>2478.9</v>
      </c>
      <c r="W202" s="582">
        <v>2478.9</v>
      </c>
      <c r="X202" s="582"/>
    </row>
    <row r="203" spans="1:24" ht="93.75">
      <c r="A203" s="308" t="s">
        <v>833</v>
      </c>
      <c r="B203" s="268" t="s">
        <v>1305</v>
      </c>
      <c r="C203" s="221" t="s">
        <v>1335</v>
      </c>
      <c r="D203" s="226" t="s">
        <v>271</v>
      </c>
      <c r="E203" s="221" t="s">
        <v>966</v>
      </c>
      <c r="F203" s="224" t="s">
        <v>97</v>
      </c>
      <c r="G203" s="224" t="s">
        <v>94</v>
      </c>
      <c r="H203" s="224" t="s">
        <v>184</v>
      </c>
      <c r="I203" s="236">
        <v>200</v>
      </c>
      <c r="J203" s="719"/>
      <c r="K203" s="649"/>
      <c r="L203" s="649"/>
      <c r="M203" s="581">
        <v>1968.3</v>
      </c>
      <c r="N203" s="581">
        <v>840.7</v>
      </c>
      <c r="O203" s="581">
        <v>309.2</v>
      </c>
      <c r="P203" s="581">
        <f t="shared" ref="P203:P215" si="69">SUM(Q203:R203)</f>
        <v>250</v>
      </c>
      <c r="Q203" s="582">
        <v>250</v>
      </c>
      <c r="R203" s="582"/>
      <c r="S203" s="582">
        <f t="shared" ref="S203:S215" si="70">SUM(T203:U203)</f>
        <v>242.5</v>
      </c>
      <c r="T203" s="582">
        <v>242.5</v>
      </c>
      <c r="U203" s="582"/>
      <c r="V203" s="582">
        <f t="shared" ref="V203:V215" si="71">SUM(W203:X203)</f>
        <v>247.5</v>
      </c>
      <c r="W203" s="582">
        <v>247.5</v>
      </c>
      <c r="X203" s="582"/>
    </row>
    <row r="204" spans="1:24" ht="75">
      <c r="A204" s="308" t="s">
        <v>834</v>
      </c>
      <c r="B204" s="268" t="s">
        <v>1305</v>
      </c>
      <c r="C204" s="221" t="s">
        <v>106</v>
      </c>
      <c r="D204" s="226" t="s">
        <v>271</v>
      </c>
      <c r="E204" s="221" t="s">
        <v>966</v>
      </c>
      <c r="F204" s="224" t="s">
        <v>97</v>
      </c>
      <c r="G204" s="224" t="s">
        <v>94</v>
      </c>
      <c r="H204" s="224" t="s">
        <v>120</v>
      </c>
      <c r="I204" s="236">
        <v>200</v>
      </c>
      <c r="J204" s="719"/>
      <c r="K204" s="649"/>
      <c r="L204" s="649"/>
      <c r="M204" s="581">
        <v>160</v>
      </c>
      <c r="N204" s="581">
        <v>158.30000000000001</v>
      </c>
      <c r="O204" s="581">
        <v>45</v>
      </c>
      <c r="P204" s="581">
        <f t="shared" si="69"/>
        <v>160</v>
      </c>
      <c r="Q204" s="582">
        <v>160</v>
      </c>
      <c r="R204" s="582"/>
      <c r="S204" s="582">
        <f t="shared" si="70"/>
        <v>155.19999999999999</v>
      </c>
      <c r="T204" s="582">
        <v>155.19999999999999</v>
      </c>
      <c r="U204" s="582"/>
      <c r="V204" s="582">
        <f t="shared" si="71"/>
        <v>158.4</v>
      </c>
      <c r="W204" s="582">
        <v>158.4</v>
      </c>
      <c r="X204" s="582"/>
    </row>
    <row r="205" spans="1:24" ht="150">
      <c r="A205" s="308" t="s">
        <v>995</v>
      </c>
      <c r="B205" s="268" t="s">
        <v>1305</v>
      </c>
      <c r="C205" s="221" t="s">
        <v>1309</v>
      </c>
      <c r="D205" s="226" t="s">
        <v>271</v>
      </c>
      <c r="E205" s="221" t="s">
        <v>966</v>
      </c>
      <c r="F205" s="224" t="s">
        <v>97</v>
      </c>
      <c r="G205" s="224" t="s">
        <v>94</v>
      </c>
      <c r="H205" s="224" t="s">
        <v>185</v>
      </c>
      <c r="I205" s="236">
        <v>200</v>
      </c>
      <c r="J205" s="719"/>
      <c r="K205" s="649"/>
      <c r="L205" s="649"/>
      <c r="M205" s="581">
        <v>100</v>
      </c>
      <c r="N205" s="581">
        <v>204.2</v>
      </c>
      <c r="O205" s="581">
        <v>199.4</v>
      </c>
      <c r="P205" s="581">
        <f t="shared" si="69"/>
        <v>130</v>
      </c>
      <c r="Q205" s="582">
        <v>130</v>
      </c>
      <c r="R205" s="582"/>
      <c r="S205" s="582">
        <f t="shared" si="70"/>
        <v>126.1</v>
      </c>
      <c r="T205" s="582">
        <v>126.1</v>
      </c>
      <c r="U205" s="582"/>
      <c r="V205" s="582">
        <f t="shared" si="71"/>
        <v>128.69999999999999</v>
      </c>
      <c r="W205" s="582">
        <v>128.69999999999999</v>
      </c>
      <c r="X205" s="582"/>
    </row>
    <row r="206" spans="1:24" ht="93.75">
      <c r="A206" s="308" t="s">
        <v>996</v>
      </c>
      <c r="B206" s="268" t="s">
        <v>1012</v>
      </c>
      <c r="C206" s="221" t="s">
        <v>107</v>
      </c>
      <c r="D206" s="226" t="s">
        <v>272</v>
      </c>
      <c r="E206" s="226" t="s">
        <v>968</v>
      </c>
      <c r="F206" s="224" t="s">
        <v>97</v>
      </c>
      <c r="G206" s="224" t="s">
        <v>94</v>
      </c>
      <c r="H206" s="224" t="s">
        <v>115</v>
      </c>
      <c r="I206" s="236">
        <v>200</v>
      </c>
      <c r="J206" s="719"/>
      <c r="K206" s="649"/>
      <c r="L206" s="649"/>
      <c r="M206" s="581">
        <v>0</v>
      </c>
      <c r="N206" s="581">
        <v>0</v>
      </c>
      <c r="O206" s="581">
        <v>0</v>
      </c>
      <c r="P206" s="581">
        <f t="shared" si="69"/>
        <v>0</v>
      </c>
      <c r="Q206" s="582">
        <v>0</v>
      </c>
      <c r="R206" s="582"/>
      <c r="S206" s="582">
        <f t="shared" si="70"/>
        <v>0</v>
      </c>
      <c r="T206" s="582">
        <v>0</v>
      </c>
      <c r="U206" s="582"/>
      <c r="V206" s="582">
        <f t="shared" si="71"/>
        <v>0</v>
      </c>
      <c r="W206" s="582">
        <v>0</v>
      </c>
      <c r="X206" s="582"/>
    </row>
    <row r="207" spans="1:24" ht="37.5">
      <c r="A207" s="308" t="s">
        <v>309</v>
      </c>
      <c r="B207" s="268" t="s">
        <v>1305</v>
      </c>
      <c r="C207" s="221" t="s">
        <v>108</v>
      </c>
      <c r="D207" s="226" t="s">
        <v>271</v>
      </c>
      <c r="E207" s="221" t="s">
        <v>966</v>
      </c>
      <c r="F207" s="224" t="s">
        <v>97</v>
      </c>
      <c r="G207" s="224" t="s">
        <v>94</v>
      </c>
      <c r="H207" s="224" t="s">
        <v>159</v>
      </c>
      <c r="I207" s="236">
        <v>200</v>
      </c>
      <c r="J207" s="719"/>
      <c r="K207" s="649"/>
      <c r="L207" s="649"/>
      <c r="M207" s="581">
        <v>84.6</v>
      </c>
      <c r="N207" s="581">
        <v>213.6</v>
      </c>
      <c r="O207" s="581">
        <v>125.5</v>
      </c>
      <c r="P207" s="581">
        <f t="shared" si="69"/>
        <v>409.41</v>
      </c>
      <c r="Q207" s="582">
        <v>409.41</v>
      </c>
      <c r="R207" s="582"/>
      <c r="S207" s="582">
        <f t="shared" si="70"/>
        <v>397.1</v>
      </c>
      <c r="T207" s="582">
        <v>397.1</v>
      </c>
      <c r="U207" s="582"/>
      <c r="V207" s="582">
        <f t="shared" si="71"/>
        <v>405.3</v>
      </c>
      <c r="W207" s="582">
        <v>405.3</v>
      </c>
      <c r="X207" s="582"/>
    </row>
    <row r="208" spans="1:24" ht="168.75">
      <c r="A208" s="308" t="s">
        <v>310</v>
      </c>
      <c r="B208" s="268" t="s">
        <v>1305</v>
      </c>
      <c r="C208" s="221" t="s">
        <v>285</v>
      </c>
      <c r="D208" s="226" t="s">
        <v>271</v>
      </c>
      <c r="E208" s="221" t="s">
        <v>966</v>
      </c>
      <c r="F208" s="224" t="s">
        <v>97</v>
      </c>
      <c r="G208" s="224" t="s">
        <v>94</v>
      </c>
      <c r="H208" s="224" t="s">
        <v>1310</v>
      </c>
      <c r="I208" s="236">
        <v>200</v>
      </c>
      <c r="J208" s="268" t="s">
        <v>1396</v>
      </c>
      <c r="K208" s="269" t="s">
        <v>1397</v>
      </c>
      <c r="L208" s="269" t="s">
        <v>987</v>
      </c>
      <c r="M208" s="581">
        <v>719.6</v>
      </c>
      <c r="N208" s="581">
        <v>1172.4000000000001</v>
      </c>
      <c r="O208" s="581">
        <v>1172.4000000000001</v>
      </c>
      <c r="P208" s="581">
        <f t="shared" si="69"/>
        <v>0</v>
      </c>
      <c r="Q208" s="582"/>
      <c r="R208" s="582"/>
      <c r="S208" s="582">
        <f t="shared" si="70"/>
        <v>0</v>
      </c>
      <c r="T208" s="582"/>
      <c r="U208" s="582"/>
      <c r="V208" s="582">
        <f t="shared" si="71"/>
        <v>0</v>
      </c>
      <c r="W208" s="582"/>
      <c r="X208" s="582"/>
    </row>
    <row r="209" spans="1:24" ht="187.5">
      <c r="A209" s="308" t="s">
        <v>1152</v>
      </c>
      <c r="B209" s="268" t="s">
        <v>1305</v>
      </c>
      <c r="C209" s="221" t="s">
        <v>1349</v>
      </c>
      <c r="D209" s="226" t="s">
        <v>271</v>
      </c>
      <c r="E209" s="221" t="s">
        <v>966</v>
      </c>
      <c r="F209" s="224" t="s">
        <v>97</v>
      </c>
      <c r="G209" s="224" t="s">
        <v>94</v>
      </c>
      <c r="H209" s="224" t="s">
        <v>933</v>
      </c>
      <c r="I209" s="236">
        <v>200</v>
      </c>
      <c r="J209" s="268" t="s">
        <v>1398</v>
      </c>
      <c r="K209" s="269" t="s">
        <v>1399</v>
      </c>
      <c r="L209" s="269" t="s">
        <v>987</v>
      </c>
      <c r="M209" s="581">
        <v>0</v>
      </c>
      <c r="N209" s="581">
        <v>911.5</v>
      </c>
      <c r="O209" s="581">
        <v>839.6</v>
      </c>
      <c r="P209" s="581">
        <f t="shared" si="69"/>
        <v>0</v>
      </c>
      <c r="Q209" s="582"/>
      <c r="R209" s="582"/>
      <c r="S209" s="582">
        <f t="shared" si="70"/>
        <v>0</v>
      </c>
      <c r="T209" s="582"/>
      <c r="U209" s="582"/>
      <c r="V209" s="582">
        <f t="shared" si="71"/>
        <v>0</v>
      </c>
      <c r="W209" s="582"/>
      <c r="X209" s="582"/>
    </row>
    <row r="210" spans="1:24" ht="206.25">
      <c r="A210" s="308" t="s">
        <v>220</v>
      </c>
      <c r="B210" s="268" t="s">
        <v>1344</v>
      </c>
      <c r="C210" s="221" t="s">
        <v>109</v>
      </c>
      <c r="D210" s="226" t="s">
        <v>269</v>
      </c>
      <c r="E210" s="221" t="s">
        <v>963</v>
      </c>
      <c r="F210" s="224" t="s">
        <v>97</v>
      </c>
      <c r="G210" s="224" t="s">
        <v>97</v>
      </c>
      <c r="H210" s="224" t="s">
        <v>99</v>
      </c>
      <c r="I210" s="236">
        <v>200</v>
      </c>
      <c r="J210" s="268" t="s">
        <v>1400</v>
      </c>
      <c r="K210" s="269" t="s">
        <v>1394</v>
      </c>
      <c r="L210" s="269" t="s">
        <v>987</v>
      </c>
      <c r="M210" s="581">
        <v>3141.4</v>
      </c>
      <c r="N210" s="581">
        <v>2527.8000000000002</v>
      </c>
      <c r="O210" s="581">
        <v>2342.5</v>
      </c>
      <c r="P210" s="581">
        <f t="shared" si="69"/>
        <v>1245</v>
      </c>
      <c r="Q210" s="582">
        <v>1245</v>
      </c>
      <c r="R210" s="582"/>
      <c r="S210" s="582">
        <f t="shared" si="70"/>
        <v>1207.7</v>
      </c>
      <c r="T210" s="582">
        <v>1207.7</v>
      </c>
      <c r="U210" s="582"/>
      <c r="V210" s="582">
        <f t="shared" si="71"/>
        <v>1232.5999999999999</v>
      </c>
      <c r="W210" s="582">
        <v>1232.5999999999999</v>
      </c>
      <c r="X210" s="582"/>
    </row>
    <row r="211" spans="1:24" ht="75">
      <c r="A211" s="308" t="s">
        <v>229</v>
      </c>
      <c r="B211" s="268" t="s">
        <v>1305</v>
      </c>
      <c r="C211" s="268" t="s">
        <v>1401</v>
      </c>
      <c r="D211" s="226" t="s">
        <v>271</v>
      </c>
      <c r="E211" s="221" t="s">
        <v>966</v>
      </c>
      <c r="F211" s="224" t="s">
        <v>97</v>
      </c>
      <c r="G211" s="224" t="s">
        <v>94</v>
      </c>
      <c r="H211" s="268">
        <v>7770322000</v>
      </c>
      <c r="I211" s="236">
        <v>200</v>
      </c>
      <c r="J211" s="268" t="s">
        <v>1402</v>
      </c>
      <c r="K211" s="269">
        <v>45827</v>
      </c>
      <c r="L211" s="269" t="s">
        <v>987</v>
      </c>
      <c r="M211" s="581">
        <v>0</v>
      </c>
      <c r="N211" s="581">
        <v>80</v>
      </c>
      <c r="O211" s="581">
        <v>80</v>
      </c>
      <c r="P211" s="581">
        <f t="shared" si="69"/>
        <v>0</v>
      </c>
      <c r="Q211" s="582"/>
      <c r="R211" s="582"/>
      <c r="S211" s="582">
        <f t="shared" si="70"/>
        <v>0</v>
      </c>
      <c r="T211" s="582"/>
      <c r="U211" s="582"/>
      <c r="V211" s="582">
        <f t="shared" si="71"/>
        <v>0</v>
      </c>
      <c r="W211" s="582"/>
      <c r="X211" s="582"/>
    </row>
    <row r="212" spans="1:24" ht="112.5">
      <c r="A212" s="308" t="s">
        <v>230</v>
      </c>
      <c r="B212" s="268" t="s">
        <v>1296</v>
      </c>
      <c r="C212" s="221" t="s">
        <v>103</v>
      </c>
      <c r="D212" s="226" t="s">
        <v>270</v>
      </c>
      <c r="E212" s="221" t="s">
        <v>964</v>
      </c>
      <c r="F212" s="224" t="s">
        <v>92</v>
      </c>
      <c r="G212" s="224" t="s">
        <v>96</v>
      </c>
      <c r="H212" s="224" t="s">
        <v>163</v>
      </c>
      <c r="I212" s="236">
        <v>200</v>
      </c>
      <c r="J212" s="651" t="s">
        <v>1403</v>
      </c>
      <c r="K212" s="717" t="s">
        <v>1404</v>
      </c>
      <c r="L212" s="717" t="s">
        <v>987</v>
      </c>
      <c r="M212" s="581">
        <v>598</v>
      </c>
      <c r="N212" s="581">
        <v>625.4</v>
      </c>
      <c r="O212" s="581">
        <v>88.4</v>
      </c>
      <c r="P212" s="581">
        <f t="shared" si="69"/>
        <v>637.4</v>
      </c>
      <c r="Q212" s="582">
        <v>637.4</v>
      </c>
      <c r="R212" s="582"/>
      <c r="S212" s="582">
        <f t="shared" si="70"/>
        <v>618.29999999999995</v>
      </c>
      <c r="T212" s="582">
        <v>618.29999999999995</v>
      </c>
      <c r="U212" s="582">
        <v>0</v>
      </c>
      <c r="V212" s="582">
        <f t="shared" si="71"/>
        <v>631</v>
      </c>
      <c r="W212" s="582">
        <v>631</v>
      </c>
      <c r="X212" s="582">
        <v>0</v>
      </c>
    </row>
    <row r="213" spans="1:24" ht="112.5">
      <c r="A213" s="308" t="s">
        <v>221</v>
      </c>
      <c r="B213" s="268" t="s">
        <v>1296</v>
      </c>
      <c r="C213" s="221" t="s">
        <v>1332</v>
      </c>
      <c r="D213" s="226" t="s">
        <v>270</v>
      </c>
      <c r="E213" s="221" t="s">
        <v>964</v>
      </c>
      <c r="F213" s="224" t="s">
        <v>92</v>
      </c>
      <c r="G213" s="224" t="s">
        <v>96</v>
      </c>
      <c r="H213" s="224" t="s">
        <v>104</v>
      </c>
      <c r="I213" s="236">
        <v>200</v>
      </c>
      <c r="J213" s="649"/>
      <c r="K213" s="649"/>
      <c r="L213" s="649"/>
      <c r="M213" s="581">
        <v>0</v>
      </c>
      <c r="N213" s="581">
        <v>347.8</v>
      </c>
      <c r="O213" s="581">
        <v>0</v>
      </c>
      <c r="P213" s="581">
        <f t="shared" si="69"/>
        <v>347.8</v>
      </c>
      <c r="Q213" s="582">
        <v>347.8</v>
      </c>
      <c r="R213" s="582"/>
      <c r="S213" s="582">
        <f>SUM(T213:U213)</f>
        <v>337.4</v>
      </c>
      <c r="T213" s="582">
        <v>337.4</v>
      </c>
      <c r="U213" s="582"/>
      <c r="V213" s="582">
        <f t="shared" si="71"/>
        <v>344.3</v>
      </c>
      <c r="W213" s="582">
        <v>344.3</v>
      </c>
      <c r="X213" s="582"/>
    </row>
    <row r="214" spans="1:24" ht="225">
      <c r="A214" s="308" t="s">
        <v>839</v>
      </c>
      <c r="B214" s="268" t="s">
        <v>1296</v>
      </c>
      <c r="C214" s="221" t="s">
        <v>1303</v>
      </c>
      <c r="D214" s="226" t="s">
        <v>270</v>
      </c>
      <c r="E214" s="221" t="s">
        <v>964</v>
      </c>
      <c r="F214" s="224" t="s">
        <v>92</v>
      </c>
      <c r="G214" s="224" t="s">
        <v>96</v>
      </c>
      <c r="H214" s="224" t="s">
        <v>117</v>
      </c>
      <c r="I214" s="236">
        <v>200</v>
      </c>
      <c r="J214" s="268" t="s">
        <v>1405</v>
      </c>
      <c r="K214" s="269">
        <v>45348</v>
      </c>
      <c r="L214" s="269" t="s">
        <v>987</v>
      </c>
      <c r="M214" s="581">
        <v>4197.6000000000004</v>
      </c>
      <c r="N214" s="581">
        <v>2895.1239999999998</v>
      </c>
      <c r="O214" s="581">
        <v>2790</v>
      </c>
      <c r="P214" s="581">
        <f t="shared" si="69"/>
        <v>0</v>
      </c>
      <c r="Q214" s="582"/>
      <c r="R214" s="582"/>
      <c r="S214" s="582">
        <f t="shared" si="70"/>
        <v>0</v>
      </c>
      <c r="T214" s="582"/>
      <c r="U214" s="582"/>
      <c r="V214" s="582">
        <f t="shared" si="71"/>
        <v>0</v>
      </c>
      <c r="W214" s="582"/>
      <c r="X214" s="582"/>
    </row>
    <row r="215" spans="1:24" ht="75">
      <c r="A215" s="308" t="s">
        <v>930</v>
      </c>
      <c r="B215" s="268" t="s">
        <v>1296</v>
      </c>
      <c r="C215" s="268" t="s">
        <v>1401</v>
      </c>
      <c r="D215" s="226" t="s">
        <v>270</v>
      </c>
      <c r="E215" s="221" t="s">
        <v>964</v>
      </c>
      <c r="F215" s="224" t="s">
        <v>92</v>
      </c>
      <c r="G215" s="224" t="s">
        <v>96</v>
      </c>
      <c r="H215" s="268">
        <v>7770322000</v>
      </c>
      <c r="I215" s="236">
        <v>200</v>
      </c>
      <c r="J215" s="268" t="s">
        <v>1406</v>
      </c>
      <c r="K215" s="269">
        <v>45384</v>
      </c>
      <c r="L215" s="269" t="s">
        <v>987</v>
      </c>
      <c r="M215" s="581">
        <v>149.5</v>
      </c>
      <c r="N215" s="581">
        <v>0</v>
      </c>
      <c r="O215" s="581">
        <v>0</v>
      </c>
      <c r="P215" s="581">
        <f t="shared" si="69"/>
        <v>0</v>
      </c>
      <c r="Q215" s="582"/>
      <c r="R215" s="582"/>
      <c r="S215" s="582">
        <f t="shared" si="70"/>
        <v>0</v>
      </c>
      <c r="T215" s="582"/>
      <c r="U215" s="582"/>
      <c r="V215" s="582">
        <f t="shared" si="71"/>
        <v>0</v>
      </c>
      <c r="W215" s="582"/>
      <c r="X215" s="582"/>
    </row>
    <row r="216" spans="1:24">
      <c r="A216" s="308" t="s">
        <v>142</v>
      </c>
      <c r="B216" s="237" t="s">
        <v>31</v>
      </c>
      <c r="C216" s="235"/>
      <c r="D216" s="262"/>
      <c r="E216" s="262"/>
      <c r="F216" s="264"/>
      <c r="G216" s="264"/>
      <c r="H216" s="264"/>
      <c r="I216" s="261">
        <v>800</v>
      </c>
      <c r="J216" s="541"/>
      <c r="K216" s="235"/>
      <c r="L216" s="235"/>
      <c r="M216" s="581"/>
      <c r="N216" s="581"/>
      <c r="O216" s="581"/>
      <c r="P216" s="581">
        <f>SUM(Q216:R216)</f>
        <v>0</v>
      </c>
      <c r="Q216" s="581"/>
      <c r="R216" s="581"/>
      <c r="S216" s="581">
        <f>SUM(T216:U216)</f>
        <v>0</v>
      </c>
      <c r="T216" s="581"/>
      <c r="U216" s="581"/>
      <c r="V216" s="581">
        <f>SUM(W216:X216)</f>
        <v>0</v>
      </c>
      <c r="W216" s="581"/>
      <c r="X216" s="581"/>
    </row>
    <row r="217" spans="1:24" ht="56.25">
      <c r="A217" s="308" t="s">
        <v>49</v>
      </c>
      <c r="B217" s="216" t="s">
        <v>1407</v>
      </c>
      <c r="C217" s="219"/>
      <c r="D217" s="258"/>
      <c r="E217" s="263"/>
      <c r="F217" s="264"/>
      <c r="G217" s="264"/>
      <c r="H217" s="264"/>
      <c r="I217" s="261">
        <v>800</v>
      </c>
      <c r="J217" s="287"/>
      <c r="K217" s="219"/>
      <c r="L217" s="222"/>
      <c r="M217" s="580">
        <f t="shared" ref="M217:X217" si="72">SUM(M218:M219)</f>
        <v>26.6</v>
      </c>
      <c r="N217" s="580">
        <f t="shared" si="72"/>
        <v>77.8</v>
      </c>
      <c r="O217" s="580">
        <f t="shared" si="72"/>
        <v>73.3</v>
      </c>
      <c r="P217" s="580">
        <f t="shared" si="72"/>
        <v>125.4</v>
      </c>
      <c r="Q217" s="580">
        <f t="shared" si="72"/>
        <v>125.4</v>
      </c>
      <c r="R217" s="580">
        <f t="shared" si="72"/>
        <v>0</v>
      </c>
      <c r="S217" s="580">
        <f t="shared" si="72"/>
        <v>121.7</v>
      </c>
      <c r="T217" s="580">
        <f t="shared" si="72"/>
        <v>121.7</v>
      </c>
      <c r="U217" s="580">
        <f t="shared" si="72"/>
        <v>0</v>
      </c>
      <c r="V217" s="580">
        <f t="shared" si="72"/>
        <v>124.2</v>
      </c>
      <c r="W217" s="580">
        <f t="shared" si="72"/>
        <v>124.2</v>
      </c>
      <c r="X217" s="580">
        <f t="shared" si="72"/>
        <v>0</v>
      </c>
    </row>
    <row r="218" spans="1:24" ht="93.75">
      <c r="A218" s="308" t="s">
        <v>50</v>
      </c>
      <c r="B218" s="268" t="s">
        <v>124</v>
      </c>
      <c r="C218" s="221" t="s">
        <v>109</v>
      </c>
      <c r="D218" s="270" t="s">
        <v>275</v>
      </c>
      <c r="E218" s="236" t="s">
        <v>961</v>
      </c>
      <c r="F218" s="224" t="s">
        <v>94</v>
      </c>
      <c r="G218" s="224" t="s">
        <v>79</v>
      </c>
      <c r="H218" s="224" t="s">
        <v>95</v>
      </c>
      <c r="I218" s="236">
        <v>800</v>
      </c>
      <c r="J218" s="651" t="s">
        <v>1408</v>
      </c>
      <c r="K218" s="717" t="s">
        <v>1409</v>
      </c>
      <c r="L218" s="717" t="s">
        <v>1410</v>
      </c>
      <c r="M218" s="581">
        <v>20.5</v>
      </c>
      <c r="N218" s="581">
        <v>20.2</v>
      </c>
      <c r="O218" s="581">
        <v>15.9</v>
      </c>
      <c r="P218" s="581">
        <f>SUM(Q218:R218)</f>
        <v>20.399999999999999</v>
      </c>
      <c r="Q218" s="582">
        <v>20.399999999999999</v>
      </c>
      <c r="R218" s="582"/>
      <c r="S218" s="582">
        <f>SUM(T218:U218)</f>
        <v>19.8</v>
      </c>
      <c r="T218" s="582">
        <v>19.8</v>
      </c>
      <c r="U218" s="582"/>
      <c r="V218" s="582">
        <f>SUM(W218:X218)</f>
        <v>20.2</v>
      </c>
      <c r="W218" s="582">
        <v>20.2</v>
      </c>
      <c r="X218" s="581"/>
    </row>
    <row r="219" spans="1:24" ht="93.75">
      <c r="A219" s="308" t="s">
        <v>71</v>
      </c>
      <c r="B219" s="268" t="s">
        <v>1344</v>
      </c>
      <c r="C219" s="221" t="s">
        <v>109</v>
      </c>
      <c r="D219" s="226" t="s">
        <v>269</v>
      </c>
      <c r="E219" s="221" t="s">
        <v>963</v>
      </c>
      <c r="F219" s="224" t="s">
        <v>97</v>
      </c>
      <c r="G219" s="224" t="s">
        <v>97</v>
      </c>
      <c r="H219" s="224" t="s">
        <v>99</v>
      </c>
      <c r="I219" s="236">
        <v>800</v>
      </c>
      <c r="J219" s="651"/>
      <c r="K219" s="717"/>
      <c r="L219" s="717"/>
      <c r="M219" s="581">
        <v>6.1</v>
      </c>
      <c r="N219" s="581">
        <v>57.6</v>
      </c>
      <c r="O219" s="581">
        <v>57.4</v>
      </c>
      <c r="P219" s="581">
        <f>SUM(Q219:R219)</f>
        <v>105</v>
      </c>
      <c r="Q219" s="582">
        <v>105</v>
      </c>
      <c r="R219" s="582"/>
      <c r="S219" s="582">
        <f>SUM(T219:U219)</f>
        <v>101.9</v>
      </c>
      <c r="T219" s="582">
        <v>101.9</v>
      </c>
      <c r="U219" s="582"/>
      <c r="V219" s="582">
        <f>SUM(W219:X219)</f>
        <v>104</v>
      </c>
      <c r="W219" s="582">
        <v>104</v>
      </c>
      <c r="X219" s="581"/>
    </row>
    <row r="220" spans="1:24" ht="35.25" customHeight="1">
      <c r="A220" s="111" t="s">
        <v>121</v>
      </c>
      <c r="B220" s="116" t="s">
        <v>974</v>
      </c>
      <c r="C220" s="132"/>
      <c r="D220" s="86"/>
      <c r="E220" s="86"/>
      <c r="F220" s="86"/>
      <c r="G220" s="86"/>
      <c r="H220" s="86"/>
      <c r="I220" s="86"/>
      <c r="J220" s="111"/>
      <c r="K220" s="111"/>
      <c r="L220" s="86"/>
      <c r="M220" s="569">
        <v>74190.899999999994</v>
      </c>
      <c r="N220" s="569">
        <v>57877.599999999999</v>
      </c>
      <c r="O220" s="569">
        <v>34378</v>
      </c>
      <c r="P220" s="569">
        <v>65599</v>
      </c>
      <c r="Q220" s="569">
        <v>65599</v>
      </c>
      <c r="R220" s="569">
        <v>0</v>
      </c>
      <c r="S220" s="569">
        <v>28650.3</v>
      </c>
      <c r="T220" s="569">
        <v>28650.3</v>
      </c>
      <c r="U220" s="569">
        <v>0</v>
      </c>
      <c r="V220" s="569">
        <v>29120.100000000002</v>
      </c>
      <c r="W220" s="569">
        <v>29120.100000000002</v>
      </c>
      <c r="X220" s="569">
        <v>0</v>
      </c>
    </row>
    <row r="221" spans="1:24" s="34" customFormat="1" ht="17.45" customHeight="1">
      <c r="A221" s="193" t="s">
        <v>9</v>
      </c>
      <c r="B221" s="561" t="s">
        <v>66</v>
      </c>
      <c r="C221" s="195"/>
      <c r="D221" s="195"/>
      <c r="E221" s="196"/>
      <c r="F221" s="194"/>
      <c r="G221" s="194"/>
      <c r="H221" s="194"/>
      <c r="I221" s="194"/>
      <c r="J221" s="534"/>
      <c r="K221" s="195"/>
      <c r="L221" s="196"/>
      <c r="M221" s="570">
        <f t="shared" ref="M221:X221" si="73">M222+M227+M230+M250+M253</f>
        <v>74190.900000000009</v>
      </c>
      <c r="N221" s="570">
        <f t="shared" si="73"/>
        <v>57877.599999999999</v>
      </c>
      <c r="O221" s="570">
        <f t="shared" si="73"/>
        <v>34378</v>
      </c>
      <c r="P221" s="570">
        <f t="shared" si="73"/>
        <v>65599</v>
      </c>
      <c r="Q221" s="570">
        <f t="shared" si="73"/>
        <v>65599</v>
      </c>
      <c r="R221" s="570">
        <f t="shared" si="73"/>
        <v>0</v>
      </c>
      <c r="S221" s="570">
        <f t="shared" si="73"/>
        <v>28650.3</v>
      </c>
      <c r="T221" s="570">
        <f t="shared" si="73"/>
        <v>28650.3</v>
      </c>
      <c r="U221" s="570">
        <f t="shared" si="73"/>
        <v>0</v>
      </c>
      <c r="V221" s="570">
        <f t="shared" si="73"/>
        <v>29120.100000000002</v>
      </c>
      <c r="W221" s="570">
        <f t="shared" si="73"/>
        <v>29120.100000000002</v>
      </c>
      <c r="X221" s="570">
        <f t="shared" si="73"/>
        <v>0</v>
      </c>
    </row>
    <row r="222" spans="1:24" ht="35.25" customHeight="1">
      <c r="A222" s="215" t="s">
        <v>56</v>
      </c>
      <c r="B222" s="216"/>
      <c r="C222" s="217"/>
      <c r="D222" s="218"/>
      <c r="E222" s="218"/>
      <c r="F222" s="282"/>
      <c r="G222" s="282"/>
      <c r="H222" s="282"/>
      <c r="I222" s="282"/>
      <c r="J222" s="547"/>
      <c r="K222" s="510"/>
      <c r="L222" s="218"/>
      <c r="M222" s="580">
        <f t="shared" ref="M222:X222" si="74">SUM(M223:M225)</f>
        <v>6979.8</v>
      </c>
      <c r="N222" s="580">
        <f t="shared" si="74"/>
        <v>6260.6</v>
      </c>
      <c r="O222" s="580">
        <f t="shared" si="74"/>
        <v>4757.3</v>
      </c>
      <c r="P222" s="580">
        <f t="shared" si="74"/>
        <v>6483.5</v>
      </c>
      <c r="Q222" s="580">
        <f t="shared" si="74"/>
        <v>6483.5</v>
      </c>
      <c r="R222" s="580">
        <f t="shared" si="74"/>
        <v>0</v>
      </c>
      <c r="S222" s="580">
        <f t="shared" si="74"/>
        <v>6465.3</v>
      </c>
      <c r="T222" s="580">
        <f t="shared" si="74"/>
        <v>6465.3</v>
      </c>
      <c r="U222" s="580">
        <f t="shared" si="74"/>
        <v>0</v>
      </c>
      <c r="V222" s="580">
        <f t="shared" si="74"/>
        <v>6477.3</v>
      </c>
      <c r="W222" s="580">
        <f t="shared" si="74"/>
        <v>6477.3</v>
      </c>
      <c r="X222" s="580">
        <f t="shared" si="74"/>
        <v>0</v>
      </c>
    </row>
    <row r="223" spans="1:24" ht="35.25" customHeight="1">
      <c r="A223" s="308" t="s">
        <v>10</v>
      </c>
      <c r="B223" s="286" t="s">
        <v>1281</v>
      </c>
      <c r="C223" s="216" t="s">
        <v>67</v>
      </c>
      <c r="D223" s="271" t="s">
        <v>831</v>
      </c>
      <c r="E223" s="271" t="s">
        <v>975</v>
      </c>
      <c r="F223" s="282" t="s">
        <v>91</v>
      </c>
      <c r="G223" s="282" t="s">
        <v>92</v>
      </c>
      <c r="H223" s="282" t="s">
        <v>976</v>
      </c>
      <c r="I223" s="282">
        <v>100</v>
      </c>
      <c r="J223" s="644" t="s">
        <v>958</v>
      </c>
      <c r="K223" s="645" t="s">
        <v>233</v>
      </c>
      <c r="L223" s="235"/>
      <c r="M223" s="581">
        <v>5348.8</v>
      </c>
      <c r="N223" s="581">
        <v>5054.2</v>
      </c>
      <c r="O223" s="581">
        <v>3793.8</v>
      </c>
      <c r="P223" s="581">
        <f>SUM(Q223:R223)</f>
        <v>5873.5</v>
      </c>
      <c r="Q223" s="581">
        <v>5873.5</v>
      </c>
      <c r="R223" s="581">
        <v>0</v>
      </c>
      <c r="S223" s="581">
        <f>SUM(T223:U223)</f>
        <v>5873.5</v>
      </c>
      <c r="T223" s="581">
        <v>5873.5</v>
      </c>
      <c r="U223" s="581">
        <v>0</v>
      </c>
      <c r="V223" s="581">
        <f>SUM(W223:X223)</f>
        <v>5873.5</v>
      </c>
      <c r="W223" s="581">
        <v>5873.5</v>
      </c>
      <c r="X223" s="581">
        <v>0</v>
      </c>
    </row>
    <row r="224" spans="1:24" ht="35.25" customHeight="1">
      <c r="A224" s="308" t="s">
        <v>231</v>
      </c>
      <c r="B224" s="286" t="s">
        <v>1281</v>
      </c>
      <c r="C224" s="216" t="s">
        <v>68</v>
      </c>
      <c r="D224" s="272" t="s">
        <v>254</v>
      </c>
      <c r="E224" s="272" t="s">
        <v>947</v>
      </c>
      <c r="F224" s="282" t="s">
        <v>91</v>
      </c>
      <c r="G224" s="282" t="s">
        <v>92</v>
      </c>
      <c r="H224" s="282">
        <v>7770100190</v>
      </c>
      <c r="I224" s="282">
        <v>200</v>
      </c>
      <c r="J224" s="644"/>
      <c r="K224" s="645"/>
      <c r="L224" s="222"/>
      <c r="M224" s="581">
        <v>1576</v>
      </c>
      <c r="N224" s="581">
        <v>1206.4000000000001</v>
      </c>
      <c r="O224" s="581">
        <v>963.5</v>
      </c>
      <c r="P224" s="581">
        <f>SUM(Q224:R224)</f>
        <v>610</v>
      </c>
      <c r="Q224" s="581">
        <v>610</v>
      </c>
      <c r="R224" s="581">
        <v>0</v>
      </c>
      <c r="S224" s="581">
        <f>SUM(T224:U224)</f>
        <v>591.79999999999995</v>
      </c>
      <c r="T224" s="581">
        <v>591.79999999999995</v>
      </c>
      <c r="U224" s="581">
        <v>0</v>
      </c>
      <c r="V224" s="581">
        <f>SUM(W224:X224)</f>
        <v>603.79999999999995</v>
      </c>
      <c r="W224" s="581">
        <v>603.79999999999995</v>
      </c>
      <c r="X224" s="581">
        <v>0</v>
      </c>
    </row>
    <row r="225" spans="1:24" ht="35.25" customHeight="1">
      <c r="A225" s="308" t="s">
        <v>1500</v>
      </c>
      <c r="B225" s="216" t="s">
        <v>841</v>
      </c>
      <c r="C225" s="235" t="s">
        <v>1501</v>
      </c>
      <c r="D225" s="262" t="s">
        <v>276</v>
      </c>
      <c r="E225" s="262" t="s">
        <v>955</v>
      </c>
      <c r="F225" s="282" t="s">
        <v>91</v>
      </c>
      <c r="G225" s="282">
        <v>13</v>
      </c>
      <c r="H225" s="282">
        <v>7770226000</v>
      </c>
      <c r="I225" s="282">
        <v>200</v>
      </c>
      <c r="J225" s="216"/>
      <c r="K225" s="235"/>
      <c r="L225" s="222"/>
      <c r="M225" s="581">
        <v>55</v>
      </c>
      <c r="N225" s="581"/>
      <c r="O225" s="581"/>
      <c r="P225" s="581"/>
      <c r="Q225" s="581"/>
      <c r="R225" s="581"/>
      <c r="S225" s="581"/>
      <c r="T225" s="581"/>
      <c r="U225" s="581"/>
      <c r="V225" s="581"/>
      <c r="W225" s="581"/>
      <c r="X225" s="581"/>
    </row>
    <row r="226" spans="1:24" ht="35.25" customHeight="1">
      <c r="A226" s="648" t="s">
        <v>87</v>
      </c>
      <c r="B226" s="648"/>
      <c r="C226" s="648"/>
      <c r="D226" s="648"/>
      <c r="E226" s="648"/>
      <c r="F226" s="648"/>
      <c r="G226" s="648"/>
      <c r="H226" s="648"/>
      <c r="I226" s="648"/>
      <c r="J226" s="648"/>
      <c r="K226" s="648"/>
      <c r="L226" s="648"/>
      <c r="M226" s="580">
        <f t="shared" ref="M226:X226" si="75">M227+M230</f>
        <v>67147.900000000009</v>
      </c>
      <c r="N226" s="580">
        <f t="shared" si="75"/>
        <v>51091.8</v>
      </c>
      <c r="O226" s="580">
        <f t="shared" si="75"/>
        <v>29138.7</v>
      </c>
      <c r="P226" s="580">
        <f t="shared" si="75"/>
        <v>58937.4</v>
      </c>
      <c r="Q226" s="580">
        <f t="shared" si="75"/>
        <v>58937.4</v>
      </c>
      <c r="R226" s="580">
        <f t="shared" si="75"/>
        <v>0</v>
      </c>
      <c r="S226" s="580">
        <f t="shared" si="75"/>
        <v>22012.300000000003</v>
      </c>
      <c r="T226" s="580">
        <f t="shared" si="75"/>
        <v>22012.300000000003</v>
      </c>
      <c r="U226" s="580">
        <f t="shared" si="75"/>
        <v>0</v>
      </c>
      <c r="V226" s="580">
        <f t="shared" si="75"/>
        <v>22466.5</v>
      </c>
      <c r="W226" s="580">
        <f t="shared" si="75"/>
        <v>22466.5</v>
      </c>
      <c r="X226" s="580">
        <f t="shared" si="75"/>
        <v>0</v>
      </c>
    </row>
    <row r="227" spans="1:24" ht="35.25" customHeight="1">
      <c r="A227" s="273" t="s">
        <v>12</v>
      </c>
      <c r="B227" s="237" t="s">
        <v>977</v>
      </c>
      <c r="C227" s="274"/>
      <c r="D227" s="274"/>
      <c r="E227" s="274"/>
      <c r="F227" s="237"/>
      <c r="G227" s="237"/>
      <c r="H227" s="237"/>
      <c r="I227" s="275">
        <v>100</v>
      </c>
      <c r="J227" s="548"/>
      <c r="K227" s="274"/>
      <c r="L227" s="274"/>
      <c r="M227" s="580">
        <f>M228+M229</f>
        <v>9548.2000000000007</v>
      </c>
      <c r="N227" s="580">
        <f t="shared" ref="N227:X227" si="76">N228+N229</f>
        <v>10682.7</v>
      </c>
      <c r="O227" s="580">
        <f t="shared" si="76"/>
        <v>6512.5</v>
      </c>
      <c r="P227" s="580">
        <f t="shared" si="76"/>
        <v>12733.5</v>
      </c>
      <c r="Q227" s="580">
        <f t="shared" si="76"/>
        <v>12733.5</v>
      </c>
      <c r="R227" s="580">
        <f t="shared" si="76"/>
        <v>0</v>
      </c>
      <c r="S227" s="580">
        <f t="shared" si="76"/>
        <v>12351.5</v>
      </c>
      <c r="T227" s="580">
        <f t="shared" si="76"/>
        <v>12351.5</v>
      </c>
      <c r="U227" s="580">
        <f t="shared" si="76"/>
        <v>0</v>
      </c>
      <c r="V227" s="580">
        <f t="shared" si="76"/>
        <v>12606.2</v>
      </c>
      <c r="W227" s="580">
        <f t="shared" si="76"/>
        <v>12606.2</v>
      </c>
      <c r="X227" s="580">
        <f t="shared" si="76"/>
        <v>0</v>
      </c>
    </row>
    <row r="228" spans="1:24" ht="35.25" customHeight="1">
      <c r="A228" s="308" t="s">
        <v>47</v>
      </c>
      <c r="B228" s="268" t="s">
        <v>124</v>
      </c>
      <c r="C228" s="221" t="s">
        <v>109</v>
      </c>
      <c r="D228" s="262" t="s">
        <v>275</v>
      </c>
      <c r="E228" s="262" t="s">
        <v>961</v>
      </c>
      <c r="F228" s="216" t="s">
        <v>94</v>
      </c>
      <c r="G228" s="216" t="s">
        <v>79</v>
      </c>
      <c r="H228" s="216" t="s">
        <v>95</v>
      </c>
      <c r="I228" s="261">
        <v>100</v>
      </c>
      <c r="J228" s="644" t="s">
        <v>1502</v>
      </c>
      <c r="K228" s="645" t="s">
        <v>1503</v>
      </c>
      <c r="L228" s="235"/>
      <c r="M228" s="581">
        <v>4021.5</v>
      </c>
      <c r="N228" s="581">
        <v>4396.1000000000004</v>
      </c>
      <c r="O228" s="581">
        <v>2701.4</v>
      </c>
      <c r="P228" s="581">
        <f>SUM(Q228:R228)</f>
        <v>4747.7</v>
      </c>
      <c r="Q228" s="581">
        <v>4747.7</v>
      </c>
      <c r="R228" s="581">
        <v>0</v>
      </c>
      <c r="S228" s="581">
        <f>SUM(T228:U228)</f>
        <v>4605.3</v>
      </c>
      <c r="T228" s="581">
        <v>4605.3</v>
      </c>
      <c r="U228" s="581">
        <v>0</v>
      </c>
      <c r="V228" s="581">
        <f>SUM(W228:X228)</f>
        <v>4700.2</v>
      </c>
      <c r="W228" s="581">
        <v>4700.2</v>
      </c>
      <c r="X228" s="581">
        <v>0</v>
      </c>
    </row>
    <row r="229" spans="1:24" ht="35.25" customHeight="1">
      <c r="A229" s="308" t="s">
        <v>64</v>
      </c>
      <c r="B229" s="268" t="s">
        <v>1344</v>
      </c>
      <c r="C229" s="221" t="s">
        <v>109</v>
      </c>
      <c r="D229" s="262" t="s">
        <v>269</v>
      </c>
      <c r="E229" s="262" t="s">
        <v>963</v>
      </c>
      <c r="F229" s="216" t="s">
        <v>97</v>
      </c>
      <c r="G229" s="216" t="s">
        <v>97</v>
      </c>
      <c r="H229" s="216" t="s">
        <v>99</v>
      </c>
      <c r="I229" s="261">
        <v>100</v>
      </c>
      <c r="J229" s="644"/>
      <c r="K229" s="645"/>
      <c r="L229" s="235"/>
      <c r="M229" s="581">
        <v>5526.7</v>
      </c>
      <c r="N229" s="581">
        <v>6286.6</v>
      </c>
      <c r="O229" s="581">
        <v>3811.1</v>
      </c>
      <c r="P229" s="581">
        <f>SUM(Q229:R229)</f>
        <v>7985.8</v>
      </c>
      <c r="Q229" s="581">
        <v>7985.8</v>
      </c>
      <c r="R229" s="581">
        <v>0</v>
      </c>
      <c r="S229" s="581">
        <f>SUM(T229:U229)</f>
        <v>7746.2</v>
      </c>
      <c r="T229" s="581">
        <v>7746.2</v>
      </c>
      <c r="U229" s="581">
        <v>0</v>
      </c>
      <c r="V229" s="581">
        <f>SUM(W229:X229)</f>
        <v>7906</v>
      </c>
      <c r="W229" s="581">
        <v>7906</v>
      </c>
      <c r="X229" s="581">
        <v>0</v>
      </c>
    </row>
    <row r="230" spans="1:24" ht="35.25" customHeight="1">
      <c r="A230" s="273" t="s">
        <v>13</v>
      </c>
      <c r="B230" s="237" t="s">
        <v>1504</v>
      </c>
      <c r="C230" s="277"/>
      <c r="D230" s="278"/>
      <c r="E230" s="278"/>
      <c r="F230" s="237"/>
      <c r="G230" s="237"/>
      <c r="H230" s="237"/>
      <c r="I230" s="275">
        <v>200</v>
      </c>
      <c r="J230" s="549"/>
      <c r="K230" s="277"/>
      <c r="L230" s="278"/>
      <c r="M230" s="580">
        <f>SUM(M231:M249)</f>
        <v>57599.700000000004</v>
      </c>
      <c r="N230" s="580">
        <f t="shared" ref="N230:X230" si="77">SUM(N231:N249)</f>
        <v>40409.1</v>
      </c>
      <c r="O230" s="580">
        <f t="shared" si="77"/>
        <v>22626.2</v>
      </c>
      <c r="P230" s="580">
        <f t="shared" si="77"/>
        <v>46203.9</v>
      </c>
      <c r="Q230" s="580">
        <f t="shared" si="77"/>
        <v>46203.9</v>
      </c>
      <c r="R230" s="580">
        <f t="shared" si="77"/>
        <v>0</v>
      </c>
      <c r="S230" s="580">
        <f t="shared" si="77"/>
        <v>9660.8000000000011</v>
      </c>
      <c r="T230" s="580">
        <f t="shared" si="77"/>
        <v>9660.8000000000011</v>
      </c>
      <c r="U230" s="580">
        <f t="shared" si="77"/>
        <v>0</v>
      </c>
      <c r="V230" s="580">
        <f t="shared" si="77"/>
        <v>9860.3000000000011</v>
      </c>
      <c r="W230" s="580">
        <f t="shared" si="77"/>
        <v>9860.3000000000011</v>
      </c>
      <c r="X230" s="580">
        <f t="shared" si="77"/>
        <v>0</v>
      </c>
    </row>
    <row r="231" spans="1:24" ht="35.25" customHeight="1">
      <c r="A231" s="308" t="s">
        <v>48</v>
      </c>
      <c r="B231" s="268" t="s">
        <v>124</v>
      </c>
      <c r="C231" s="221" t="s">
        <v>109</v>
      </c>
      <c r="D231" s="262" t="s">
        <v>275</v>
      </c>
      <c r="E231" s="262" t="s">
        <v>961</v>
      </c>
      <c r="F231" s="216" t="s">
        <v>94</v>
      </c>
      <c r="G231" s="216" t="s">
        <v>79</v>
      </c>
      <c r="H231" s="216" t="s">
        <v>95</v>
      </c>
      <c r="I231" s="261">
        <v>200</v>
      </c>
      <c r="J231" s="644" t="s">
        <v>988</v>
      </c>
      <c r="K231" s="710" t="s">
        <v>265</v>
      </c>
      <c r="L231" s="303"/>
      <c r="M231" s="581">
        <v>1099.7</v>
      </c>
      <c r="N231" s="581">
        <v>2134.6</v>
      </c>
      <c r="O231" s="581">
        <v>1700.5</v>
      </c>
      <c r="P231" s="581">
        <f>SUM(Q231:R231)</f>
        <v>604.1</v>
      </c>
      <c r="Q231" s="581">
        <v>604.1</v>
      </c>
      <c r="R231" s="581">
        <v>0</v>
      </c>
      <c r="S231" s="581">
        <f>SUM(T231:U231)</f>
        <v>585.9</v>
      </c>
      <c r="T231" s="581">
        <v>585.9</v>
      </c>
      <c r="U231" s="581">
        <v>0</v>
      </c>
      <c r="V231" s="581">
        <f>SUM(W231:X231)</f>
        <v>598.1</v>
      </c>
      <c r="W231" s="581">
        <v>598.1</v>
      </c>
      <c r="X231" s="581">
        <v>0</v>
      </c>
    </row>
    <row r="232" spans="1:24" ht="35.25" customHeight="1">
      <c r="A232" s="308" t="s">
        <v>69</v>
      </c>
      <c r="B232" s="268" t="s">
        <v>124</v>
      </c>
      <c r="C232" s="268" t="s">
        <v>112</v>
      </c>
      <c r="D232" s="262" t="s">
        <v>275</v>
      </c>
      <c r="E232" s="262" t="s">
        <v>961</v>
      </c>
      <c r="F232" s="216" t="s">
        <v>94</v>
      </c>
      <c r="G232" s="216" t="s">
        <v>79</v>
      </c>
      <c r="H232" s="216" t="s">
        <v>162</v>
      </c>
      <c r="I232" s="261">
        <v>200</v>
      </c>
      <c r="J232" s="644"/>
      <c r="K232" s="711"/>
      <c r="L232" s="303"/>
      <c r="M232" s="581">
        <v>302.7</v>
      </c>
      <c r="N232" s="581">
        <v>943.8</v>
      </c>
      <c r="O232" s="581">
        <v>736.6</v>
      </c>
      <c r="P232" s="581">
        <f t="shared" ref="P232:P244" si="78">SUM(Q232:R232)</f>
        <v>233.1</v>
      </c>
      <c r="Q232" s="581">
        <v>233.1</v>
      </c>
      <c r="R232" s="581">
        <v>0</v>
      </c>
      <c r="S232" s="581">
        <f t="shared" ref="S232:S243" si="79">SUM(T232:U232)</f>
        <v>226.1</v>
      </c>
      <c r="T232" s="581">
        <v>226.1</v>
      </c>
      <c r="U232" s="581">
        <v>0</v>
      </c>
      <c r="V232" s="581">
        <f t="shared" ref="V232:V243" si="80">SUM(W232:X232)</f>
        <v>230.8</v>
      </c>
      <c r="W232" s="581">
        <v>230.8</v>
      </c>
      <c r="X232" s="581">
        <v>0</v>
      </c>
    </row>
    <row r="233" spans="1:24" ht="35.25" customHeight="1">
      <c r="A233" s="308" t="s">
        <v>296</v>
      </c>
      <c r="B233" s="651" t="s">
        <v>1296</v>
      </c>
      <c r="C233" s="221" t="s">
        <v>1345</v>
      </c>
      <c r="D233" s="262" t="s">
        <v>270</v>
      </c>
      <c r="E233" s="262" t="s">
        <v>964</v>
      </c>
      <c r="F233" s="216" t="s">
        <v>92</v>
      </c>
      <c r="G233" s="216" t="s">
        <v>96</v>
      </c>
      <c r="H233" s="216" t="s">
        <v>163</v>
      </c>
      <c r="I233" s="261">
        <v>200</v>
      </c>
      <c r="J233" s="644" t="s">
        <v>1411</v>
      </c>
      <c r="K233" s="645" t="s">
        <v>978</v>
      </c>
      <c r="L233" s="262"/>
      <c r="M233" s="581">
        <v>777.4</v>
      </c>
      <c r="N233" s="581">
        <v>668.4</v>
      </c>
      <c r="O233" s="581">
        <v>43.2</v>
      </c>
      <c r="P233" s="581">
        <f t="shared" si="78"/>
        <v>902.2</v>
      </c>
      <c r="Q233" s="581">
        <v>902.2</v>
      </c>
      <c r="R233" s="581">
        <v>0</v>
      </c>
      <c r="S233" s="581">
        <f t="shared" si="79"/>
        <v>875.1</v>
      </c>
      <c r="T233" s="581">
        <v>875.1</v>
      </c>
      <c r="U233" s="581">
        <v>0</v>
      </c>
      <c r="V233" s="581">
        <f t="shared" si="80"/>
        <v>893.2</v>
      </c>
      <c r="W233" s="581">
        <v>893.2</v>
      </c>
      <c r="X233" s="581">
        <v>0</v>
      </c>
    </row>
    <row r="234" spans="1:24" ht="35.25" customHeight="1">
      <c r="A234" s="308" t="s">
        <v>207</v>
      </c>
      <c r="B234" s="651"/>
      <c r="C234" s="268" t="s">
        <v>725</v>
      </c>
      <c r="D234" s="262" t="s">
        <v>270</v>
      </c>
      <c r="E234" s="262" t="s">
        <v>964</v>
      </c>
      <c r="F234" s="216" t="s">
        <v>92</v>
      </c>
      <c r="G234" s="216" t="s">
        <v>96</v>
      </c>
      <c r="H234" s="264" t="s">
        <v>104</v>
      </c>
      <c r="I234" s="261">
        <v>200</v>
      </c>
      <c r="J234" s="644"/>
      <c r="K234" s="645"/>
      <c r="L234" s="262"/>
      <c r="M234" s="581">
        <v>976.5</v>
      </c>
      <c r="N234" s="581">
        <v>2368.1999999999998</v>
      </c>
      <c r="O234" s="581">
        <v>0</v>
      </c>
      <c r="P234" s="581">
        <f t="shared" si="78"/>
        <v>515.5</v>
      </c>
      <c r="Q234" s="581">
        <v>515.5</v>
      </c>
      <c r="R234" s="581">
        <v>0</v>
      </c>
      <c r="S234" s="581">
        <f t="shared" si="79"/>
        <v>500</v>
      </c>
      <c r="T234" s="581">
        <v>500</v>
      </c>
      <c r="U234" s="581">
        <v>0</v>
      </c>
      <c r="V234" s="581">
        <f t="shared" si="80"/>
        <v>510.3</v>
      </c>
      <c r="W234" s="581">
        <v>510.3</v>
      </c>
      <c r="X234" s="581">
        <v>0</v>
      </c>
    </row>
    <row r="235" spans="1:24" ht="35.25" customHeight="1">
      <c r="A235" s="308" t="s">
        <v>208</v>
      </c>
      <c r="B235" s="651"/>
      <c r="C235" s="221" t="s">
        <v>1304</v>
      </c>
      <c r="D235" s="262" t="s">
        <v>270</v>
      </c>
      <c r="E235" s="262" t="s">
        <v>964</v>
      </c>
      <c r="F235" s="264" t="s">
        <v>92</v>
      </c>
      <c r="G235" s="264" t="s">
        <v>96</v>
      </c>
      <c r="H235" s="264" t="s">
        <v>117</v>
      </c>
      <c r="I235" s="261">
        <v>200</v>
      </c>
      <c r="J235" s="644"/>
      <c r="K235" s="645"/>
      <c r="L235" s="262"/>
      <c r="M235" s="581">
        <v>8180.8</v>
      </c>
      <c r="N235" s="581">
        <v>19156.5</v>
      </c>
      <c r="O235" s="581">
        <v>13511</v>
      </c>
      <c r="P235" s="581">
        <v>300</v>
      </c>
      <c r="Q235" s="581">
        <v>300</v>
      </c>
      <c r="R235" s="581"/>
      <c r="S235" s="581"/>
      <c r="T235" s="581"/>
      <c r="U235" s="581"/>
      <c r="V235" s="581"/>
      <c r="W235" s="581">
        <v>0</v>
      </c>
      <c r="X235" s="581"/>
    </row>
    <row r="236" spans="1:24" ht="35.25" customHeight="1">
      <c r="A236" s="308" t="s">
        <v>209</v>
      </c>
      <c r="B236" s="651"/>
      <c r="C236" s="223" t="s">
        <v>1505</v>
      </c>
      <c r="D236" s="262" t="s">
        <v>270</v>
      </c>
      <c r="E236" s="262" t="s">
        <v>964</v>
      </c>
      <c r="F236" s="264" t="s">
        <v>92</v>
      </c>
      <c r="G236" s="264" t="s">
        <v>96</v>
      </c>
      <c r="H236" s="264" t="s">
        <v>1412</v>
      </c>
      <c r="I236" s="261">
        <v>200</v>
      </c>
      <c r="J236" s="644"/>
      <c r="K236" s="645"/>
      <c r="L236" s="262"/>
      <c r="M236" s="581">
        <v>27832.799999999999</v>
      </c>
      <c r="N236" s="581"/>
      <c r="O236" s="581"/>
      <c r="P236" s="581"/>
      <c r="Q236" s="581"/>
      <c r="R236" s="581"/>
      <c r="S236" s="581"/>
      <c r="T236" s="581"/>
      <c r="U236" s="581"/>
      <c r="V236" s="581"/>
      <c r="W236" s="581">
        <v>0</v>
      </c>
      <c r="X236" s="581"/>
    </row>
    <row r="237" spans="1:24" ht="35.25" customHeight="1">
      <c r="A237" s="308" t="s">
        <v>210</v>
      </c>
      <c r="B237" s="651"/>
      <c r="C237" s="223" t="s">
        <v>725</v>
      </c>
      <c r="D237" s="262" t="s">
        <v>270</v>
      </c>
      <c r="E237" s="262" t="s">
        <v>964</v>
      </c>
      <c r="F237" s="216" t="s">
        <v>92</v>
      </c>
      <c r="G237" s="216" t="s">
        <v>96</v>
      </c>
      <c r="H237" s="264" t="s">
        <v>147</v>
      </c>
      <c r="I237" s="261">
        <v>200</v>
      </c>
      <c r="J237" s="644"/>
      <c r="K237" s="645"/>
      <c r="L237" s="262"/>
      <c r="M237" s="581">
        <v>31.4</v>
      </c>
      <c r="N237" s="581">
        <v>234</v>
      </c>
      <c r="O237" s="581">
        <v>234</v>
      </c>
      <c r="P237" s="581">
        <f t="shared" ref="P237" si="81">SUM(Q237:R237)</f>
        <v>0</v>
      </c>
      <c r="Q237" s="581"/>
      <c r="R237" s="581">
        <v>0</v>
      </c>
      <c r="S237" s="581">
        <f t="shared" ref="S237" si="82">SUM(T237:U237)</f>
        <v>0</v>
      </c>
      <c r="T237" s="581">
        <v>0</v>
      </c>
      <c r="U237" s="581">
        <v>0</v>
      </c>
      <c r="V237" s="581">
        <f t="shared" ref="V237" si="83">SUM(W237:X237)</f>
        <v>0</v>
      </c>
      <c r="W237" s="581">
        <v>0</v>
      </c>
      <c r="X237" s="581">
        <v>0</v>
      </c>
    </row>
    <row r="238" spans="1:24" ht="35.25" customHeight="1">
      <c r="A238" s="308" t="s">
        <v>309</v>
      </c>
      <c r="B238" s="268" t="s">
        <v>1305</v>
      </c>
      <c r="C238" s="506" t="s">
        <v>114</v>
      </c>
      <c r="D238" s="262" t="s">
        <v>271</v>
      </c>
      <c r="E238" s="262" t="s">
        <v>966</v>
      </c>
      <c r="F238" s="216" t="s">
        <v>97</v>
      </c>
      <c r="G238" s="216" t="s">
        <v>94</v>
      </c>
      <c r="H238" s="216" t="s">
        <v>164</v>
      </c>
      <c r="I238" s="262">
        <v>200</v>
      </c>
      <c r="J238" s="708" t="s">
        <v>979</v>
      </c>
      <c r="K238" s="715" t="s">
        <v>980</v>
      </c>
      <c r="L238" s="262"/>
      <c r="M238" s="581">
        <v>4602.2</v>
      </c>
      <c r="N238" s="581">
        <v>4842.6000000000004</v>
      </c>
      <c r="O238" s="581">
        <v>2272.6</v>
      </c>
      <c r="P238" s="581">
        <f t="shared" si="78"/>
        <v>4717.3</v>
      </c>
      <c r="Q238" s="581">
        <v>4717.3</v>
      </c>
      <c r="R238" s="581">
        <v>0</v>
      </c>
      <c r="S238" s="581">
        <f t="shared" si="79"/>
        <v>4575.8</v>
      </c>
      <c r="T238" s="581">
        <v>4575.8</v>
      </c>
      <c r="U238" s="581">
        <v>0</v>
      </c>
      <c r="V238" s="581">
        <f t="shared" si="80"/>
        <v>4670.1000000000004</v>
      </c>
      <c r="W238" s="581">
        <v>4670.1000000000004</v>
      </c>
      <c r="X238" s="581">
        <v>0</v>
      </c>
    </row>
    <row r="239" spans="1:24" ht="35.25" customHeight="1">
      <c r="A239" s="308" t="s">
        <v>213</v>
      </c>
      <c r="B239" s="268" t="s">
        <v>1305</v>
      </c>
      <c r="C239" s="506" t="s">
        <v>836</v>
      </c>
      <c r="D239" s="262" t="s">
        <v>271</v>
      </c>
      <c r="E239" s="262" t="s">
        <v>966</v>
      </c>
      <c r="F239" s="216" t="s">
        <v>97</v>
      </c>
      <c r="G239" s="216" t="s">
        <v>94</v>
      </c>
      <c r="H239" s="216" t="s">
        <v>184</v>
      </c>
      <c r="I239" s="262">
        <v>200</v>
      </c>
      <c r="J239" s="708"/>
      <c r="K239" s="715"/>
      <c r="L239" s="262"/>
      <c r="M239" s="581">
        <v>125</v>
      </c>
      <c r="N239" s="581">
        <v>2238.6999999999998</v>
      </c>
      <c r="O239" s="581">
        <v>95.2</v>
      </c>
      <c r="P239" s="581">
        <f t="shared" si="78"/>
        <v>393</v>
      </c>
      <c r="Q239" s="581">
        <v>393</v>
      </c>
      <c r="R239" s="581">
        <v>0</v>
      </c>
      <c r="S239" s="581">
        <f t="shared" si="79"/>
        <v>381.2</v>
      </c>
      <c r="T239" s="581">
        <v>381.2</v>
      </c>
      <c r="U239" s="581">
        <v>0</v>
      </c>
      <c r="V239" s="581">
        <f t="shared" si="80"/>
        <v>389.1</v>
      </c>
      <c r="W239" s="581">
        <v>389.1</v>
      </c>
      <c r="X239" s="581">
        <v>0</v>
      </c>
    </row>
    <row r="240" spans="1:24" ht="35.25" customHeight="1">
      <c r="A240" s="308" t="s">
        <v>219</v>
      </c>
      <c r="B240" s="268" t="s">
        <v>1305</v>
      </c>
      <c r="C240" s="507" t="s">
        <v>837</v>
      </c>
      <c r="D240" s="262" t="s">
        <v>271</v>
      </c>
      <c r="E240" s="262" t="s">
        <v>966</v>
      </c>
      <c r="F240" s="216" t="s">
        <v>97</v>
      </c>
      <c r="G240" s="216" t="s">
        <v>94</v>
      </c>
      <c r="H240" s="216" t="s">
        <v>120</v>
      </c>
      <c r="I240" s="262">
        <v>200</v>
      </c>
      <c r="J240" s="708"/>
      <c r="K240" s="715"/>
      <c r="L240" s="262"/>
      <c r="M240" s="581">
        <v>163.30000000000001</v>
      </c>
      <c r="N240" s="581">
        <v>256</v>
      </c>
      <c r="O240" s="581">
        <v>30.9</v>
      </c>
      <c r="P240" s="581">
        <f t="shared" si="78"/>
        <v>622.29999999999995</v>
      </c>
      <c r="Q240" s="581">
        <v>622.29999999999995</v>
      </c>
      <c r="R240" s="581">
        <v>0</v>
      </c>
      <c r="S240" s="581">
        <f t="shared" si="79"/>
        <v>603.6</v>
      </c>
      <c r="T240" s="581">
        <v>603.6</v>
      </c>
      <c r="U240" s="581">
        <v>0</v>
      </c>
      <c r="V240" s="581">
        <f t="shared" si="80"/>
        <v>616.1</v>
      </c>
      <c r="W240" s="581">
        <v>616.1</v>
      </c>
      <c r="X240" s="581">
        <v>0</v>
      </c>
    </row>
    <row r="241" spans="1:24" ht="35.25" customHeight="1">
      <c r="A241" s="308" t="s">
        <v>220</v>
      </c>
      <c r="B241" s="268" t="s">
        <v>1305</v>
      </c>
      <c r="C241" s="508" t="s">
        <v>1155</v>
      </c>
      <c r="D241" s="262" t="s">
        <v>271</v>
      </c>
      <c r="E241" s="262" t="s">
        <v>966</v>
      </c>
      <c r="F241" s="216" t="s">
        <v>97</v>
      </c>
      <c r="G241" s="216" t="s">
        <v>94</v>
      </c>
      <c r="H241" s="264" t="s">
        <v>185</v>
      </c>
      <c r="I241" s="262">
        <v>200</v>
      </c>
      <c r="J241" s="708"/>
      <c r="K241" s="715"/>
      <c r="L241" s="262"/>
      <c r="M241" s="581"/>
      <c r="N241" s="581">
        <v>478.2</v>
      </c>
      <c r="O241" s="581">
        <v>478.2</v>
      </c>
      <c r="P241" s="581">
        <f t="shared" si="78"/>
        <v>161</v>
      </c>
      <c r="Q241" s="581">
        <v>161</v>
      </c>
      <c r="R241" s="581">
        <v>0</v>
      </c>
      <c r="S241" s="581">
        <f t="shared" si="79"/>
        <v>156.19999999999999</v>
      </c>
      <c r="T241" s="581">
        <v>156.19999999999999</v>
      </c>
      <c r="U241" s="581">
        <v>0</v>
      </c>
      <c r="V241" s="581">
        <f t="shared" si="80"/>
        <v>159.4</v>
      </c>
      <c r="W241" s="581">
        <v>159.4</v>
      </c>
      <c r="X241" s="581">
        <v>0</v>
      </c>
    </row>
    <row r="242" spans="1:24" ht="35.25" customHeight="1">
      <c r="A242" s="308" t="s">
        <v>229</v>
      </c>
      <c r="B242" s="268" t="s">
        <v>1305</v>
      </c>
      <c r="C242" s="509" t="s">
        <v>98</v>
      </c>
      <c r="D242" s="262" t="s">
        <v>272</v>
      </c>
      <c r="E242" s="262" t="s">
        <v>968</v>
      </c>
      <c r="F242" s="216" t="s">
        <v>97</v>
      </c>
      <c r="G242" s="216" t="s">
        <v>94</v>
      </c>
      <c r="H242" s="216" t="s">
        <v>115</v>
      </c>
      <c r="I242" s="262">
        <v>200</v>
      </c>
      <c r="J242" s="708"/>
      <c r="K242" s="715"/>
      <c r="L242" s="262"/>
      <c r="M242" s="581">
        <v>197.5</v>
      </c>
      <c r="N242" s="581">
        <v>148.80000000000001</v>
      </c>
      <c r="O242" s="581">
        <v>78.900000000000006</v>
      </c>
      <c r="P242" s="581">
        <f t="shared" si="78"/>
        <v>500</v>
      </c>
      <c r="Q242" s="581">
        <v>500</v>
      </c>
      <c r="R242" s="581">
        <v>0</v>
      </c>
      <c r="S242" s="581">
        <f t="shared" si="79"/>
        <v>485</v>
      </c>
      <c r="T242" s="581">
        <v>485</v>
      </c>
      <c r="U242" s="581">
        <v>0</v>
      </c>
      <c r="V242" s="581">
        <f t="shared" si="80"/>
        <v>495</v>
      </c>
      <c r="W242" s="581">
        <v>495</v>
      </c>
      <c r="X242" s="581">
        <v>0</v>
      </c>
    </row>
    <row r="243" spans="1:24" ht="35.25" customHeight="1">
      <c r="A243" s="308" t="s">
        <v>230</v>
      </c>
      <c r="B243" s="268" t="s">
        <v>1305</v>
      </c>
      <c r="C243" s="506" t="s">
        <v>108</v>
      </c>
      <c r="D243" s="262" t="s">
        <v>271</v>
      </c>
      <c r="E243" s="262" t="s">
        <v>966</v>
      </c>
      <c r="F243" s="216" t="s">
        <v>97</v>
      </c>
      <c r="G243" s="216" t="s">
        <v>94</v>
      </c>
      <c r="H243" s="216" t="s">
        <v>159</v>
      </c>
      <c r="I243" s="262">
        <v>200</v>
      </c>
      <c r="J243" s="708"/>
      <c r="K243" s="715"/>
      <c r="L243" s="262"/>
      <c r="M243" s="581">
        <v>237.6</v>
      </c>
      <c r="N243" s="581">
        <v>1314.7</v>
      </c>
      <c r="O243" s="581">
        <v>219.7</v>
      </c>
      <c r="P243" s="581">
        <f t="shared" si="78"/>
        <v>195</v>
      </c>
      <c r="Q243" s="581">
        <v>195</v>
      </c>
      <c r="R243" s="581">
        <v>0</v>
      </c>
      <c r="S243" s="581">
        <f t="shared" si="79"/>
        <v>189.2</v>
      </c>
      <c r="T243" s="581">
        <v>189.2</v>
      </c>
      <c r="U243" s="581">
        <v>0</v>
      </c>
      <c r="V243" s="581">
        <f t="shared" si="80"/>
        <v>193.1</v>
      </c>
      <c r="W243" s="581">
        <v>193.1</v>
      </c>
      <c r="X243" s="581">
        <v>0</v>
      </c>
    </row>
    <row r="244" spans="1:24" ht="35.25" customHeight="1">
      <c r="A244" s="308"/>
      <c r="B244" s="268" t="s">
        <v>1305</v>
      </c>
      <c r="C244" s="506" t="s">
        <v>1506</v>
      </c>
      <c r="D244" s="262" t="s">
        <v>271</v>
      </c>
      <c r="E244" s="262" t="s">
        <v>966</v>
      </c>
      <c r="F244" s="216" t="s">
        <v>97</v>
      </c>
      <c r="G244" s="216" t="s">
        <v>94</v>
      </c>
      <c r="H244" s="216" t="s">
        <v>1460</v>
      </c>
      <c r="I244" s="262" t="s">
        <v>131</v>
      </c>
      <c r="J244" s="708"/>
      <c r="K244" s="715"/>
      <c r="L244" s="262"/>
      <c r="M244" s="581"/>
      <c r="N244" s="581"/>
      <c r="O244" s="581"/>
      <c r="P244" s="581">
        <f t="shared" si="78"/>
        <v>35744.1</v>
      </c>
      <c r="Q244" s="581">
        <v>35744.1</v>
      </c>
      <c r="R244" s="581"/>
      <c r="S244" s="581"/>
      <c r="T244" s="581"/>
      <c r="U244" s="581"/>
      <c r="V244" s="581"/>
      <c r="W244" s="581"/>
      <c r="X244" s="581"/>
    </row>
    <row r="245" spans="1:24" ht="35.25" customHeight="1">
      <c r="A245" s="308" t="s">
        <v>221</v>
      </c>
      <c r="B245" s="268" t="s">
        <v>1305</v>
      </c>
      <c r="C245" s="286" t="s">
        <v>1312</v>
      </c>
      <c r="D245" s="262" t="s">
        <v>271</v>
      </c>
      <c r="E245" s="262" t="s">
        <v>966</v>
      </c>
      <c r="F245" s="216" t="s">
        <v>97</v>
      </c>
      <c r="G245" s="216" t="s">
        <v>94</v>
      </c>
      <c r="H245" s="216">
        <v>7770226000</v>
      </c>
      <c r="I245" s="262" t="s">
        <v>131</v>
      </c>
      <c r="J245" s="708"/>
      <c r="K245" s="715"/>
      <c r="L245" s="262"/>
      <c r="M245" s="581">
        <v>150</v>
      </c>
      <c r="N245" s="581"/>
      <c r="O245" s="581"/>
      <c r="P245" s="581">
        <v>200</v>
      </c>
      <c r="Q245" s="581">
        <v>200</v>
      </c>
      <c r="R245" s="581"/>
      <c r="S245" s="581"/>
      <c r="T245" s="581"/>
      <c r="U245" s="581"/>
      <c r="V245" s="581"/>
      <c r="W245" s="581"/>
      <c r="X245" s="581"/>
    </row>
    <row r="246" spans="1:24" ht="35.25" customHeight="1">
      <c r="A246" s="308" t="s">
        <v>1160</v>
      </c>
      <c r="B246" s="268" t="s">
        <v>1305</v>
      </c>
      <c r="C246" s="509" t="s">
        <v>1349</v>
      </c>
      <c r="D246" s="262" t="s">
        <v>271</v>
      </c>
      <c r="E246" s="256" t="s">
        <v>1150</v>
      </c>
      <c r="F246" s="264" t="s">
        <v>97</v>
      </c>
      <c r="G246" s="264" t="s">
        <v>94</v>
      </c>
      <c r="H246" s="264" t="s">
        <v>933</v>
      </c>
      <c r="I246" s="261">
        <v>200</v>
      </c>
      <c r="J246" s="708"/>
      <c r="K246" s="715"/>
      <c r="L246" s="262"/>
      <c r="M246" s="581">
        <v>823.6</v>
      </c>
      <c r="N246" s="581"/>
      <c r="O246" s="581"/>
      <c r="P246" s="581"/>
      <c r="Q246" s="581"/>
      <c r="R246" s="581"/>
      <c r="S246" s="581"/>
      <c r="T246" s="581"/>
      <c r="U246" s="581"/>
      <c r="V246" s="581"/>
      <c r="W246" s="581"/>
      <c r="X246" s="581"/>
    </row>
    <row r="247" spans="1:24" ht="35.25" customHeight="1">
      <c r="A247" s="308" t="s">
        <v>929</v>
      </c>
      <c r="B247" s="268" t="s">
        <v>1305</v>
      </c>
      <c r="C247" s="286" t="s">
        <v>981</v>
      </c>
      <c r="D247" s="262" t="s">
        <v>272</v>
      </c>
      <c r="E247" s="262" t="s">
        <v>968</v>
      </c>
      <c r="F247" s="216" t="s">
        <v>97</v>
      </c>
      <c r="G247" s="216" t="s">
        <v>94</v>
      </c>
      <c r="H247" s="216" t="s">
        <v>721</v>
      </c>
      <c r="I247" s="262" t="s">
        <v>131</v>
      </c>
      <c r="J247" s="708"/>
      <c r="K247" s="715"/>
      <c r="L247" s="262"/>
      <c r="M247" s="581">
        <v>492</v>
      </c>
      <c r="N247" s="581"/>
      <c r="O247" s="581"/>
      <c r="P247" s="581"/>
      <c r="Q247" s="581"/>
      <c r="R247" s="581"/>
      <c r="S247" s="581"/>
      <c r="T247" s="581"/>
      <c r="U247" s="581"/>
      <c r="V247" s="581"/>
      <c r="W247" s="581"/>
      <c r="X247" s="581"/>
    </row>
    <row r="248" spans="1:24" ht="35.25" customHeight="1">
      <c r="A248" s="308" t="s">
        <v>930</v>
      </c>
      <c r="B248" s="268" t="s">
        <v>1305</v>
      </c>
      <c r="C248" s="286" t="s">
        <v>982</v>
      </c>
      <c r="D248" s="262" t="s">
        <v>271</v>
      </c>
      <c r="E248" s="262" t="s">
        <v>966</v>
      </c>
      <c r="F248" s="216" t="s">
        <v>97</v>
      </c>
      <c r="G248" s="216" t="s">
        <v>94</v>
      </c>
      <c r="H248" s="216" t="s">
        <v>983</v>
      </c>
      <c r="I248" s="262" t="s">
        <v>131</v>
      </c>
      <c r="J248" s="708"/>
      <c r="K248" s="715"/>
      <c r="L248" s="262"/>
      <c r="M248" s="581">
        <v>10846.4</v>
      </c>
      <c r="N248" s="581">
        <v>4690.7</v>
      </c>
      <c r="O248" s="581">
        <v>2961.6</v>
      </c>
      <c r="P248" s="581"/>
      <c r="Q248" s="581"/>
      <c r="R248" s="581"/>
      <c r="S248" s="581"/>
      <c r="T248" s="581"/>
      <c r="U248" s="581"/>
      <c r="V248" s="581"/>
      <c r="W248" s="581"/>
      <c r="X248" s="581"/>
    </row>
    <row r="249" spans="1:24" ht="35.25" customHeight="1">
      <c r="A249" s="308" t="s">
        <v>931</v>
      </c>
      <c r="B249" s="268" t="s">
        <v>1344</v>
      </c>
      <c r="C249" s="256" t="s">
        <v>109</v>
      </c>
      <c r="D249" s="262" t="s">
        <v>269</v>
      </c>
      <c r="E249" s="262" t="s">
        <v>963</v>
      </c>
      <c r="F249" s="216" t="s">
        <v>97</v>
      </c>
      <c r="G249" s="216" t="s">
        <v>97</v>
      </c>
      <c r="H249" s="264" t="s">
        <v>99</v>
      </c>
      <c r="I249" s="261">
        <v>200</v>
      </c>
      <c r="J249" s="708"/>
      <c r="K249" s="715"/>
      <c r="L249" s="262"/>
      <c r="M249" s="581">
        <v>760.8</v>
      </c>
      <c r="N249" s="581">
        <v>933.9</v>
      </c>
      <c r="O249" s="581">
        <v>263.8</v>
      </c>
      <c r="P249" s="581">
        <f>SUM(Q249:R249)</f>
        <v>1116.3</v>
      </c>
      <c r="Q249" s="581">
        <v>1116.3</v>
      </c>
      <c r="R249" s="581">
        <v>0</v>
      </c>
      <c r="S249" s="581">
        <f>SUM(T249:U249)</f>
        <v>1082.7</v>
      </c>
      <c r="T249" s="581">
        <v>1082.7</v>
      </c>
      <c r="U249" s="581">
        <v>0</v>
      </c>
      <c r="V249" s="581">
        <f>SUM(W249:X249)</f>
        <v>1105.0999999999999</v>
      </c>
      <c r="W249" s="581">
        <v>1105.0999999999999</v>
      </c>
      <c r="X249" s="581">
        <v>0</v>
      </c>
    </row>
    <row r="250" spans="1:24" ht="35.25" customHeight="1">
      <c r="A250" s="273" t="s">
        <v>49</v>
      </c>
      <c r="B250" s="237" t="s">
        <v>31</v>
      </c>
      <c r="C250" s="276"/>
      <c r="D250" s="279"/>
      <c r="E250" s="279"/>
      <c r="F250" s="280"/>
      <c r="G250" s="280"/>
      <c r="H250" s="280"/>
      <c r="I250" s="279">
        <v>800</v>
      </c>
      <c r="J250" s="273"/>
      <c r="K250" s="281"/>
      <c r="L250" s="279"/>
      <c r="M250" s="580">
        <f>M251+M252</f>
        <v>50</v>
      </c>
      <c r="N250" s="580">
        <f t="shared" ref="N250:X250" si="84">N251+N252</f>
        <v>128.5</v>
      </c>
      <c r="O250" s="580">
        <f t="shared" si="84"/>
        <v>99.5</v>
      </c>
      <c r="P250" s="580">
        <f t="shared" si="84"/>
        <v>151.79999999999998</v>
      </c>
      <c r="Q250" s="580">
        <f t="shared" si="84"/>
        <v>151.79999999999998</v>
      </c>
      <c r="R250" s="580">
        <f t="shared" si="84"/>
        <v>0</v>
      </c>
      <c r="S250" s="580">
        <f t="shared" si="84"/>
        <v>147.19999999999999</v>
      </c>
      <c r="T250" s="580">
        <f t="shared" si="84"/>
        <v>147.19999999999999</v>
      </c>
      <c r="U250" s="580">
        <f t="shared" si="84"/>
        <v>0</v>
      </c>
      <c r="V250" s="580">
        <f t="shared" si="84"/>
        <v>150.30000000000001</v>
      </c>
      <c r="W250" s="580">
        <f t="shared" si="84"/>
        <v>150.30000000000001</v>
      </c>
      <c r="X250" s="580">
        <f t="shared" si="84"/>
        <v>0</v>
      </c>
    </row>
    <row r="251" spans="1:24" ht="35.25" customHeight="1">
      <c r="A251" s="308" t="s">
        <v>50</v>
      </c>
      <c r="B251" s="268" t="s">
        <v>124</v>
      </c>
      <c r="C251" s="221" t="s">
        <v>109</v>
      </c>
      <c r="D251" s="262" t="s">
        <v>275</v>
      </c>
      <c r="E251" s="204" t="s">
        <v>961</v>
      </c>
      <c r="F251" s="216" t="s">
        <v>94</v>
      </c>
      <c r="G251" s="216" t="s">
        <v>79</v>
      </c>
      <c r="H251" s="216" t="s">
        <v>95</v>
      </c>
      <c r="I251" s="261">
        <v>800</v>
      </c>
      <c r="J251" s="708" t="s">
        <v>971</v>
      </c>
      <c r="K251" s="684" t="s">
        <v>973</v>
      </c>
      <c r="L251" s="262"/>
      <c r="M251" s="581">
        <v>14.6</v>
      </c>
      <c r="N251" s="581">
        <v>13.6</v>
      </c>
      <c r="O251" s="581">
        <v>0.5</v>
      </c>
      <c r="P251" s="581">
        <f t="shared" ref="P251" si="85">SUM(Q251:R251)</f>
        <v>13.6</v>
      </c>
      <c r="Q251" s="581">
        <v>13.6</v>
      </c>
      <c r="R251" s="581">
        <v>0</v>
      </c>
      <c r="S251" s="581">
        <f t="shared" ref="S251" si="86">SUM(T251:U251)</f>
        <v>13.2</v>
      </c>
      <c r="T251" s="581">
        <v>13.2</v>
      </c>
      <c r="U251" s="581">
        <v>0</v>
      </c>
      <c r="V251" s="581">
        <f t="shared" ref="V251" si="87">SUM(W251:X251)</f>
        <v>13.5</v>
      </c>
      <c r="W251" s="581">
        <v>13.5</v>
      </c>
      <c r="X251" s="581">
        <v>0</v>
      </c>
    </row>
    <row r="252" spans="1:24" ht="35.25" customHeight="1">
      <c r="A252" s="308" t="s">
        <v>71</v>
      </c>
      <c r="B252" s="268" t="s">
        <v>1344</v>
      </c>
      <c r="C252" s="221" t="s">
        <v>109</v>
      </c>
      <c r="D252" s="262" t="s">
        <v>269</v>
      </c>
      <c r="E252" s="262" t="s">
        <v>963</v>
      </c>
      <c r="F252" s="216" t="s">
        <v>97</v>
      </c>
      <c r="G252" s="216" t="s">
        <v>97</v>
      </c>
      <c r="H252" s="216" t="s">
        <v>99</v>
      </c>
      <c r="I252" s="261">
        <v>800</v>
      </c>
      <c r="J252" s="708"/>
      <c r="K252" s="684"/>
      <c r="L252" s="235"/>
      <c r="M252" s="581">
        <v>35.4</v>
      </c>
      <c r="N252" s="581">
        <v>114.9</v>
      </c>
      <c r="O252" s="581">
        <v>99</v>
      </c>
      <c r="P252" s="581">
        <f>SUM(Q252:R252)</f>
        <v>138.19999999999999</v>
      </c>
      <c r="Q252" s="581">
        <v>138.19999999999999</v>
      </c>
      <c r="R252" s="581">
        <v>0</v>
      </c>
      <c r="S252" s="581">
        <f>SUM(T252:U252)</f>
        <v>134</v>
      </c>
      <c r="T252" s="581">
        <v>134</v>
      </c>
      <c r="U252" s="581">
        <v>0</v>
      </c>
      <c r="V252" s="581">
        <f>SUM(W252:X252)</f>
        <v>136.80000000000001</v>
      </c>
      <c r="W252" s="581">
        <v>136.80000000000001</v>
      </c>
      <c r="X252" s="581">
        <v>0</v>
      </c>
    </row>
    <row r="253" spans="1:24" s="34" customFormat="1" ht="17.45" customHeight="1">
      <c r="A253" s="193" t="s">
        <v>55</v>
      </c>
      <c r="B253" s="561" t="s">
        <v>31</v>
      </c>
      <c r="C253" s="195"/>
      <c r="D253" s="195"/>
      <c r="E253" s="196"/>
      <c r="F253" s="194"/>
      <c r="G253" s="194"/>
      <c r="H253" s="194"/>
      <c r="I253" s="194"/>
      <c r="J253" s="534"/>
      <c r="K253" s="195"/>
      <c r="L253" s="196"/>
      <c r="M253" s="570">
        <f>M254</f>
        <v>13.2</v>
      </c>
      <c r="N253" s="570">
        <f t="shared" ref="N253:X253" si="88">N254</f>
        <v>396.7</v>
      </c>
      <c r="O253" s="570">
        <f t="shared" si="88"/>
        <v>382.5</v>
      </c>
      <c r="P253" s="570">
        <f t="shared" si="88"/>
        <v>26.3</v>
      </c>
      <c r="Q253" s="570">
        <f t="shared" si="88"/>
        <v>26.3</v>
      </c>
      <c r="R253" s="570">
        <f t="shared" si="88"/>
        <v>0</v>
      </c>
      <c r="S253" s="570">
        <f t="shared" si="88"/>
        <v>25.5</v>
      </c>
      <c r="T253" s="570">
        <f t="shared" si="88"/>
        <v>25.5</v>
      </c>
      <c r="U253" s="570">
        <f t="shared" si="88"/>
        <v>0</v>
      </c>
      <c r="V253" s="570">
        <f t="shared" si="88"/>
        <v>26</v>
      </c>
      <c r="W253" s="570">
        <f t="shared" si="88"/>
        <v>26</v>
      </c>
      <c r="X253" s="570">
        <f t="shared" si="88"/>
        <v>0</v>
      </c>
    </row>
    <row r="254" spans="1:24" ht="35.25" customHeight="1">
      <c r="A254" s="308"/>
      <c r="B254" s="216" t="s">
        <v>1383</v>
      </c>
      <c r="C254" s="286" t="s">
        <v>1462</v>
      </c>
      <c r="D254" s="260" t="s">
        <v>297</v>
      </c>
      <c r="E254" s="260" t="s">
        <v>984</v>
      </c>
      <c r="F254" s="216" t="s">
        <v>298</v>
      </c>
      <c r="G254" s="216" t="s">
        <v>92</v>
      </c>
      <c r="H254" s="216" t="s">
        <v>299</v>
      </c>
      <c r="I254" s="261" t="s">
        <v>131</v>
      </c>
      <c r="J254" s="541"/>
      <c r="K254" s="267"/>
      <c r="L254" s="267"/>
      <c r="M254" s="581">
        <v>13.2</v>
      </c>
      <c r="N254" s="581">
        <v>396.7</v>
      </c>
      <c r="O254" s="581">
        <v>382.5</v>
      </c>
      <c r="P254" s="581">
        <f>SUM(Q254:R254)</f>
        <v>26.3</v>
      </c>
      <c r="Q254" s="581">
        <v>26.3</v>
      </c>
      <c r="R254" s="581">
        <v>0</v>
      </c>
      <c r="S254" s="581">
        <f>SUM(T254:U254)</f>
        <v>25.5</v>
      </c>
      <c r="T254" s="581">
        <v>25.5</v>
      </c>
      <c r="U254" s="581">
        <v>0</v>
      </c>
      <c r="V254" s="581">
        <f>SUM(W254:X254)</f>
        <v>26</v>
      </c>
      <c r="W254" s="581">
        <v>26</v>
      </c>
      <c r="X254" s="581">
        <v>0</v>
      </c>
    </row>
    <row r="255" spans="1:24" ht="56.25">
      <c r="A255" s="111" t="s">
        <v>122</v>
      </c>
      <c r="B255" s="116" t="s">
        <v>1228</v>
      </c>
      <c r="C255" s="132"/>
      <c r="D255" s="86"/>
      <c r="E255" s="86"/>
      <c r="F255" s="86"/>
      <c r="G255" s="86"/>
      <c r="H255" s="86"/>
      <c r="I255" s="86"/>
      <c r="J255" s="111"/>
      <c r="K255" s="111"/>
      <c r="L255" s="86"/>
      <c r="M255" s="569">
        <v>26931.3</v>
      </c>
      <c r="N255" s="569">
        <v>45664.800000000003</v>
      </c>
      <c r="O255" s="569">
        <v>32988.1</v>
      </c>
      <c r="P255" s="569">
        <v>31531.899999999998</v>
      </c>
      <c r="Q255" s="569">
        <v>31531.899999999998</v>
      </c>
      <c r="R255" s="569">
        <v>0</v>
      </c>
      <c r="S255" s="569">
        <v>30586</v>
      </c>
      <c r="T255" s="569">
        <v>30586</v>
      </c>
      <c r="U255" s="569">
        <v>0</v>
      </c>
      <c r="V255" s="569">
        <v>31216.5</v>
      </c>
      <c r="W255" s="569">
        <v>31216.5</v>
      </c>
      <c r="X255" s="569">
        <v>0</v>
      </c>
    </row>
    <row r="256" spans="1:24" s="34" customFormat="1" ht="17.45" customHeight="1">
      <c r="A256" s="193" t="s">
        <v>9</v>
      </c>
      <c r="B256" s="561" t="s">
        <v>66</v>
      </c>
      <c r="C256" s="195"/>
      <c r="D256" s="195"/>
      <c r="E256" s="196"/>
      <c r="F256" s="194"/>
      <c r="G256" s="194"/>
      <c r="H256" s="194"/>
      <c r="I256" s="194"/>
      <c r="J256" s="534"/>
      <c r="K256" s="195"/>
      <c r="L256" s="196"/>
      <c r="M256" s="570">
        <f>SUM(M257,M262)</f>
        <v>26931.299999999996</v>
      </c>
      <c r="N256" s="570">
        <f t="shared" ref="N256:X256" si="89">SUM(N257,N262)</f>
        <v>45664.800000000003</v>
      </c>
      <c r="O256" s="570">
        <f t="shared" si="89"/>
        <v>32988.1</v>
      </c>
      <c r="P256" s="570">
        <f t="shared" si="89"/>
        <v>31531.9</v>
      </c>
      <c r="Q256" s="570">
        <f t="shared" si="89"/>
        <v>31531.9</v>
      </c>
      <c r="R256" s="570">
        <f t="shared" si="89"/>
        <v>0</v>
      </c>
      <c r="S256" s="570">
        <f t="shared" si="89"/>
        <v>30586</v>
      </c>
      <c r="T256" s="570">
        <f t="shared" si="89"/>
        <v>30586</v>
      </c>
      <c r="U256" s="570">
        <f t="shared" si="89"/>
        <v>0</v>
      </c>
      <c r="V256" s="570">
        <f t="shared" si="89"/>
        <v>31216.499999999996</v>
      </c>
      <c r="W256" s="570">
        <f t="shared" si="89"/>
        <v>31216.499999999996</v>
      </c>
      <c r="X256" s="570">
        <f t="shared" si="89"/>
        <v>0</v>
      </c>
    </row>
    <row r="257" spans="1:24">
      <c r="A257" s="215" t="s">
        <v>56</v>
      </c>
      <c r="B257" s="216"/>
      <c r="C257" s="217"/>
      <c r="D257" s="218"/>
      <c r="E257" s="218"/>
      <c r="F257" s="216"/>
      <c r="G257" s="216"/>
      <c r="H257" s="216"/>
      <c r="I257" s="216"/>
      <c r="J257" s="287"/>
      <c r="K257" s="217"/>
      <c r="L257" s="218"/>
      <c r="M257" s="580">
        <f>SUM(M258:M261)</f>
        <v>5310.1999999999989</v>
      </c>
      <c r="N257" s="580">
        <f t="shared" ref="N257:X257" si="90">SUM(N258:N261)</f>
        <v>5464.0999999999995</v>
      </c>
      <c r="O257" s="580">
        <f t="shared" si="90"/>
        <v>3664.9</v>
      </c>
      <c r="P257" s="580">
        <f t="shared" si="90"/>
        <v>5734.5</v>
      </c>
      <c r="Q257" s="580">
        <f t="shared" si="90"/>
        <v>5734.5</v>
      </c>
      <c r="R257" s="580">
        <f t="shared" si="90"/>
        <v>0</v>
      </c>
      <c r="S257" s="580">
        <f t="shared" si="90"/>
        <v>5562.5</v>
      </c>
      <c r="T257" s="580">
        <f t="shared" si="90"/>
        <v>5562.5</v>
      </c>
      <c r="U257" s="580">
        <f t="shared" si="90"/>
        <v>0</v>
      </c>
      <c r="V257" s="580">
        <f t="shared" si="90"/>
        <v>5677.2</v>
      </c>
      <c r="W257" s="580">
        <f t="shared" si="90"/>
        <v>5677.2</v>
      </c>
      <c r="X257" s="580">
        <f t="shared" si="90"/>
        <v>0</v>
      </c>
    </row>
    <row r="258" spans="1:24" ht="56.25">
      <c r="A258" s="308" t="s">
        <v>10</v>
      </c>
      <c r="B258" s="286" t="s">
        <v>1281</v>
      </c>
      <c r="C258" s="216" t="s">
        <v>67</v>
      </c>
      <c r="D258" s="262" t="s">
        <v>1146</v>
      </c>
      <c r="E258" s="256" t="s">
        <v>1147</v>
      </c>
      <c r="F258" s="264" t="s">
        <v>91</v>
      </c>
      <c r="G258" s="264" t="s">
        <v>92</v>
      </c>
      <c r="H258" s="216">
        <v>7770100190</v>
      </c>
      <c r="I258" s="261">
        <v>100</v>
      </c>
      <c r="J258" s="708"/>
      <c r="K258" s="716" t="s">
        <v>1127</v>
      </c>
      <c r="L258" s="715" t="s">
        <v>123</v>
      </c>
      <c r="M258" s="581">
        <v>4901.3999999999996</v>
      </c>
      <c r="N258" s="581">
        <v>5098.3999999999996</v>
      </c>
      <c r="O258" s="581">
        <v>3423.3</v>
      </c>
      <c r="P258" s="581">
        <v>5250.3</v>
      </c>
      <c r="Q258" s="581">
        <v>5250.3</v>
      </c>
      <c r="R258" s="581">
        <v>0</v>
      </c>
      <c r="S258" s="581">
        <v>5092.8</v>
      </c>
      <c r="T258" s="581">
        <v>5092.8</v>
      </c>
      <c r="U258" s="581">
        <v>0</v>
      </c>
      <c r="V258" s="581">
        <v>5197.8</v>
      </c>
      <c r="W258" s="581">
        <v>5197.8</v>
      </c>
      <c r="X258" s="581">
        <v>0</v>
      </c>
    </row>
    <row r="259" spans="1:24" ht="285" customHeight="1">
      <c r="A259" s="308" t="s">
        <v>231</v>
      </c>
      <c r="B259" s="286" t="s">
        <v>1281</v>
      </c>
      <c r="C259" s="216" t="s">
        <v>68</v>
      </c>
      <c r="D259" s="235" t="s">
        <v>1128</v>
      </c>
      <c r="E259" s="235" t="s">
        <v>947</v>
      </c>
      <c r="F259" s="264" t="s">
        <v>91</v>
      </c>
      <c r="G259" s="264" t="s">
        <v>92</v>
      </c>
      <c r="H259" s="216">
        <v>7770100190</v>
      </c>
      <c r="I259" s="261">
        <v>200</v>
      </c>
      <c r="J259" s="708"/>
      <c r="K259" s="716"/>
      <c r="L259" s="715"/>
      <c r="M259" s="581">
        <v>263.89999999999998</v>
      </c>
      <c r="N259" s="581">
        <v>365.7</v>
      </c>
      <c r="O259" s="581">
        <v>241.6</v>
      </c>
      <c r="P259" s="581">
        <v>484.2</v>
      </c>
      <c r="Q259" s="581">
        <v>484.2</v>
      </c>
      <c r="R259" s="581">
        <v>0</v>
      </c>
      <c r="S259" s="581">
        <v>469.7</v>
      </c>
      <c r="T259" s="581">
        <v>469.7</v>
      </c>
      <c r="U259" s="581">
        <v>0</v>
      </c>
      <c r="V259" s="581">
        <v>479.4</v>
      </c>
      <c r="W259" s="581">
        <v>479.4</v>
      </c>
      <c r="X259" s="581">
        <v>0</v>
      </c>
    </row>
    <row r="260" spans="1:24" ht="75">
      <c r="A260" s="308" t="s">
        <v>176</v>
      </c>
      <c r="B260" s="286" t="s">
        <v>1281</v>
      </c>
      <c r="C260" s="268" t="s">
        <v>724</v>
      </c>
      <c r="D260" s="226" t="s">
        <v>268</v>
      </c>
      <c r="E260" s="226" t="s">
        <v>985</v>
      </c>
      <c r="F260" s="264" t="s">
        <v>91</v>
      </c>
      <c r="G260" s="264" t="s">
        <v>92</v>
      </c>
      <c r="H260" s="216">
        <v>7770455490</v>
      </c>
      <c r="I260" s="261">
        <v>100</v>
      </c>
      <c r="J260" s="216"/>
      <c r="K260" s="264"/>
      <c r="L260" s="262"/>
      <c r="M260" s="581">
        <v>70</v>
      </c>
      <c r="N260" s="581">
        <v>0</v>
      </c>
      <c r="O260" s="581">
        <v>0</v>
      </c>
      <c r="P260" s="581">
        <v>0</v>
      </c>
      <c r="Q260" s="581">
        <v>0</v>
      </c>
      <c r="R260" s="581">
        <v>0</v>
      </c>
      <c r="S260" s="581">
        <v>0</v>
      </c>
      <c r="T260" s="581">
        <v>0</v>
      </c>
      <c r="U260" s="581">
        <v>0</v>
      </c>
      <c r="V260" s="581">
        <v>0</v>
      </c>
      <c r="W260" s="581">
        <v>0</v>
      </c>
      <c r="X260" s="581">
        <v>0</v>
      </c>
    </row>
    <row r="261" spans="1:24" ht="179.25" customHeight="1">
      <c r="A261" s="308" t="s">
        <v>177</v>
      </c>
      <c r="B261" s="286" t="s">
        <v>1281</v>
      </c>
      <c r="C261" s="268" t="s">
        <v>1025</v>
      </c>
      <c r="D261" s="262" t="s">
        <v>1317</v>
      </c>
      <c r="E261" s="262" t="s">
        <v>1318</v>
      </c>
      <c r="F261" s="264" t="s">
        <v>91</v>
      </c>
      <c r="G261" s="264" t="s">
        <v>92</v>
      </c>
      <c r="H261" s="216">
        <v>7770574270</v>
      </c>
      <c r="I261" s="261">
        <v>100</v>
      </c>
      <c r="J261" s="216"/>
      <c r="K261" s="264"/>
      <c r="L261" s="262"/>
      <c r="M261" s="581">
        <v>74.900000000000006</v>
      </c>
      <c r="N261" s="581">
        <v>0</v>
      </c>
      <c r="O261" s="581">
        <v>0</v>
      </c>
      <c r="P261" s="581">
        <v>0</v>
      </c>
      <c r="Q261" s="581">
        <v>0</v>
      </c>
      <c r="R261" s="581">
        <v>0</v>
      </c>
      <c r="S261" s="581">
        <v>0</v>
      </c>
      <c r="T261" s="581">
        <v>0</v>
      </c>
      <c r="U261" s="581">
        <v>0</v>
      </c>
      <c r="V261" s="581">
        <v>0</v>
      </c>
      <c r="W261" s="581">
        <v>0</v>
      </c>
      <c r="X261" s="581">
        <v>0</v>
      </c>
    </row>
    <row r="262" spans="1:24">
      <c r="A262" s="273" t="s">
        <v>211</v>
      </c>
      <c r="B262" s="650" t="s">
        <v>1129</v>
      </c>
      <c r="C262" s="650"/>
      <c r="D262" s="650"/>
      <c r="E262" s="650"/>
      <c r="F262" s="650"/>
      <c r="G262" s="650"/>
      <c r="H262" s="650"/>
      <c r="I262" s="650"/>
      <c r="J262" s="237"/>
      <c r="K262" s="280"/>
      <c r="L262" s="279"/>
      <c r="M262" s="580">
        <f t="shared" ref="M262:X262" si="91">M263+M283+M267</f>
        <v>21621.1</v>
      </c>
      <c r="N262" s="580">
        <f t="shared" si="91"/>
        <v>40200.700000000004</v>
      </c>
      <c r="O262" s="580">
        <f t="shared" si="91"/>
        <v>29323.200000000001</v>
      </c>
      <c r="P262" s="580">
        <f t="shared" si="91"/>
        <v>25797.4</v>
      </c>
      <c r="Q262" s="580">
        <f t="shared" si="91"/>
        <v>25797.4</v>
      </c>
      <c r="R262" s="580">
        <f t="shared" si="91"/>
        <v>0</v>
      </c>
      <c r="S262" s="580">
        <f t="shared" si="91"/>
        <v>25023.5</v>
      </c>
      <c r="T262" s="580">
        <f t="shared" si="91"/>
        <v>25023.5</v>
      </c>
      <c r="U262" s="580">
        <f t="shared" si="91"/>
        <v>0</v>
      </c>
      <c r="V262" s="580">
        <f t="shared" si="91"/>
        <v>25539.299999999996</v>
      </c>
      <c r="W262" s="580">
        <f t="shared" si="91"/>
        <v>25539.299999999996</v>
      </c>
      <c r="X262" s="580">
        <f t="shared" si="91"/>
        <v>0</v>
      </c>
    </row>
    <row r="263" spans="1:24" ht="37.5">
      <c r="A263" s="273" t="s">
        <v>934</v>
      </c>
      <c r="B263" s="237" t="s">
        <v>57</v>
      </c>
      <c r="C263" s="274"/>
      <c r="D263" s="274"/>
      <c r="E263" s="274"/>
      <c r="F263" s="237"/>
      <c r="G263" s="237"/>
      <c r="H263" s="237"/>
      <c r="I263" s="275">
        <v>100</v>
      </c>
      <c r="J263" s="548"/>
      <c r="K263" s="274"/>
      <c r="L263" s="274"/>
      <c r="M263" s="580">
        <f>SUM(M264:M266)</f>
        <v>13817.699999999999</v>
      </c>
      <c r="N263" s="580">
        <f t="shared" ref="N263:X263" si="92">SUM(N264:N266)</f>
        <v>14844</v>
      </c>
      <c r="O263" s="580">
        <f t="shared" si="92"/>
        <v>9884</v>
      </c>
      <c r="P263" s="580">
        <f t="shared" si="92"/>
        <v>16793.8</v>
      </c>
      <c r="Q263" s="580">
        <f t="shared" si="92"/>
        <v>16793.8</v>
      </c>
      <c r="R263" s="580">
        <f t="shared" si="92"/>
        <v>0</v>
      </c>
      <c r="S263" s="580">
        <f t="shared" si="92"/>
        <v>16290</v>
      </c>
      <c r="T263" s="580">
        <f t="shared" si="92"/>
        <v>16290</v>
      </c>
      <c r="U263" s="580">
        <f t="shared" si="92"/>
        <v>0</v>
      </c>
      <c r="V263" s="580">
        <f t="shared" si="92"/>
        <v>16625.8</v>
      </c>
      <c r="W263" s="580">
        <f t="shared" si="92"/>
        <v>16625.8</v>
      </c>
      <c r="X263" s="580">
        <f t="shared" si="92"/>
        <v>0</v>
      </c>
    </row>
    <row r="264" spans="1:24" ht="409.5">
      <c r="A264" s="308" t="s">
        <v>1130</v>
      </c>
      <c r="B264" s="268" t="s">
        <v>124</v>
      </c>
      <c r="C264" s="221" t="s">
        <v>109</v>
      </c>
      <c r="D264" s="283" t="s">
        <v>1131</v>
      </c>
      <c r="E264" s="283" t="s">
        <v>961</v>
      </c>
      <c r="F264" s="284" t="s">
        <v>94</v>
      </c>
      <c r="G264" s="284" t="s">
        <v>79</v>
      </c>
      <c r="H264" s="285">
        <v>2020100590</v>
      </c>
      <c r="I264" s="285">
        <v>100</v>
      </c>
      <c r="J264" s="257" t="s">
        <v>1413</v>
      </c>
      <c r="K264" s="285" t="s">
        <v>1127</v>
      </c>
      <c r="L264" s="285" t="s">
        <v>123</v>
      </c>
      <c r="M264" s="581">
        <v>8597.5</v>
      </c>
      <c r="N264" s="581">
        <v>8852.7999999999993</v>
      </c>
      <c r="O264" s="581">
        <v>5951.9</v>
      </c>
      <c r="P264" s="581">
        <v>9440</v>
      </c>
      <c r="Q264" s="581">
        <v>9440</v>
      </c>
      <c r="R264" s="581"/>
      <c r="S264" s="581">
        <v>9156.7999999999993</v>
      </c>
      <c r="T264" s="581">
        <v>9156.7999999999993</v>
      </c>
      <c r="U264" s="581"/>
      <c r="V264" s="581">
        <v>9345.6</v>
      </c>
      <c r="W264" s="581">
        <v>9345.6</v>
      </c>
      <c r="X264" s="581"/>
    </row>
    <row r="265" spans="1:24" ht="409.5">
      <c r="A265" s="308" t="s">
        <v>1132</v>
      </c>
      <c r="B265" s="268" t="s">
        <v>1344</v>
      </c>
      <c r="C265" s="221" t="s">
        <v>109</v>
      </c>
      <c r="D265" s="262" t="s">
        <v>269</v>
      </c>
      <c r="E265" s="262" t="s">
        <v>963</v>
      </c>
      <c r="F265" s="264" t="s">
        <v>97</v>
      </c>
      <c r="G265" s="264" t="s">
        <v>97</v>
      </c>
      <c r="H265" s="216">
        <v>540100590</v>
      </c>
      <c r="I265" s="261">
        <v>100</v>
      </c>
      <c r="J265" s="293" t="s">
        <v>1413</v>
      </c>
      <c r="K265" s="235" t="s">
        <v>1127</v>
      </c>
      <c r="L265" s="235" t="s">
        <v>123</v>
      </c>
      <c r="M265" s="581">
        <v>5175.3</v>
      </c>
      <c r="N265" s="581">
        <v>5991.2</v>
      </c>
      <c r="O265" s="581">
        <v>3932.1</v>
      </c>
      <c r="P265" s="581">
        <v>7353.8</v>
      </c>
      <c r="Q265" s="581">
        <v>7353.8</v>
      </c>
      <c r="R265" s="581">
        <v>0</v>
      </c>
      <c r="S265" s="581">
        <v>7133.2</v>
      </c>
      <c r="T265" s="581">
        <v>7133.2</v>
      </c>
      <c r="U265" s="581">
        <v>0</v>
      </c>
      <c r="V265" s="581">
        <v>7280.2</v>
      </c>
      <c r="W265" s="581">
        <v>7280.2</v>
      </c>
      <c r="X265" s="581">
        <v>0</v>
      </c>
    </row>
    <row r="266" spans="1:24" ht="150">
      <c r="A266" s="308" t="s">
        <v>65</v>
      </c>
      <c r="B266" s="268" t="s">
        <v>1344</v>
      </c>
      <c r="C266" s="268" t="s">
        <v>1025</v>
      </c>
      <c r="D266" s="262" t="s">
        <v>269</v>
      </c>
      <c r="E266" s="262" t="s">
        <v>963</v>
      </c>
      <c r="F266" s="264" t="s">
        <v>97</v>
      </c>
      <c r="G266" s="264" t="s">
        <v>97</v>
      </c>
      <c r="H266" s="216">
        <v>7770574270</v>
      </c>
      <c r="I266" s="261">
        <v>100</v>
      </c>
      <c r="J266" s="541"/>
      <c r="K266" s="235"/>
      <c r="L266" s="235"/>
      <c r="M266" s="581">
        <v>44.9</v>
      </c>
      <c r="N266" s="581">
        <v>0</v>
      </c>
      <c r="O266" s="581">
        <v>0</v>
      </c>
      <c r="P266" s="581">
        <f>SUM(Q266:R266)</f>
        <v>0</v>
      </c>
      <c r="Q266" s="581"/>
      <c r="R266" s="581"/>
      <c r="S266" s="581">
        <f>SUM(T266:U266)</f>
        <v>0</v>
      </c>
      <c r="T266" s="581"/>
      <c r="U266" s="581"/>
      <c r="V266" s="581">
        <f>SUM(W266:X266)</f>
        <v>0</v>
      </c>
      <c r="W266" s="581"/>
      <c r="X266" s="581"/>
    </row>
    <row r="267" spans="1:24" ht="37.5">
      <c r="A267" s="308" t="s">
        <v>13</v>
      </c>
      <c r="B267" s="216" t="s">
        <v>32</v>
      </c>
      <c r="C267" s="219"/>
      <c r="D267" s="262" t="s">
        <v>269</v>
      </c>
      <c r="E267" s="262" t="s">
        <v>963</v>
      </c>
      <c r="F267" s="216"/>
      <c r="G267" s="216"/>
      <c r="H267" s="216"/>
      <c r="I267" s="261">
        <v>200</v>
      </c>
      <c r="J267" s="287"/>
      <c r="K267" s="219"/>
      <c r="L267" s="222"/>
      <c r="M267" s="581">
        <f t="shared" ref="M267:X267" si="93">SUM(M268:M282)</f>
        <v>7748.7000000000007</v>
      </c>
      <c r="N267" s="581">
        <f t="shared" si="93"/>
        <v>25294.100000000006</v>
      </c>
      <c r="O267" s="581">
        <f t="shared" si="93"/>
        <v>19396.7</v>
      </c>
      <c r="P267" s="581">
        <f t="shared" si="93"/>
        <v>8944.4</v>
      </c>
      <c r="Q267" s="581">
        <f t="shared" si="93"/>
        <v>8944.4</v>
      </c>
      <c r="R267" s="581">
        <f t="shared" si="93"/>
        <v>0</v>
      </c>
      <c r="S267" s="581">
        <f t="shared" si="93"/>
        <v>8676.1</v>
      </c>
      <c r="T267" s="581">
        <f t="shared" si="93"/>
        <v>8676.1</v>
      </c>
      <c r="U267" s="581">
        <f t="shared" si="93"/>
        <v>0</v>
      </c>
      <c r="V267" s="581">
        <f t="shared" si="93"/>
        <v>8854.9</v>
      </c>
      <c r="W267" s="581">
        <f t="shared" si="93"/>
        <v>8854.9</v>
      </c>
      <c r="X267" s="581">
        <f t="shared" si="93"/>
        <v>0</v>
      </c>
    </row>
    <row r="268" spans="1:24" ht="93.75">
      <c r="A268" s="308" t="s">
        <v>1133</v>
      </c>
      <c r="B268" s="268" t="s">
        <v>124</v>
      </c>
      <c r="C268" s="221" t="s">
        <v>109</v>
      </c>
      <c r="D268" s="262" t="s">
        <v>275</v>
      </c>
      <c r="E268" s="262" t="s">
        <v>961</v>
      </c>
      <c r="F268" s="264" t="s">
        <v>94</v>
      </c>
      <c r="G268" s="264" t="s">
        <v>79</v>
      </c>
      <c r="H268" s="216">
        <v>2020100590</v>
      </c>
      <c r="I268" s="261">
        <v>200</v>
      </c>
      <c r="J268" s="550"/>
      <c r="K268" s="286"/>
      <c r="L268" s="286"/>
      <c r="M268" s="581">
        <v>1675.5</v>
      </c>
      <c r="N268" s="581">
        <v>2369.1</v>
      </c>
      <c r="O268" s="581">
        <v>1476.7</v>
      </c>
      <c r="P268" s="581">
        <v>2598.5</v>
      </c>
      <c r="Q268" s="581">
        <v>2598.5</v>
      </c>
      <c r="R268" s="581"/>
      <c r="S268" s="581">
        <v>2520.5</v>
      </c>
      <c r="T268" s="581">
        <v>2520.5</v>
      </c>
      <c r="U268" s="581"/>
      <c r="V268" s="581">
        <v>2572.5</v>
      </c>
      <c r="W268" s="581">
        <v>2572.5</v>
      </c>
      <c r="X268" s="581"/>
    </row>
    <row r="269" spans="1:24" ht="37.5">
      <c r="A269" s="308" t="s">
        <v>842</v>
      </c>
      <c r="B269" s="268" t="s">
        <v>124</v>
      </c>
      <c r="C269" s="268" t="s">
        <v>112</v>
      </c>
      <c r="D269" s="262" t="s">
        <v>275</v>
      </c>
      <c r="E269" s="262" t="s">
        <v>961</v>
      </c>
      <c r="F269" s="264" t="s">
        <v>94</v>
      </c>
      <c r="G269" s="264" t="s">
        <v>79</v>
      </c>
      <c r="H269" s="216">
        <v>2020125110</v>
      </c>
      <c r="I269" s="261">
        <v>200</v>
      </c>
      <c r="J269" s="237"/>
      <c r="K269" s="512"/>
      <c r="L269" s="512"/>
      <c r="M269" s="581">
        <v>1181.0999999999999</v>
      </c>
      <c r="N269" s="581">
        <v>251.8</v>
      </c>
      <c r="O269" s="581">
        <v>251.8</v>
      </c>
      <c r="P269" s="581">
        <v>110.8</v>
      </c>
      <c r="Q269" s="581">
        <v>110.8</v>
      </c>
      <c r="R269" s="581">
        <v>0</v>
      </c>
      <c r="S269" s="581">
        <v>107.5</v>
      </c>
      <c r="T269" s="581">
        <v>107.5</v>
      </c>
      <c r="U269" s="581">
        <v>0</v>
      </c>
      <c r="V269" s="581">
        <v>109.7</v>
      </c>
      <c r="W269" s="581">
        <v>109.7</v>
      </c>
      <c r="X269" s="581">
        <v>0</v>
      </c>
    </row>
    <row r="270" spans="1:24" ht="206.25">
      <c r="A270" s="308" t="s">
        <v>296</v>
      </c>
      <c r="B270" s="268" t="s">
        <v>1296</v>
      </c>
      <c r="C270" s="221" t="s">
        <v>1345</v>
      </c>
      <c r="D270" s="262" t="s">
        <v>270</v>
      </c>
      <c r="E270" s="262" t="s">
        <v>964</v>
      </c>
      <c r="F270" s="264" t="s">
        <v>92</v>
      </c>
      <c r="G270" s="264" t="s">
        <v>96</v>
      </c>
      <c r="H270" s="264" t="s">
        <v>163</v>
      </c>
      <c r="I270" s="261">
        <v>200</v>
      </c>
      <c r="J270" s="293" t="s">
        <v>1134</v>
      </c>
      <c r="K270" s="223" t="s">
        <v>1135</v>
      </c>
      <c r="L270" s="286" t="s">
        <v>1136</v>
      </c>
      <c r="M270" s="581">
        <v>751.9</v>
      </c>
      <c r="N270" s="588">
        <v>1296</v>
      </c>
      <c r="O270" s="581">
        <v>552.79999999999995</v>
      </c>
      <c r="P270" s="581">
        <v>1083.3</v>
      </c>
      <c r="Q270" s="581">
        <v>1083.3</v>
      </c>
      <c r="R270" s="581">
        <v>0</v>
      </c>
      <c r="S270" s="581">
        <v>1050.8</v>
      </c>
      <c r="T270" s="581">
        <v>1050.8</v>
      </c>
      <c r="U270" s="581">
        <v>0</v>
      </c>
      <c r="V270" s="581">
        <v>1072.5</v>
      </c>
      <c r="W270" s="581">
        <v>1072.5</v>
      </c>
      <c r="X270" s="581">
        <v>0</v>
      </c>
    </row>
    <row r="271" spans="1:24" ht="150">
      <c r="A271" s="308" t="s">
        <v>207</v>
      </c>
      <c r="B271" s="268" t="s">
        <v>1296</v>
      </c>
      <c r="C271" s="268" t="s">
        <v>1149</v>
      </c>
      <c r="D271" s="262" t="s">
        <v>270</v>
      </c>
      <c r="E271" s="262"/>
      <c r="F271" s="264" t="s">
        <v>92</v>
      </c>
      <c r="G271" s="264" t="s">
        <v>96</v>
      </c>
      <c r="H271" s="216" t="s">
        <v>117</v>
      </c>
      <c r="I271" s="261">
        <v>200</v>
      </c>
      <c r="J271" s="265" t="s">
        <v>1414</v>
      </c>
      <c r="K271" s="223">
        <v>43284</v>
      </c>
      <c r="L271" s="286"/>
      <c r="M271" s="581">
        <v>0</v>
      </c>
      <c r="N271" s="581">
        <v>14562</v>
      </c>
      <c r="O271" s="581">
        <v>13622.7</v>
      </c>
      <c r="P271" s="581">
        <v>0</v>
      </c>
      <c r="Q271" s="581">
        <v>0</v>
      </c>
      <c r="R271" s="581">
        <v>0</v>
      </c>
      <c r="S271" s="581">
        <v>0</v>
      </c>
      <c r="T271" s="581">
        <v>0</v>
      </c>
      <c r="U271" s="581">
        <v>0</v>
      </c>
      <c r="V271" s="581">
        <v>0</v>
      </c>
      <c r="W271" s="581">
        <v>0</v>
      </c>
      <c r="X271" s="581">
        <v>0</v>
      </c>
    </row>
    <row r="272" spans="1:24" ht="286.5" customHeight="1">
      <c r="A272" s="308" t="s">
        <v>208</v>
      </c>
      <c r="B272" s="268" t="s">
        <v>1296</v>
      </c>
      <c r="C272" s="268" t="s">
        <v>725</v>
      </c>
      <c r="D272" s="262" t="s">
        <v>270</v>
      </c>
      <c r="E272" s="262"/>
      <c r="F272" s="264" t="s">
        <v>92</v>
      </c>
      <c r="G272" s="264" t="s">
        <v>96</v>
      </c>
      <c r="H272" s="264" t="s">
        <v>104</v>
      </c>
      <c r="I272" s="261">
        <v>200</v>
      </c>
      <c r="J272" s="293"/>
      <c r="K272" s="223"/>
      <c r="L272" s="286"/>
      <c r="M272" s="581">
        <v>0</v>
      </c>
      <c r="N272" s="581">
        <v>1909.9</v>
      </c>
      <c r="O272" s="581">
        <v>0</v>
      </c>
      <c r="P272" s="581">
        <v>0</v>
      </c>
      <c r="Q272" s="581">
        <v>0</v>
      </c>
      <c r="R272" s="581">
        <v>0</v>
      </c>
      <c r="S272" s="581">
        <v>0</v>
      </c>
      <c r="T272" s="581">
        <v>0</v>
      </c>
      <c r="U272" s="581">
        <v>0</v>
      </c>
      <c r="V272" s="581">
        <v>0</v>
      </c>
      <c r="W272" s="581">
        <v>0</v>
      </c>
      <c r="X272" s="581">
        <v>0</v>
      </c>
    </row>
    <row r="273" spans="1:24" ht="93.75">
      <c r="A273" s="308" t="s">
        <v>209</v>
      </c>
      <c r="B273" s="268" t="s">
        <v>1296</v>
      </c>
      <c r="C273" s="268" t="s">
        <v>725</v>
      </c>
      <c r="D273" s="262" t="s">
        <v>270</v>
      </c>
      <c r="E273" s="262"/>
      <c r="F273" s="264" t="s">
        <v>92</v>
      </c>
      <c r="G273" s="264" t="s">
        <v>96</v>
      </c>
      <c r="H273" s="264" t="s">
        <v>147</v>
      </c>
      <c r="I273" s="261">
        <v>200</v>
      </c>
      <c r="J273" s="293" t="s">
        <v>1137</v>
      </c>
      <c r="K273" s="223"/>
      <c r="L273" s="286"/>
      <c r="M273" s="581">
        <v>0</v>
      </c>
      <c r="N273" s="581">
        <v>123.7</v>
      </c>
      <c r="O273" s="581">
        <v>123.7</v>
      </c>
      <c r="P273" s="581">
        <v>0</v>
      </c>
      <c r="Q273" s="581">
        <v>0</v>
      </c>
      <c r="R273" s="581">
        <v>0</v>
      </c>
      <c r="S273" s="581">
        <v>0</v>
      </c>
      <c r="T273" s="581">
        <v>0</v>
      </c>
      <c r="U273" s="581">
        <v>0</v>
      </c>
      <c r="V273" s="581">
        <v>0</v>
      </c>
      <c r="W273" s="581">
        <v>0</v>
      </c>
      <c r="X273" s="581">
        <v>0</v>
      </c>
    </row>
    <row r="274" spans="1:24" ht="56.25">
      <c r="A274" s="308" t="s">
        <v>215</v>
      </c>
      <c r="B274" s="268" t="s">
        <v>1305</v>
      </c>
      <c r="C274" s="506" t="s">
        <v>114</v>
      </c>
      <c r="D274" s="262" t="s">
        <v>271</v>
      </c>
      <c r="E274" s="262" t="s">
        <v>966</v>
      </c>
      <c r="F274" s="264" t="s">
        <v>97</v>
      </c>
      <c r="G274" s="264" t="s">
        <v>94</v>
      </c>
      <c r="H274" s="216">
        <v>540125010</v>
      </c>
      <c r="I274" s="261">
        <v>200</v>
      </c>
      <c r="J274" s="644" t="s">
        <v>1138</v>
      </c>
      <c r="K274" s="645" t="s">
        <v>1139</v>
      </c>
      <c r="L274" s="286" t="s">
        <v>1140</v>
      </c>
      <c r="M274" s="581">
        <v>1985.1</v>
      </c>
      <c r="N274" s="581">
        <v>3126</v>
      </c>
      <c r="O274" s="581">
        <v>2230.3000000000002</v>
      </c>
      <c r="P274" s="581">
        <v>3320</v>
      </c>
      <c r="Q274" s="581">
        <v>3320</v>
      </c>
      <c r="R274" s="581">
        <v>0</v>
      </c>
      <c r="S274" s="581">
        <v>3220.4</v>
      </c>
      <c r="T274" s="581">
        <v>3220.4</v>
      </c>
      <c r="U274" s="581">
        <v>0</v>
      </c>
      <c r="V274" s="581">
        <v>3286.8</v>
      </c>
      <c r="W274" s="581">
        <v>3286.8</v>
      </c>
      <c r="X274" s="581">
        <v>0</v>
      </c>
    </row>
    <row r="275" spans="1:24" ht="56.25">
      <c r="A275" s="308" t="s">
        <v>216</v>
      </c>
      <c r="B275" s="268" t="s">
        <v>1305</v>
      </c>
      <c r="C275" s="506" t="s">
        <v>836</v>
      </c>
      <c r="D275" s="262" t="s">
        <v>271</v>
      </c>
      <c r="E275" s="262" t="s">
        <v>966</v>
      </c>
      <c r="F275" s="264" t="s">
        <v>97</v>
      </c>
      <c r="G275" s="264" t="s">
        <v>94</v>
      </c>
      <c r="H275" s="264" t="s">
        <v>184</v>
      </c>
      <c r="I275" s="261">
        <v>200</v>
      </c>
      <c r="J275" s="644"/>
      <c r="K275" s="645"/>
      <c r="L275" s="286" t="s">
        <v>1140</v>
      </c>
      <c r="M275" s="581">
        <v>108</v>
      </c>
      <c r="N275" s="581">
        <v>184.1</v>
      </c>
      <c r="O275" s="581">
        <v>104.1</v>
      </c>
      <c r="P275" s="581">
        <v>300</v>
      </c>
      <c r="Q275" s="581">
        <v>300</v>
      </c>
      <c r="R275" s="581">
        <v>0</v>
      </c>
      <c r="S275" s="581">
        <v>291</v>
      </c>
      <c r="T275" s="581">
        <v>291</v>
      </c>
      <c r="U275" s="581">
        <v>0</v>
      </c>
      <c r="V275" s="581">
        <v>297</v>
      </c>
      <c r="W275" s="581">
        <v>297</v>
      </c>
      <c r="X275" s="581">
        <v>0</v>
      </c>
    </row>
    <row r="276" spans="1:24" ht="57" customHeight="1">
      <c r="A276" s="308" t="s">
        <v>213</v>
      </c>
      <c r="B276" s="268" t="s">
        <v>1305</v>
      </c>
      <c r="C276" s="507" t="s">
        <v>837</v>
      </c>
      <c r="D276" s="262" t="s">
        <v>271</v>
      </c>
      <c r="E276" s="262" t="s">
        <v>966</v>
      </c>
      <c r="F276" s="264" t="s">
        <v>97</v>
      </c>
      <c r="G276" s="264" t="s">
        <v>94</v>
      </c>
      <c r="H276" s="264" t="s">
        <v>120</v>
      </c>
      <c r="I276" s="261">
        <v>200</v>
      </c>
      <c r="J276" s="644"/>
      <c r="K276" s="645"/>
      <c r="L276" s="286" t="s">
        <v>1140</v>
      </c>
      <c r="M276" s="581">
        <v>64.900000000000006</v>
      </c>
      <c r="N276" s="581">
        <v>247.9</v>
      </c>
      <c r="O276" s="581">
        <v>116.7</v>
      </c>
      <c r="P276" s="581">
        <v>200</v>
      </c>
      <c r="Q276" s="581">
        <v>200</v>
      </c>
      <c r="R276" s="581">
        <v>0</v>
      </c>
      <c r="S276" s="581">
        <v>194</v>
      </c>
      <c r="T276" s="581">
        <v>194</v>
      </c>
      <c r="U276" s="581">
        <v>0</v>
      </c>
      <c r="V276" s="581">
        <v>198</v>
      </c>
      <c r="W276" s="581">
        <v>198</v>
      </c>
      <c r="X276" s="581">
        <v>0</v>
      </c>
    </row>
    <row r="277" spans="1:24" ht="150">
      <c r="A277" s="308" t="s">
        <v>219</v>
      </c>
      <c r="B277" s="268" t="s">
        <v>1305</v>
      </c>
      <c r="C277" s="508" t="s">
        <v>1155</v>
      </c>
      <c r="D277" s="262" t="s">
        <v>271</v>
      </c>
      <c r="E277" s="262" t="s">
        <v>966</v>
      </c>
      <c r="F277" s="264" t="s">
        <v>97</v>
      </c>
      <c r="G277" s="264" t="s">
        <v>94</v>
      </c>
      <c r="H277" s="264" t="s">
        <v>185</v>
      </c>
      <c r="I277" s="261">
        <v>200</v>
      </c>
      <c r="J277" s="644"/>
      <c r="K277" s="645"/>
      <c r="L277" s="286" t="s">
        <v>1140</v>
      </c>
      <c r="M277" s="581">
        <v>13.3</v>
      </c>
      <c r="N277" s="581">
        <v>13.2</v>
      </c>
      <c r="O277" s="581">
        <v>0</v>
      </c>
      <c r="P277" s="581">
        <v>0</v>
      </c>
      <c r="Q277" s="581">
        <v>0</v>
      </c>
      <c r="R277" s="581">
        <v>0</v>
      </c>
      <c r="S277" s="581">
        <v>0</v>
      </c>
      <c r="T277" s="581">
        <v>0</v>
      </c>
      <c r="U277" s="581">
        <v>0</v>
      </c>
      <c r="V277" s="581">
        <v>0</v>
      </c>
      <c r="W277" s="581">
        <v>0</v>
      </c>
      <c r="X277" s="581">
        <v>0</v>
      </c>
    </row>
    <row r="278" spans="1:24" ht="112.5">
      <c r="A278" s="308" t="s">
        <v>220</v>
      </c>
      <c r="B278" s="268" t="s">
        <v>1305</v>
      </c>
      <c r="C278" s="509" t="s">
        <v>1159</v>
      </c>
      <c r="D278" s="262" t="s">
        <v>272</v>
      </c>
      <c r="E278" s="262" t="s">
        <v>968</v>
      </c>
      <c r="F278" s="264" t="s">
        <v>97</v>
      </c>
      <c r="G278" s="264" t="s">
        <v>94</v>
      </c>
      <c r="H278" s="264" t="s">
        <v>721</v>
      </c>
      <c r="I278" s="261">
        <v>200</v>
      </c>
      <c r="J278" s="293" t="s">
        <v>1143</v>
      </c>
      <c r="K278" s="286"/>
      <c r="L278" s="286"/>
      <c r="M278" s="581">
        <v>1096.8</v>
      </c>
      <c r="N278" s="581">
        <v>0</v>
      </c>
      <c r="O278" s="581">
        <v>0</v>
      </c>
      <c r="P278" s="581"/>
      <c r="Q278" s="581"/>
      <c r="R278" s="581"/>
      <c r="S278" s="581"/>
      <c r="T278" s="581"/>
      <c r="U278" s="581"/>
      <c r="V278" s="581"/>
      <c r="W278" s="581"/>
      <c r="X278" s="581"/>
    </row>
    <row r="279" spans="1:24" ht="58.5" customHeight="1">
      <c r="A279" s="308" t="s">
        <v>229</v>
      </c>
      <c r="B279" s="268" t="s">
        <v>1305</v>
      </c>
      <c r="C279" s="509" t="s">
        <v>98</v>
      </c>
      <c r="D279" s="262" t="s">
        <v>272</v>
      </c>
      <c r="E279" s="256" t="s">
        <v>968</v>
      </c>
      <c r="F279" s="264" t="s">
        <v>97</v>
      </c>
      <c r="G279" s="264" t="s">
        <v>94</v>
      </c>
      <c r="H279" s="264" t="s">
        <v>115</v>
      </c>
      <c r="I279" s="261">
        <v>200</v>
      </c>
      <c r="J279" s="293" t="s">
        <v>1415</v>
      </c>
      <c r="K279" s="286"/>
      <c r="L279" s="286"/>
      <c r="M279" s="581">
        <v>183.1</v>
      </c>
      <c r="N279" s="581">
        <v>193.7</v>
      </c>
      <c r="O279" s="581">
        <v>183.9</v>
      </c>
      <c r="P279" s="581">
        <v>300</v>
      </c>
      <c r="Q279" s="581">
        <v>300</v>
      </c>
      <c r="R279" s="581">
        <v>0</v>
      </c>
      <c r="S279" s="581">
        <v>291</v>
      </c>
      <c r="T279" s="581">
        <v>291</v>
      </c>
      <c r="U279" s="581">
        <v>0</v>
      </c>
      <c r="V279" s="581">
        <v>297</v>
      </c>
      <c r="W279" s="581">
        <v>297</v>
      </c>
      <c r="X279" s="581">
        <v>0</v>
      </c>
    </row>
    <row r="280" spans="1:24" ht="37.5">
      <c r="A280" s="308" t="s">
        <v>930</v>
      </c>
      <c r="B280" s="268" t="s">
        <v>1305</v>
      </c>
      <c r="C280" s="506" t="s">
        <v>108</v>
      </c>
      <c r="D280" s="262" t="s">
        <v>271</v>
      </c>
      <c r="E280" s="256" t="s">
        <v>1150</v>
      </c>
      <c r="F280" s="264" t="s">
        <v>97</v>
      </c>
      <c r="G280" s="264" t="s">
        <v>94</v>
      </c>
      <c r="H280" s="264" t="s">
        <v>159</v>
      </c>
      <c r="I280" s="261">
        <v>200</v>
      </c>
      <c r="J280" s="644" t="s">
        <v>1141</v>
      </c>
      <c r="K280" s="645" t="s">
        <v>1142</v>
      </c>
      <c r="L280" s="645" t="s">
        <v>1140</v>
      </c>
      <c r="M280" s="581">
        <v>313.89999999999998</v>
      </c>
      <c r="N280" s="581">
        <v>609.5</v>
      </c>
      <c r="O280" s="581">
        <v>494.6</v>
      </c>
      <c r="P280" s="581">
        <v>569</v>
      </c>
      <c r="Q280" s="581">
        <v>569</v>
      </c>
      <c r="R280" s="581">
        <v>0</v>
      </c>
      <c r="S280" s="581">
        <v>552</v>
      </c>
      <c r="T280" s="581">
        <v>552</v>
      </c>
      <c r="U280" s="581">
        <v>0</v>
      </c>
      <c r="V280" s="581">
        <v>563.29999999999995</v>
      </c>
      <c r="W280" s="581">
        <v>563.29999999999995</v>
      </c>
      <c r="X280" s="581">
        <v>0</v>
      </c>
    </row>
    <row r="281" spans="1:24" ht="131.25">
      <c r="A281" s="308" t="s">
        <v>931</v>
      </c>
      <c r="B281" s="268" t="s">
        <v>1305</v>
      </c>
      <c r="C281" s="513" t="s">
        <v>377</v>
      </c>
      <c r="D281" s="262" t="s">
        <v>271</v>
      </c>
      <c r="E281" s="262" t="s">
        <v>966</v>
      </c>
      <c r="F281" s="264" t="s">
        <v>97</v>
      </c>
      <c r="G281" s="264" t="s">
        <v>94</v>
      </c>
      <c r="H281" s="216">
        <v>7770322000</v>
      </c>
      <c r="I281" s="261">
        <v>200</v>
      </c>
      <c r="J281" s="644"/>
      <c r="K281" s="645"/>
      <c r="L281" s="645"/>
      <c r="M281" s="581">
        <v>145</v>
      </c>
      <c r="N281" s="581">
        <v>0</v>
      </c>
      <c r="O281" s="581">
        <v>0</v>
      </c>
      <c r="P281" s="581"/>
      <c r="Q281" s="581"/>
      <c r="R281" s="581"/>
      <c r="S281" s="581"/>
      <c r="T281" s="581"/>
      <c r="U281" s="581"/>
      <c r="V281" s="581"/>
      <c r="W281" s="581"/>
      <c r="X281" s="581"/>
    </row>
    <row r="282" spans="1:24" ht="93.75">
      <c r="A282" s="308" t="s">
        <v>1145</v>
      </c>
      <c r="B282" s="268" t="s">
        <v>1344</v>
      </c>
      <c r="C282" s="256" t="s">
        <v>109</v>
      </c>
      <c r="D282" s="262" t="s">
        <v>269</v>
      </c>
      <c r="E282" s="262" t="s">
        <v>963</v>
      </c>
      <c r="F282" s="264" t="s">
        <v>97</v>
      </c>
      <c r="G282" s="264" t="s">
        <v>97</v>
      </c>
      <c r="H282" s="216">
        <v>540100590</v>
      </c>
      <c r="I282" s="261">
        <v>200</v>
      </c>
      <c r="J282" s="644"/>
      <c r="K282" s="645"/>
      <c r="L282" s="645"/>
      <c r="M282" s="581">
        <v>230.1</v>
      </c>
      <c r="N282" s="581">
        <v>407.2</v>
      </c>
      <c r="O282" s="581">
        <v>239.4</v>
      </c>
      <c r="P282" s="581">
        <v>462.8</v>
      </c>
      <c r="Q282" s="581">
        <v>462.8</v>
      </c>
      <c r="R282" s="581">
        <v>0</v>
      </c>
      <c r="S282" s="581">
        <v>448.9</v>
      </c>
      <c r="T282" s="581">
        <v>448.9</v>
      </c>
      <c r="U282" s="581">
        <v>0</v>
      </c>
      <c r="V282" s="581">
        <v>458.1</v>
      </c>
      <c r="W282" s="581">
        <v>458.1</v>
      </c>
      <c r="X282" s="581">
        <v>0</v>
      </c>
    </row>
    <row r="283" spans="1:24">
      <c r="A283" s="273" t="s">
        <v>49</v>
      </c>
      <c r="B283" s="237" t="s">
        <v>31</v>
      </c>
      <c r="C283" s="277"/>
      <c r="D283" s="278"/>
      <c r="E283" s="278"/>
      <c r="F283" s="237"/>
      <c r="G283" s="237"/>
      <c r="H283" s="237"/>
      <c r="I283" s="275">
        <v>800</v>
      </c>
      <c r="J283" s="549"/>
      <c r="K283" s="277"/>
      <c r="L283" s="278"/>
      <c r="M283" s="580">
        <f t="shared" ref="M283:X283" si="94">SUM(M284:M285)</f>
        <v>54.7</v>
      </c>
      <c r="N283" s="580">
        <f t="shared" si="94"/>
        <v>62.599999999999994</v>
      </c>
      <c r="O283" s="580">
        <f t="shared" si="94"/>
        <v>42.5</v>
      </c>
      <c r="P283" s="580">
        <f t="shared" si="94"/>
        <v>59.199999999999996</v>
      </c>
      <c r="Q283" s="580">
        <f t="shared" si="94"/>
        <v>59.199999999999996</v>
      </c>
      <c r="R283" s="580">
        <f t="shared" si="94"/>
        <v>0</v>
      </c>
      <c r="S283" s="580">
        <f t="shared" si="94"/>
        <v>57.4</v>
      </c>
      <c r="T283" s="580">
        <f t="shared" si="94"/>
        <v>57.4</v>
      </c>
      <c r="U283" s="580">
        <f t="shared" si="94"/>
        <v>0</v>
      </c>
      <c r="V283" s="580">
        <f t="shared" si="94"/>
        <v>58.6</v>
      </c>
      <c r="W283" s="580">
        <f t="shared" si="94"/>
        <v>58.6</v>
      </c>
      <c r="X283" s="580">
        <f t="shared" si="94"/>
        <v>0</v>
      </c>
    </row>
    <row r="284" spans="1:24" ht="91.5" customHeight="1">
      <c r="A284" s="308" t="s">
        <v>50</v>
      </c>
      <c r="B284" s="216" t="s">
        <v>232</v>
      </c>
      <c r="C284" s="514" t="s">
        <v>102</v>
      </c>
      <c r="D284" s="222"/>
      <c r="E284" s="222"/>
      <c r="F284" s="264" t="s">
        <v>94</v>
      </c>
      <c r="G284" s="216">
        <v>10</v>
      </c>
      <c r="H284" s="216">
        <v>2020100590</v>
      </c>
      <c r="I284" s="261">
        <v>800</v>
      </c>
      <c r="J284" s="287"/>
      <c r="K284" s="219"/>
      <c r="L284" s="222"/>
      <c r="M284" s="581">
        <v>5.2</v>
      </c>
      <c r="N284" s="581">
        <v>9.1999999999999993</v>
      </c>
      <c r="O284" s="581">
        <v>3.3</v>
      </c>
      <c r="P284" s="581">
        <v>5.8</v>
      </c>
      <c r="Q284" s="581">
        <v>5.8</v>
      </c>
      <c r="R284" s="581">
        <v>0</v>
      </c>
      <c r="S284" s="581">
        <v>5.6</v>
      </c>
      <c r="T284" s="581">
        <v>5.6</v>
      </c>
      <c r="U284" s="581">
        <v>0</v>
      </c>
      <c r="V284" s="581">
        <v>5.7</v>
      </c>
      <c r="W284" s="581">
        <v>5.7</v>
      </c>
      <c r="X284" s="581">
        <v>0</v>
      </c>
    </row>
    <row r="285" spans="1:24" ht="56.25">
      <c r="A285" s="308" t="s">
        <v>71</v>
      </c>
      <c r="B285" s="216" t="s">
        <v>950</v>
      </c>
      <c r="C285" s="513" t="s">
        <v>1144</v>
      </c>
      <c r="D285" s="235"/>
      <c r="E285" s="235"/>
      <c r="F285" s="264" t="s">
        <v>97</v>
      </c>
      <c r="G285" s="264" t="s">
        <v>97</v>
      </c>
      <c r="H285" s="264" t="s">
        <v>99</v>
      </c>
      <c r="I285" s="261">
        <v>800</v>
      </c>
      <c r="J285" s="541"/>
      <c r="K285" s="235"/>
      <c r="L285" s="235"/>
      <c r="M285" s="581">
        <v>49.5</v>
      </c>
      <c r="N285" s="581">
        <v>53.4</v>
      </c>
      <c r="O285" s="581">
        <v>39.200000000000003</v>
      </c>
      <c r="P285" s="581">
        <f>SUM(Q285:R285)</f>
        <v>53.4</v>
      </c>
      <c r="Q285" s="581">
        <v>53.4</v>
      </c>
      <c r="R285" s="581"/>
      <c r="S285" s="581">
        <v>51.8</v>
      </c>
      <c r="T285" s="581">
        <v>51.8</v>
      </c>
      <c r="U285" s="581"/>
      <c r="V285" s="581">
        <v>52.9</v>
      </c>
      <c r="W285" s="581">
        <v>52.9</v>
      </c>
      <c r="X285" s="581"/>
    </row>
    <row r="286" spans="1:24" ht="56.25">
      <c r="A286" s="111" t="s">
        <v>125</v>
      </c>
      <c r="B286" s="116" t="s">
        <v>1229</v>
      </c>
      <c r="C286" s="132"/>
      <c r="D286" s="86"/>
      <c r="E286" s="86"/>
      <c r="F286" s="86"/>
      <c r="G286" s="86"/>
      <c r="H286" s="86"/>
      <c r="I286" s="86"/>
      <c r="J286" s="111"/>
      <c r="K286" s="111"/>
      <c r="L286" s="86"/>
      <c r="M286" s="569">
        <v>33470.699999999997</v>
      </c>
      <c r="N286" s="569">
        <v>40202</v>
      </c>
      <c r="O286" s="569">
        <v>26544.1</v>
      </c>
      <c r="P286" s="569">
        <v>29570.6</v>
      </c>
      <c r="Q286" s="569">
        <v>29570.6</v>
      </c>
      <c r="R286" s="569">
        <v>0</v>
      </c>
      <c r="S286" s="569">
        <v>28683.5</v>
      </c>
      <c r="T286" s="569">
        <v>28683.5</v>
      </c>
      <c r="U286" s="569">
        <v>0</v>
      </c>
      <c r="V286" s="569">
        <v>29274.799999999999</v>
      </c>
      <c r="W286" s="569">
        <v>29274.799999999999</v>
      </c>
      <c r="X286" s="569">
        <v>0</v>
      </c>
    </row>
    <row r="287" spans="1:24" s="34" customFormat="1" ht="17.45" customHeight="1">
      <c r="A287" s="193" t="s">
        <v>9</v>
      </c>
      <c r="B287" s="561" t="s">
        <v>66</v>
      </c>
      <c r="C287" s="195"/>
      <c r="D287" s="195"/>
      <c r="E287" s="196"/>
      <c r="F287" s="194"/>
      <c r="G287" s="194"/>
      <c r="H287" s="194"/>
      <c r="I287" s="194"/>
      <c r="J287" s="534"/>
      <c r="K287" s="195"/>
      <c r="L287" s="196"/>
      <c r="M287" s="570">
        <f>SUM(M288,M293)</f>
        <v>33470.699999999997</v>
      </c>
      <c r="N287" s="570">
        <f t="shared" ref="N287:X287" si="95">SUM(N288,N293)</f>
        <v>40202</v>
      </c>
      <c r="O287" s="570">
        <f t="shared" si="95"/>
        <v>26544.1</v>
      </c>
      <c r="P287" s="570">
        <f t="shared" si="95"/>
        <v>29570.600000000002</v>
      </c>
      <c r="Q287" s="570">
        <f t="shared" si="95"/>
        <v>29570.600000000002</v>
      </c>
      <c r="R287" s="570">
        <f t="shared" si="95"/>
        <v>0</v>
      </c>
      <c r="S287" s="570">
        <f t="shared" si="95"/>
        <v>28683.5</v>
      </c>
      <c r="T287" s="570">
        <f t="shared" si="95"/>
        <v>28683.5</v>
      </c>
      <c r="U287" s="570">
        <f t="shared" si="95"/>
        <v>0</v>
      </c>
      <c r="V287" s="570">
        <f t="shared" si="95"/>
        <v>29274.799999999999</v>
      </c>
      <c r="W287" s="570">
        <f t="shared" si="95"/>
        <v>29274.799999999999</v>
      </c>
      <c r="X287" s="570">
        <f t="shared" si="95"/>
        <v>0</v>
      </c>
    </row>
    <row r="288" spans="1:24">
      <c r="A288" s="215" t="s">
        <v>56</v>
      </c>
      <c r="B288" s="216"/>
      <c r="C288" s="217"/>
      <c r="D288" s="217"/>
      <c r="E288" s="218"/>
      <c r="F288" s="216"/>
      <c r="G288" s="216"/>
      <c r="H288" s="216"/>
      <c r="I288" s="216"/>
      <c r="J288" s="287"/>
      <c r="K288" s="217"/>
      <c r="L288" s="218"/>
      <c r="M288" s="580">
        <f t="shared" ref="M288:X288" si="96">SUM(M289:M292)</f>
        <v>5296.7999999999993</v>
      </c>
      <c r="N288" s="580">
        <f t="shared" si="96"/>
        <v>4782.1000000000004</v>
      </c>
      <c r="O288" s="580">
        <f t="shared" si="96"/>
        <v>3077.1</v>
      </c>
      <c r="P288" s="580">
        <f t="shared" si="96"/>
        <v>5392</v>
      </c>
      <c r="Q288" s="580">
        <f t="shared" si="96"/>
        <v>5392</v>
      </c>
      <c r="R288" s="580">
        <f t="shared" si="96"/>
        <v>0</v>
      </c>
      <c r="S288" s="580">
        <f t="shared" si="96"/>
        <v>5230.0999999999995</v>
      </c>
      <c r="T288" s="580">
        <f t="shared" si="96"/>
        <v>5230.0999999999995</v>
      </c>
      <c r="U288" s="580">
        <f t="shared" si="96"/>
        <v>0</v>
      </c>
      <c r="V288" s="580">
        <f t="shared" si="96"/>
        <v>5338</v>
      </c>
      <c r="W288" s="580">
        <f t="shared" si="96"/>
        <v>5338</v>
      </c>
      <c r="X288" s="580">
        <f t="shared" si="96"/>
        <v>0</v>
      </c>
    </row>
    <row r="289" spans="1:24" ht="56.25">
      <c r="A289" s="308" t="s">
        <v>10</v>
      </c>
      <c r="B289" s="286" t="s">
        <v>1281</v>
      </c>
      <c r="C289" s="216" t="s">
        <v>67</v>
      </c>
      <c r="D289" s="262" t="s">
        <v>1146</v>
      </c>
      <c r="E289" s="256" t="s">
        <v>1147</v>
      </c>
      <c r="F289" s="264" t="s">
        <v>91</v>
      </c>
      <c r="G289" s="264" t="s">
        <v>92</v>
      </c>
      <c r="H289" s="216">
        <v>7770100190</v>
      </c>
      <c r="I289" s="261">
        <v>100</v>
      </c>
      <c r="J289" s="644" t="s">
        <v>1284</v>
      </c>
      <c r="K289" s="716" t="s">
        <v>1285</v>
      </c>
      <c r="L289" s="715" t="s">
        <v>306</v>
      </c>
      <c r="M289" s="581">
        <v>4517.3999999999996</v>
      </c>
      <c r="N289" s="581">
        <v>4354.8</v>
      </c>
      <c r="O289" s="581">
        <v>2790.1</v>
      </c>
      <c r="P289" s="581">
        <f>SUM(Q289:R289)</f>
        <v>4725</v>
      </c>
      <c r="Q289" s="581">
        <v>4725</v>
      </c>
      <c r="R289" s="581"/>
      <c r="S289" s="581">
        <f>SUM(T289:U289)</f>
        <v>4583.2</v>
      </c>
      <c r="T289" s="581">
        <v>4583.2</v>
      </c>
      <c r="U289" s="581"/>
      <c r="V289" s="581">
        <f>SUM(W289:X289)</f>
        <v>4677.7</v>
      </c>
      <c r="W289" s="581">
        <v>4677.7</v>
      </c>
      <c r="X289" s="581"/>
    </row>
    <row r="290" spans="1:24" ht="75">
      <c r="A290" s="308" t="s">
        <v>11</v>
      </c>
      <c r="B290" s="286" t="s">
        <v>1281</v>
      </c>
      <c r="C290" s="268" t="s">
        <v>724</v>
      </c>
      <c r="D290" s="226" t="s">
        <v>268</v>
      </c>
      <c r="E290" s="226" t="s">
        <v>985</v>
      </c>
      <c r="F290" s="224" t="s">
        <v>91</v>
      </c>
      <c r="G290" s="224" t="s">
        <v>92</v>
      </c>
      <c r="H290" s="224" t="s">
        <v>720</v>
      </c>
      <c r="I290" s="261">
        <v>100</v>
      </c>
      <c r="J290" s="644"/>
      <c r="K290" s="716"/>
      <c r="L290" s="715"/>
      <c r="M290" s="581">
        <v>70</v>
      </c>
      <c r="N290" s="581">
        <v>0</v>
      </c>
      <c r="O290" s="581">
        <v>0</v>
      </c>
      <c r="P290" s="581"/>
      <c r="Q290" s="581"/>
      <c r="R290" s="581"/>
      <c r="S290" s="581"/>
      <c r="T290" s="581"/>
      <c r="U290" s="581"/>
      <c r="V290" s="581"/>
      <c r="W290" s="581"/>
      <c r="X290" s="581"/>
    </row>
    <row r="291" spans="1:24" ht="150">
      <c r="A291" s="308" t="s">
        <v>176</v>
      </c>
      <c r="B291" s="286" t="s">
        <v>1281</v>
      </c>
      <c r="C291" s="268" t="s">
        <v>1025</v>
      </c>
      <c r="D291" s="262" t="s">
        <v>1317</v>
      </c>
      <c r="E291" s="262" t="s">
        <v>1318</v>
      </c>
      <c r="F291" s="224" t="s">
        <v>91</v>
      </c>
      <c r="G291" s="224" t="s">
        <v>92</v>
      </c>
      <c r="H291" s="224" t="s">
        <v>986</v>
      </c>
      <c r="I291" s="261">
        <v>100</v>
      </c>
      <c r="J291" s="644"/>
      <c r="K291" s="716"/>
      <c r="L291" s="715"/>
      <c r="M291" s="581">
        <v>359.9</v>
      </c>
      <c r="N291" s="581">
        <v>0</v>
      </c>
      <c r="O291" s="581">
        <v>0</v>
      </c>
      <c r="P291" s="581"/>
      <c r="Q291" s="581"/>
      <c r="R291" s="581"/>
      <c r="S291" s="581"/>
      <c r="T291" s="581"/>
      <c r="U291" s="581"/>
      <c r="V291" s="581"/>
      <c r="W291" s="581"/>
      <c r="X291" s="581"/>
    </row>
    <row r="292" spans="1:24" ht="93.75">
      <c r="A292" s="308" t="s">
        <v>157</v>
      </c>
      <c r="B292" s="286" t="s">
        <v>1281</v>
      </c>
      <c r="C292" s="216" t="s">
        <v>68</v>
      </c>
      <c r="D292" s="262" t="s">
        <v>254</v>
      </c>
      <c r="E292" s="256" t="s">
        <v>947</v>
      </c>
      <c r="F292" s="264" t="s">
        <v>91</v>
      </c>
      <c r="G292" s="264" t="s">
        <v>92</v>
      </c>
      <c r="H292" s="216">
        <v>7770100190</v>
      </c>
      <c r="I292" s="261">
        <v>200</v>
      </c>
      <c r="J292" s="644"/>
      <c r="K292" s="716"/>
      <c r="L292" s="715"/>
      <c r="M292" s="581">
        <v>349.5</v>
      </c>
      <c r="N292" s="581">
        <v>427.3</v>
      </c>
      <c r="O292" s="581">
        <v>287</v>
      </c>
      <c r="P292" s="581">
        <f>SUM(Q292:R292)</f>
        <v>667</v>
      </c>
      <c r="Q292" s="581">
        <v>667</v>
      </c>
      <c r="R292" s="581"/>
      <c r="S292" s="581">
        <f>SUM(T292:U292)</f>
        <v>646.9</v>
      </c>
      <c r="T292" s="581">
        <v>646.9</v>
      </c>
      <c r="U292" s="581"/>
      <c r="V292" s="581">
        <f>SUM(W292:X292)</f>
        <v>660.3</v>
      </c>
      <c r="W292" s="581">
        <v>660.3</v>
      </c>
      <c r="X292" s="581"/>
    </row>
    <row r="293" spans="1:24">
      <c r="A293" s="648" t="s">
        <v>87</v>
      </c>
      <c r="B293" s="648"/>
      <c r="C293" s="648"/>
      <c r="D293" s="648"/>
      <c r="E293" s="648"/>
      <c r="F293" s="648"/>
      <c r="G293" s="648"/>
      <c r="H293" s="648"/>
      <c r="I293" s="648"/>
      <c r="J293" s="648"/>
      <c r="K293" s="648"/>
      <c r="L293" s="648"/>
      <c r="M293" s="580">
        <f t="shared" ref="M293:X293" si="97">SUM(M294,M297,M315)</f>
        <v>28173.9</v>
      </c>
      <c r="N293" s="580">
        <f t="shared" si="97"/>
        <v>35419.9</v>
      </c>
      <c r="O293" s="580">
        <f t="shared" si="97"/>
        <v>23467</v>
      </c>
      <c r="P293" s="580">
        <f t="shared" si="97"/>
        <v>24178.600000000002</v>
      </c>
      <c r="Q293" s="580">
        <f t="shared" si="97"/>
        <v>24178.600000000002</v>
      </c>
      <c r="R293" s="580">
        <f t="shared" si="97"/>
        <v>0</v>
      </c>
      <c r="S293" s="580">
        <f t="shared" si="97"/>
        <v>23453.4</v>
      </c>
      <c r="T293" s="580">
        <f t="shared" si="97"/>
        <v>23453.4</v>
      </c>
      <c r="U293" s="580">
        <f t="shared" si="97"/>
        <v>0</v>
      </c>
      <c r="V293" s="580">
        <f t="shared" si="97"/>
        <v>23936.799999999999</v>
      </c>
      <c r="W293" s="580">
        <f t="shared" si="97"/>
        <v>23936.799999999999</v>
      </c>
      <c r="X293" s="580">
        <f t="shared" si="97"/>
        <v>0</v>
      </c>
    </row>
    <row r="294" spans="1:24">
      <c r="A294" s="308" t="s">
        <v>12</v>
      </c>
      <c r="B294" s="216" t="s">
        <v>57</v>
      </c>
      <c r="C294" s="235"/>
      <c r="D294" s="235"/>
      <c r="E294" s="235"/>
      <c r="F294" s="216"/>
      <c r="G294" s="216"/>
      <c r="H294" s="216"/>
      <c r="I294" s="261">
        <v>100</v>
      </c>
      <c r="J294" s="541"/>
      <c r="K294" s="235"/>
      <c r="L294" s="235"/>
      <c r="M294" s="581">
        <f t="shared" ref="M294:X294" si="98">SUM(M295:M296)</f>
        <v>11865.4</v>
      </c>
      <c r="N294" s="581">
        <f t="shared" si="98"/>
        <v>13277.5</v>
      </c>
      <c r="O294" s="581">
        <f t="shared" si="98"/>
        <v>8410</v>
      </c>
      <c r="P294" s="581">
        <f t="shared" si="98"/>
        <v>13277.400000000001</v>
      </c>
      <c r="Q294" s="581">
        <f t="shared" si="98"/>
        <v>13277.400000000001</v>
      </c>
      <c r="R294" s="581">
        <f t="shared" si="98"/>
        <v>0</v>
      </c>
      <c r="S294" s="581">
        <f t="shared" si="98"/>
        <v>12879.1</v>
      </c>
      <c r="T294" s="581">
        <f t="shared" si="98"/>
        <v>12879.1</v>
      </c>
      <c r="U294" s="581">
        <f t="shared" si="98"/>
        <v>0</v>
      </c>
      <c r="V294" s="581">
        <f t="shared" si="98"/>
        <v>13144.599999999999</v>
      </c>
      <c r="W294" s="581">
        <f t="shared" si="98"/>
        <v>13144.599999999999</v>
      </c>
      <c r="X294" s="581">
        <f t="shared" si="98"/>
        <v>0</v>
      </c>
    </row>
    <row r="295" spans="1:24" ht="93.75">
      <c r="A295" s="308" t="s">
        <v>47</v>
      </c>
      <c r="B295" s="268" t="s">
        <v>124</v>
      </c>
      <c r="C295" s="269" t="s">
        <v>109</v>
      </c>
      <c r="D295" s="226" t="s">
        <v>275</v>
      </c>
      <c r="E295" s="226" t="s">
        <v>961</v>
      </c>
      <c r="F295" s="264" t="s">
        <v>94</v>
      </c>
      <c r="G295" s="264">
        <v>10</v>
      </c>
      <c r="H295" s="216">
        <v>2020100590</v>
      </c>
      <c r="I295" s="261">
        <v>100</v>
      </c>
      <c r="J295" s="708" t="s">
        <v>1416</v>
      </c>
      <c r="K295" s="720" t="s">
        <v>1389</v>
      </c>
      <c r="L295" s="720" t="s">
        <v>307</v>
      </c>
      <c r="M295" s="581">
        <v>7252.7</v>
      </c>
      <c r="N295" s="581">
        <v>7185.1</v>
      </c>
      <c r="O295" s="581">
        <v>5250.4</v>
      </c>
      <c r="P295" s="581">
        <f>SUM(Q295:R295)</f>
        <v>8107.3</v>
      </c>
      <c r="Q295" s="581">
        <v>8107.3</v>
      </c>
      <c r="R295" s="581"/>
      <c r="S295" s="581">
        <f>SUM(T295:U295)</f>
        <v>7864.1</v>
      </c>
      <c r="T295" s="581">
        <v>7864.1</v>
      </c>
      <c r="U295" s="581"/>
      <c r="V295" s="581">
        <f>SUM(W295:X295)</f>
        <v>8026.2</v>
      </c>
      <c r="W295" s="581">
        <v>8026.2</v>
      </c>
      <c r="X295" s="581"/>
    </row>
    <row r="296" spans="1:24" ht="93.75">
      <c r="A296" s="308" t="s">
        <v>64</v>
      </c>
      <c r="B296" s="268" t="s">
        <v>1344</v>
      </c>
      <c r="C296" s="269" t="s">
        <v>109</v>
      </c>
      <c r="D296" s="226" t="s">
        <v>269</v>
      </c>
      <c r="E296" s="226" t="s">
        <v>963</v>
      </c>
      <c r="F296" s="264" t="s">
        <v>97</v>
      </c>
      <c r="G296" s="264" t="s">
        <v>97</v>
      </c>
      <c r="H296" s="264" t="s">
        <v>99</v>
      </c>
      <c r="I296" s="261">
        <v>100</v>
      </c>
      <c r="J296" s="708"/>
      <c r="K296" s="720"/>
      <c r="L296" s="720"/>
      <c r="M296" s="581">
        <v>4612.7</v>
      </c>
      <c r="N296" s="581">
        <v>6092.4</v>
      </c>
      <c r="O296" s="581">
        <v>3159.6</v>
      </c>
      <c r="P296" s="581">
        <f>SUM(Q296:R296)</f>
        <v>5170.1000000000004</v>
      </c>
      <c r="Q296" s="581">
        <v>5170.1000000000004</v>
      </c>
      <c r="R296" s="581"/>
      <c r="S296" s="581">
        <f>SUM(T296:U296)</f>
        <v>5015</v>
      </c>
      <c r="T296" s="581">
        <v>5015</v>
      </c>
      <c r="U296" s="581"/>
      <c r="V296" s="581">
        <f>SUM(W296:X296)</f>
        <v>5118.3999999999996</v>
      </c>
      <c r="W296" s="581">
        <v>5118.3999999999996</v>
      </c>
      <c r="X296" s="581"/>
    </row>
    <row r="297" spans="1:24" ht="37.5">
      <c r="A297" s="308" t="s">
        <v>13</v>
      </c>
      <c r="B297" s="216" t="s">
        <v>32</v>
      </c>
      <c r="C297" s="287"/>
      <c r="D297" s="219"/>
      <c r="E297" s="222"/>
      <c r="F297" s="216"/>
      <c r="G297" s="216"/>
      <c r="H297" s="216"/>
      <c r="I297" s="261">
        <v>200</v>
      </c>
      <c r="J297" s="287"/>
      <c r="K297" s="219"/>
      <c r="L297" s="222"/>
      <c r="M297" s="581">
        <f>SUM(M298:M314)</f>
        <v>15664.700000000003</v>
      </c>
      <c r="N297" s="581">
        <f>SUM(N298:N314)</f>
        <v>21425.500000000004</v>
      </c>
      <c r="O297" s="581">
        <f>SUM(O298:O314)</f>
        <v>14643.7</v>
      </c>
      <c r="P297" s="581">
        <f>Q297+R297</f>
        <v>10182.799999999999</v>
      </c>
      <c r="Q297" s="581">
        <f t="shared" ref="Q297:X297" si="99">SUM(Q298:Q314)</f>
        <v>10182.799999999999</v>
      </c>
      <c r="R297" s="581">
        <f t="shared" si="99"/>
        <v>0</v>
      </c>
      <c r="S297" s="581">
        <f t="shared" si="99"/>
        <v>9877.4000000000015</v>
      </c>
      <c r="T297" s="581">
        <f t="shared" si="99"/>
        <v>9877.4000000000015</v>
      </c>
      <c r="U297" s="581">
        <f t="shared" si="99"/>
        <v>0</v>
      </c>
      <c r="V297" s="581">
        <f t="shared" si="99"/>
        <v>10080.999999999998</v>
      </c>
      <c r="W297" s="581">
        <f t="shared" si="99"/>
        <v>10080.999999999998</v>
      </c>
      <c r="X297" s="581">
        <f t="shared" si="99"/>
        <v>0</v>
      </c>
    </row>
    <row r="298" spans="1:24" ht="93.75">
      <c r="A298" s="308" t="s">
        <v>48</v>
      </c>
      <c r="B298" s="268" t="s">
        <v>124</v>
      </c>
      <c r="C298" s="269" t="s">
        <v>109</v>
      </c>
      <c r="D298" s="262" t="s">
        <v>275</v>
      </c>
      <c r="E298" s="256" t="s">
        <v>961</v>
      </c>
      <c r="F298" s="264" t="s">
        <v>94</v>
      </c>
      <c r="G298" s="264" t="s">
        <v>79</v>
      </c>
      <c r="H298" s="216">
        <v>2020100590</v>
      </c>
      <c r="I298" s="261">
        <v>200</v>
      </c>
      <c r="J298" s="708" t="s">
        <v>1417</v>
      </c>
      <c r="K298" s="720" t="s">
        <v>1392</v>
      </c>
      <c r="L298" s="720" t="s">
        <v>308</v>
      </c>
      <c r="M298" s="581">
        <v>846</v>
      </c>
      <c r="N298" s="581">
        <v>889</v>
      </c>
      <c r="O298" s="581">
        <v>332.1</v>
      </c>
      <c r="P298" s="581">
        <f t="shared" ref="P298:P314" si="100">Q298+R298</f>
        <v>950.6</v>
      </c>
      <c r="Q298" s="581">
        <v>950.6</v>
      </c>
      <c r="R298" s="581">
        <v>0</v>
      </c>
      <c r="S298" s="581">
        <f>SUM(T298:U298)</f>
        <v>922.1</v>
      </c>
      <c r="T298" s="581">
        <v>922.1</v>
      </c>
      <c r="U298" s="581"/>
      <c r="V298" s="581">
        <f>SUM(W298:X298)</f>
        <v>941.1</v>
      </c>
      <c r="W298" s="581">
        <v>941.1</v>
      </c>
      <c r="X298" s="581"/>
    </row>
    <row r="299" spans="1:24" ht="15.75" customHeight="1">
      <c r="A299" s="308" t="s">
        <v>69</v>
      </c>
      <c r="B299" s="268" t="s">
        <v>124</v>
      </c>
      <c r="C299" s="268" t="s">
        <v>112</v>
      </c>
      <c r="D299" s="262" t="s">
        <v>275</v>
      </c>
      <c r="E299" s="256" t="s">
        <v>961</v>
      </c>
      <c r="F299" s="264" t="s">
        <v>94</v>
      </c>
      <c r="G299" s="264" t="s">
        <v>79</v>
      </c>
      <c r="H299" s="216">
        <v>2020125110</v>
      </c>
      <c r="I299" s="261">
        <v>200</v>
      </c>
      <c r="J299" s="708"/>
      <c r="K299" s="720"/>
      <c r="L299" s="720"/>
      <c r="M299" s="581">
        <v>183</v>
      </c>
      <c r="N299" s="581">
        <v>300.2</v>
      </c>
      <c r="O299" s="581">
        <v>163.9</v>
      </c>
      <c r="P299" s="581">
        <f t="shared" si="100"/>
        <v>300.2</v>
      </c>
      <c r="Q299" s="581">
        <v>300.2</v>
      </c>
      <c r="R299" s="581">
        <v>0</v>
      </c>
      <c r="S299" s="581">
        <f>SUM(T299:U299)</f>
        <v>291.2</v>
      </c>
      <c r="T299" s="581">
        <v>291.2</v>
      </c>
      <c r="U299" s="581"/>
      <c r="V299" s="581">
        <f>SUM(W299:X299)</f>
        <v>297.2</v>
      </c>
      <c r="W299" s="581">
        <v>297.2</v>
      </c>
      <c r="X299" s="581"/>
    </row>
    <row r="300" spans="1:24" ht="37.5">
      <c r="A300" s="308" t="s">
        <v>833</v>
      </c>
      <c r="B300" s="268" t="s">
        <v>1305</v>
      </c>
      <c r="C300" s="288" t="s">
        <v>114</v>
      </c>
      <c r="D300" s="262" t="s">
        <v>271</v>
      </c>
      <c r="E300" s="256" t="s">
        <v>1150</v>
      </c>
      <c r="F300" s="264" t="s">
        <v>97</v>
      </c>
      <c r="G300" s="264" t="s">
        <v>94</v>
      </c>
      <c r="H300" s="264" t="s">
        <v>164</v>
      </c>
      <c r="I300" s="261">
        <v>200</v>
      </c>
      <c r="J300" s="644" t="s">
        <v>1418</v>
      </c>
      <c r="K300" s="645" t="s">
        <v>1394</v>
      </c>
      <c r="L300" s="645" t="s">
        <v>308</v>
      </c>
      <c r="M300" s="581">
        <v>3039.1</v>
      </c>
      <c r="N300" s="581">
        <v>3999.9</v>
      </c>
      <c r="O300" s="581">
        <v>1863.8</v>
      </c>
      <c r="P300" s="581">
        <f t="shared" si="100"/>
        <v>4347.7</v>
      </c>
      <c r="Q300" s="581">
        <v>4347.7</v>
      </c>
      <c r="R300" s="581"/>
      <c r="S300" s="581">
        <f t="shared" ref="S300:S313" si="101">SUM(T300:U300)</f>
        <v>4217.3</v>
      </c>
      <c r="T300" s="581">
        <v>4217.3</v>
      </c>
      <c r="U300" s="581"/>
      <c r="V300" s="581">
        <f t="shared" ref="V300:V313" si="102">SUM(W300:X300)</f>
        <v>4304.2</v>
      </c>
      <c r="W300" s="581">
        <v>4304.2</v>
      </c>
      <c r="X300" s="581"/>
    </row>
    <row r="301" spans="1:24">
      <c r="A301" s="308" t="s">
        <v>834</v>
      </c>
      <c r="B301" s="268" t="s">
        <v>1305</v>
      </c>
      <c r="C301" s="288" t="s">
        <v>836</v>
      </c>
      <c r="D301" s="262" t="s">
        <v>271</v>
      </c>
      <c r="E301" s="256" t="s">
        <v>1150</v>
      </c>
      <c r="F301" s="264" t="s">
        <v>97</v>
      </c>
      <c r="G301" s="264" t="s">
        <v>94</v>
      </c>
      <c r="H301" s="264" t="s">
        <v>184</v>
      </c>
      <c r="I301" s="261">
        <v>200</v>
      </c>
      <c r="J301" s="644"/>
      <c r="K301" s="645"/>
      <c r="L301" s="645"/>
      <c r="M301" s="581">
        <v>600.9</v>
      </c>
      <c r="N301" s="581">
        <v>1209.5999999999999</v>
      </c>
      <c r="O301" s="581">
        <v>956.4</v>
      </c>
      <c r="P301" s="581">
        <f t="shared" si="100"/>
        <v>600</v>
      </c>
      <c r="Q301" s="581">
        <v>600</v>
      </c>
      <c r="R301" s="581">
        <v>0</v>
      </c>
      <c r="S301" s="581">
        <f t="shared" si="101"/>
        <v>582</v>
      </c>
      <c r="T301" s="581">
        <v>582</v>
      </c>
      <c r="U301" s="581"/>
      <c r="V301" s="581">
        <f t="shared" si="102"/>
        <v>594</v>
      </c>
      <c r="W301" s="581">
        <v>594</v>
      </c>
      <c r="X301" s="581"/>
    </row>
    <row r="302" spans="1:24" ht="56.25">
      <c r="A302" s="308" t="s">
        <v>209</v>
      </c>
      <c r="B302" s="268" t="s">
        <v>1305</v>
      </c>
      <c r="C302" s="289" t="s">
        <v>837</v>
      </c>
      <c r="D302" s="262" t="s">
        <v>271</v>
      </c>
      <c r="E302" s="256" t="s">
        <v>1150</v>
      </c>
      <c r="F302" s="264" t="s">
        <v>97</v>
      </c>
      <c r="G302" s="264" t="s">
        <v>94</v>
      </c>
      <c r="H302" s="264" t="s">
        <v>120</v>
      </c>
      <c r="I302" s="261">
        <v>200</v>
      </c>
      <c r="J302" s="644"/>
      <c r="K302" s="645"/>
      <c r="L302" s="645"/>
      <c r="M302" s="581">
        <v>95.5</v>
      </c>
      <c r="N302" s="581">
        <v>99.6</v>
      </c>
      <c r="O302" s="581">
        <v>99.6</v>
      </c>
      <c r="P302" s="581">
        <f t="shared" si="100"/>
        <v>92.8</v>
      </c>
      <c r="Q302" s="581">
        <v>92.8</v>
      </c>
      <c r="R302" s="581"/>
      <c r="S302" s="581">
        <f t="shared" si="101"/>
        <v>90</v>
      </c>
      <c r="T302" s="581">
        <v>90</v>
      </c>
      <c r="U302" s="581"/>
      <c r="V302" s="581">
        <f t="shared" si="102"/>
        <v>91.9</v>
      </c>
      <c r="W302" s="581">
        <v>91.9</v>
      </c>
      <c r="X302" s="581"/>
    </row>
    <row r="303" spans="1:24" ht="150">
      <c r="A303" s="308" t="s">
        <v>210</v>
      </c>
      <c r="B303" s="268" t="s">
        <v>1305</v>
      </c>
      <c r="C303" s="290" t="s">
        <v>1155</v>
      </c>
      <c r="D303" s="262" t="s">
        <v>271</v>
      </c>
      <c r="E303" s="256" t="s">
        <v>1150</v>
      </c>
      <c r="F303" s="264" t="s">
        <v>97</v>
      </c>
      <c r="G303" s="264" t="s">
        <v>94</v>
      </c>
      <c r="H303" s="264" t="s">
        <v>185</v>
      </c>
      <c r="I303" s="261">
        <v>200</v>
      </c>
      <c r="J303" s="644"/>
      <c r="K303" s="645"/>
      <c r="L303" s="645"/>
      <c r="M303" s="581">
        <v>6.2</v>
      </c>
      <c r="N303" s="581">
        <v>1003.6</v>
      </c>
      <c r="O303" s="581">
        <v>1003.6</v>
      </c>
      <c r="P303" s="581">
        <f t="shared" si="100"/>
        <v>0</v>
      </c>
      <c r="Q303" s="581">
        <v>0</v>
      </c>
      <c r="R303" s="581">
        <v>0</v>
      </c>
      <c r="S303" s="581">
        <f t="shared" si="101"/>
        <v>0</v>
      </c>
      <c r="T303" s="581">
        <v>0</v>
      </c>
      <c r="U303" s="581"/>
      <c r="V303" s="581">
        <f t="shared" si="102"/>
        <v>0</v>
      </c>
      <c r="W303" s="581">
        <v>0</v>
      </c>
      <c r="X303" s="581"/>
    </row>
    <row r="304" spans="1:24" ht="56.25">
      <c r="A304" s="308" t="s">
        <v>215</v>
      </c>
      <c r="B304" s="268" t="s">
        <v>1305</v>
      </c>
      <c r="C304" s="291" t="s">
        <v>98</v>
      </c>
      <c r="D304" s="262" t="s">
        <v>272</v>
      </c>
      <c r="E304" s="256" t="s">
        <v>968</v>
      </c>
      <c r="F304" s="264" t="s">
        <v>97</v>
      </c>
      <c r="G304" s="264" t="s">
        <v>94</v>
      </c>
      <c r="H304" s="264" t="s">
        <v>115</v>
      </c>
      <c r="I304" s="261">
        <v>200</v>
      </c>
      <c r="J304" s="644"/>
      <c r="K304" s="645"/>
      <c r="L304" s="645"/>
      <c r="M304" s="581">
        <v>131.5</v>
      </c>
      <c r="N304" s="581">
        <v>130.6</v>
      </c>
      <c r="O304" s="581">
        <v>104.2</v>
      </c>
      <c r="P304" s="581">
        <f t="shared" si="100"/>
        <v>250</v>
      </c>
      <c r="Q304" s="581">
        <v>250</v>
      </c>
      <c r="R304" s="581"/>
      <c r="S304" s="581">
        <f t="shared" si="101"/>
        <v>242.5</v>
      </c>
      <c r="T304" s="581">
        <v>242.5</v>
      </c>
      <c r="U304" s="581"/>
      <c r="V304" s="581">
        <f t="shared" si="102"/>
        <v>247.5</v>
      </c>
      <c r="W304" s="581">
        <v>247.5</v>
      </c>
      <c r="X304" s="581"/>
    </row>
    <row r="305" spans="1:24" ht="37.5">
      <c r="A305" s="308" t="s">
        <v>216</v>
      </c>
      <c r="B305" s="268" t="s">
        <v>1305</v>
      </c>
      <c r="C305" s="288" t="s">
        <v>108</v>
      </c>
      <c r="D305" s="262" t="s">
        <v>271</v>
      </c>
      <c r="E305" s="256" t="s">
        <v>1150</v>
      </c>
      <c r="F305" s="264" t="s">
        <v>97</v>
      </c>
      <c r="G305" s="264" t="s">
        <v>94</v>
      </c>
      <c r="H305" s="264" t="s">
        <v>159</v>
      </c>
      <c r="I305" s="261">
        <v>200</v>
      </c>
      <c r="J305" s="644"/>
      <c r="K305" s="645"/>
      <c r="L305" s="645"/>
      <c r="M305" s="581">
        <v>0</v>
      </c>
      <c r="N305" s="581">
        <v>0</v>
      </c>
      <c r="O305" s="581">
        <v>0</v>
      </c>
      <c r="P305" s="581">
        <f t="shared" si="100"/>
        <v>60.2</v>
      </c>
      <c r="Q305" s="581">
        <v>60.2</v>
      </c>
      <c r="R305" s="581"/>
      <c r="S305" s="581">
        <f t="shared" si="101"/>
        <v>58.4</v>
      </c>
      <c r="T305" s="581">
        <v>58.4</v>
      </c>
      <c r="U305" s="581"/>
      <c r="V305" s="581">
        <f t="shared" si="102"/>
        <v>59.6</v>
      </c>
      <c r="W305" s="581">
        <v>59.6</v>
      </c>
      <c r="X305" s="581"/>
    </row>
    <row r="306" spans="1:24" ht="69.75" customHeight="1">
      <c r="A306" s="308" t="s">
        <v>219</v>
      </c>
      <c r="B306" s="216" t="s">
        <v>1419</v>
      </c>
      <c r="C306" s="286" t="s">
        <v>1420</v>
      </c>
      <c r="D306" s="262" t="s">
        <v>297</v>
      </c>
      <c r="E306" s="235" t="s">
        <v>984</v>
      </c>
      <c r="F306" s="264" t="s">
        <v>298</v>
      </c>
      <c r="G306" s="264" t="s">
        <v>92</v>
      </c>
      <c r="H306" s="264" t="s">
        <v>299</v>
      </c>
      <c r="I306" s="261">
        <v>200</v>
      </c>
      <c r="J306" s="644"/>
      <c r="K306" s="645"/>
      <c r="L306" s="645"/>
      <c r="M306" s="581">
        <v>0</v>
      </c>
      <c r="N306" s="581">
        <v>740</v>
      </c>
      <c r="O306" s="581">
        <v>740</v>
      </c>
      <c r="P306" s="581">
        <f t="shared" si="100"/>
        <v>0</v>
      </c>
      <c r="Q306" s="581"/>
      <c r="R306" s="581"/>
      <c r="S306" s="581">
        <f t="shared" si="101"/>
        <v>0</v>
      </c>
      <c r="T306" s="581"/>
      <c r="U306" s="581"/>
      <c r="V306" s="581">
        <f t="shared" si="102"/>
        <v>0</v>
      </c>
      <c r="W306" s="581"/>
      <c r="X306" s="581"/>
    </row>
    <row r="307" spans="1:24" ht="75">
      <c r="A307" s="308" t="s">
        <v>1421</v>
      </c>
      <c r="B307" s="268" t="s">
        <v>1305</v>
      </c>
      <c r="C307" s="286" t="s">
        <v>838</v>
      </c>
      <c r="D307" s="262" t="s">
        <v>271</v>
      </c>
      <c r="E307" s="256" t="s">
        <v>1150</v>
      </c>
      <c r="F307" s="264" t="s">
        <v>97</v>
      </c>
      <c r="G307" s="264" t="s">
        <v>94</v>
      </c>
      <c r="H307" s="264" t="s">
        <v>1422</v>
      </c>
      <c r="I307" s="261">
        <v>200</v>
      </c>
      <c r="J307" s="644"/>
      <c r="K307" s="645"/>
      <c r="L307" s="645"/>
      <c r="M307" s="581">
        <v>1504.5</v>
      </c>
      <c r="N307" s="581">
        <v>1852</v>
      </c>
      <c r="O307" s="581">
        <v>1852</v>
      </c>
      <c r="P307" s="581">
        <f t="shared" si="100"/>
        <v>0</v>
      </c>
      <c r="Q307" s="581"/>
      <c r="R307" s="581">
        <v>0</v>
      </c>
      <c r="S307" s="581">
        <f t="shared" si="101"/>
        <v>0</v>
      </c>
      <c r="T307" s="581"/>
      <c r="U307" s="581"/>
      <c r="V307" s="581">
        <f t="shared" si="102"/>
        <v>0</v>
      </c>
      <c r="W307" s="581"/>
      <c r="X307" s="581"/>
    </row>
    <row r="308" spans="1:24" ht="93.75">
      <c r="A308" s="308" t="s">
        <v>221</v>
      </c>
      <c r="B308" s="268" t="s">
        <v>1344</v>
      </c>
      <c r="C308" s="292" t="s">
        <v>109</v>
      </c>
      <c r="D308" s="262" t="s">
        <v>269</v>
      </c>
      <c r="E308" s="256" t="s">
        <v>963</v>
      </c>
      <c r="F308" s="264" t="s">
        <v>97</v>
      </c>
      <c r="G308" s="264" t="s">
        <v>97</v>
      </c>
      <c r="H308" s="264" t="s">
        <v>99</v>
      </c>
      <c r="I308" s="261">
        <v>200</v>
      </c>
      <c r="J308" s="644"/>
      <c r="K308" s="645"/>
      <c r="L308" s="645"/>
      <c r="M308" s="581">
        <v>1610.4</v>
      </c>
      <c r="N308" s="581">
        <v>3065.8</v>
      </c>
      <c r="O308" s="581">
        <v>2250.4</v>
      </c>
      <c r="P308" s="581">
        <f t="shared" si="100"/>
        <v>2044.4</v>
      </c>
      <c r="Q308" s="581">
        <v>2044.4</v>
      </c>
      <c r="R308" s="581">
        <v>0</v>
      </c>
      <c r="S308" s="581">
        <f t="shared" si="101"/>
        <v>1983.1</v>
      </c>
      <c r="T308" s="581">
        <v>1983.1</v>
      </c>
      <c r="U308" s="581"/>
      <c r="V308" s="581">
        <f t="shared" si="102"/>
        <v>2023.9</v>
      </c>
      <c r="W308" s="581">
        <v>2023.9</v>
      </c>
      <c r="X308" s="581"/>
    </row>
    <row r="309" spans="1:24" ht="93.75">
      <c r="A309" s="308" t="s">
        <v>839</v>
      </c>
      <c r="B309" s="268" t="s">
        <v>1296</v>
      </c>
      <c r="C309" s="269" t="s">
        <v>1345</v>
      </c>
      <c r="D309" s="262" t="s">
        <v>270</v>
      </c>
      <c r="E309" s="256" t="s">
        <v>1148</v>
      </c>
      <c r="F309" s="264" t="s">
        <v>92</v>
      </c>
      <c r="G309" s="264" t="s">
        <v>96</v>
      </c>
      <c r="H309" s="264" t="s">
        <v>163</v>
      </c>
      <c r="I309" s="261">
        <v>200</v>
      </c>
      <c r="J309" s="644" t="s">
        <v>1403</v>
      </c>
      <c r="K309" s="645" t="s">
        <v>1404</v>
      </c>
      <c r="L309" s="645" t="s">
        <v>1423</v>
      </c>
      <c r="M309" s="581">
        <v>2039</v>
      </c>
      <c r="N309" s="581">
        <v>1250</v>
      </c>
      <c r="O309" s="581">
        <v>457.5</v>
      </c>
      <c r="P309" s="581">
        <f t="shared" si="100"/>
        <v>1527.5</v>
      </c>
      <c r="Q309" s="581">
        <v>1527.5</v>
      </c>
      <c r="R309" s="581">
        <v>0</v>
      </c>
      <c r="S309" s="581">
        <f t="shared" si="101"/>
        <v>1481.7</v>
      </c>
      <c r="T309" s="581">
        <v>1481.7</v>
      </c>
      <c r="U309" s="581"/>
      <c r="V309" s="581">
        <f t="shared" si="102"/>
        <v>1512.3</v>
      </c>
      <c r="W309" s="581">
        <v>1512.3</v>
      </c>
      <c r="X309" s="581"/>
    </row>
    <row r="310" spans="1:24" ht="93.75">
      <c r="A310" s="308"/>
      <c r="B310" s="268" t="s">
        <v>1296</v>
      </c>
      <c r="C310" s="268" t="s">
        <v>835</v>
      </c>
      <c r="D310" s="262" t="s">
        <v>270</v>
      </c>
      <c r="E310" s="256" t="s">
        <v>1148</v>
      </c>
      <c r="F310" s="264" t="s">
        <v>92</v>
      </c>
      <c r="G310" s="264" t="s">
        <v>96</v>
      </c>
      <c r="H310" s="264" t="s">
        <v>104</v>
      </c>
      <c r="I310" s="261">
        <v>200</v>
      </c>
      <c r="J310" s="644"/>
      <c r="K310" s="645"/>
      <c r="L310" s="645"/>
      <c r="M310" s="581">
        <v>0</v>
      </c>
      <c r="N310" s="581">
        <v>1668.4</v>
      </c>
      <c r="O310" s="581">
        <v>470</v>
      </c>
      <c r="P310" s="581">
        <f t="shared" si="100"/>
        <v>0</v>
      </c>
      <c r="Q310" s="581">
        <v>0</v>
      </c>
      <c r="R310" s="581"/>
      <c r="S310" s="581">
        <f t="shared" si="101"/>
        <v>0</v>
      </c>
      <c r="T310" s="581">
        <v>0</v>
      </c>
      <c r="U310" s="581"/>
      <c r="V310" s="581">
        <f t="shared" si="102"/>
        <v>0</v>
      </c>
      <c r="W310" s="581">
        <v>0</v>
      </c>
      <c r="X310" s="581"/>
    </row>
    <row r="311" spans="1:24" ht="75">
      <c r="A311" s="308" t="s">
        <v>929</v>
      </c>
      <c r="B311" s="268" t="s">
        <v>1296</v>
      </c>
      <c r="C311" s="268" t="s">
        <v>1149</v>
      </c>
      <c r="D311" s="262" t="s">
        <v>270</v>
      </c>
      <c r="E311" s="256" t="s">
        <v>1148</v>
      </c>
      <c r="F311" s="264" t="s">
        <v>92</v>
      </c>
      <c r="G311" s="264" t="s">
        <v>96</v>
      </c>
      <c r="H311" s="264" t="s">
        <v>117</v>
      </c>
      <c r="I311" s="261">
        <v>200</v>
      </c>
      <c r="J311" s="644"/>
      <c r="K311" s="645"/>
      <c r="L311" s="645"/>
      <c r="M311" s="581">
        <v>5043.3</v>
      </c>
      <c r="N311" s="581">
        <v>5038.2</v>
      </c>
      <c r="O311" s="581">
        <v>4251</v>
      </c>
      <c r="P311" s="581">
        <f t="shared" si="100"/>
        <v>0</v>
      </c>
      <c r="Q311" s="581"/>
      <c r="R311" s="581"/>
      <c r="S311" s="581">
        <f t="shared" si="101"/>
        <v>0</v>
      </c>
      <c r="T311" s="581"/>
      <c r="U311" s="581"/>
      <c r="V311" s="581">
        <f t="shared" si="102"/>
        <v>0</v>
      </c>
      <c r="W311" s="581"/>
      <c r="X311" s="581"/>
    </row>
    <row r="312" spans="1:24" ht="112.5">
      <c r="A312" s="308" t="s">
        <v>930</v>
      </c>
      <c r="B312" s="268" t="s">
        <v>1296</v>
      </c>
      <c r="C312" s="286" t="s">
        <v>1424</v>
      </c>
      <c r="D312" s="262" t="s">
        <v>270</v>
      </c>
      <c r="E312" s="235" t="s">
        <v>964</v>
      </c>
      <c r="F312" s="264" t="s">
        <v>92</v>
      </c>
      <c r="G312" s="264" t="s">
        <v>96</v>
      </c>
      <c r="H312" s="264" t="s">
        <v>186</v>
      </c>
      <c r="I312" s="261">
        <v>200</v>
      </c>
      <c r="J312" s="644"/>
      <c r="K312" s="645"/>
      <c r="L312" s="645"/>
      <c r="M312" s="581">
        <v>502.1</v>
      </c>
      <c r="N312" s="581">
        <v>0</v>
      </c>
      <c r="O312" s="581">
        <v>0</v>
      </c>
      <c r="P312" s="581">
        <f t="shared" si="100"/>
        <v>0</v>
      </c>
      <c r="Q312" s="581"/>
      <c r="R312" s="581"/>
      <c r="S312" s="581">
        <f t="shared" si="101"/>
        <v>0</v>
      </c>
      <c r="T312" s="581"/>
      <c r="U312" s="581"/>
      <c r="V312" s="581">
        <f t="shared" si="102"/>
        <v>0</v>
      </c>
      <c r="W312" s="581"/>
      <c r="X312" s="581"/>
    </row>
    <row r="313" spans="1:24" ht="93.75">
      <c r="A313" s="308" t="s">
        <v>931</v>
      </c>
      <c r="B313" s="268" t="s">
        <v>1296</v>
      </c>
      <c r="C313" s="268" t="s">
        <v>725</v>
      </c>
      <c r="D313" s="262" t="s">
        <v>270</v>
      </c>
      <c r="E313" s="256" t="s">
        <v>1148</v>
      </c>
      <c r="F313" s="264" t="s">
        <v>92</v>
      </c>
      <c r="G313" s="264" t="s">
        <v>96</v>
      </c>
      <c r="H313" s="264" t="s">
        <v>147</v>
      </c>
      <c r="I313" s="262" t="s">
        <v>131</v>
      </c>
      <c r="J313" s="644"/>
      <c r="K313" s="645"/>
      <c r="L313" s="645"/>
      <c r="M313" s="581">
        <v>63.2</v>
      </c>
      <c r="N313" s="581">
        <v>79.400000000000006</v>
      </c>
      <c r="O313" s="581"/>
      <c r="P313" s="581">
        <f t="shared" si="100"/>
        <v>9.4</v>
      </c>
      <c r="Q313" s="581">
        <v>9.4</v>
      </c>
      <c r="R313" s="581"/>
      <c r="S313" s="581">
        <f t="shared" si="101"/>
        <v>9.1</v>
      </c>
      <c r="T313" s="581">
        <v>9.1</v>
      </c>
      <c r="U313" s="581"/>
      <c r="V313" s="581">
        <f t="shared" si="102"/>
        <v>9.3000000000000007</v>
      </c>
      <c r="W313" s="581">
        <v>9.3000000000000007</v>
      </c>
      <c r="X313" s="581"/>
    </row>
    <row r="314" spans="1:24" ht="112.5">
      <c r="A314" s="308" t="s">
        <v>970</v>
      </c>
      <c r="B314" s="268" t="s">
        <v>1305</v>
      </c>
      <c r="C314" s="216" t="s">
        <v>1425</v>
      </c>
      <c r="D314" s="262" t="s">
        <v>271</v>
      </c>
      <c r="E314" s="235" t="s">
        <v>966</v>
      </c>
      <c r="F314" s="264" t="s">
        <v>97</v>
      </c>
      <c r="G314" s="264" t="s">
        <v>94</v>
      </c>
      <c r="H314" s="264" t="s">
        <v>169</v>
      </c>
      <c r="I314" s="261">
        <v>200</v>
      </c>
      <c r="J314" s="293" t="s">
        <v>1426</v>
      </c>
      <c r="K314" s="235">
        <v>45770</v>
      </c>
      <c r="L314" s="235" t="s">
        <v>987</v>
      </c>
      <c r="M314" s="581">
        <v>0</v>
      </c>
      <c r="N314" s="581">
        <v>99.2</v>
      </c>
      <c r="O314" s="581">
        <v>99.2</v>
      </c>
      <c r="P314" s="581">
        <f t="shared" si="100"/>
        <v>0</v>
      </c>
      <c r="Q314" s="581"/>
      <c r="R314" s="581"/>
      <c r="S314" s="581"/>
      <c r="T314" s="581"/>
      <c r="U314" s="581"/>
      <c r="V314" s="581"/>
      <c r="W314" s="581"/>
      <c r="X314" s="581"/>
    </row>
    <row r="315" spans="1:24">
      <c r="A315" s="308" t="s">
        <v>49</v>
      </c>
      <c r="B315" s="237" t="s">
        <v>31</v>
      </c>
      <c r="C315" s="287"/>
      <c r="D315" s="219"/>
      <c r="E315" s="222"/>
      <c r="F315" s="216"/>
      <c r="G315" s="216"/>
      <c r="H315" s="216"/>
      <c r="I315" s="261">
        <v>800</v>
      </c>
      <c r="J315" s="287"/>
      <c r="K315" s="219"/>
      <c r="L315" s="222"/>
      <c r="M315" s="580">
        <f t="shared" ref="M315:X315" si="103">SUM(M316:M316)</f>
        <v>643.79999999999995</v>
      </c>
      <c r="N315" s="580">
        <f t="shared" si="103"/>
        <v>716.9</v>
      </c>
      <c r="O315" s="580">
        <f t="shared" si="103"/>
        <v>413.3</v>
      </c>
      <c r="P315" s="580">
        <f t="shared" si="103"/>
        <v>718.4</v>
      </c>
      <c r="Q315" s="580">
        <f t="shared" si="103"/>
        <v>718.4</v>
      </c>
      <c r="R315" s="580">
        <f t="shared" si="103"/>
        <v>0</v>
      </c>
      <c r="S315" s="580">
        <f t="shared" si="103"/>
        <v>696.9</v>
      </c>
      <c r="T315" s="580">
        <f t="shared" si="103"/>
        <v>696.9</v>
      </c>
      <c r="U315" s="580">
        <f t="shared" si="103"/>
        <v>0</v>
      </c>
      <c r="V315" s="580">
        <f t="shared" si="103"/>
        <v>711.2</v>
      </c>
      <c r="W315" s="580">
        <f t="shared" si="103"/>
        <v>711.2</v>
      </c>
      <c r="X315" s="580">
        <f t="shared" si="103"/>
        <v>0</v>
      </c>
    </row>
    <row r="316" spans="1:24" ht="393.75">
      <c r="A316" s="308" t="s">
        <v>50</v>
      </c>
      <c r="B316" s="268" t="s">
        <v>1344</v>
      </c>
      <c r="C316" s="229" t="s">
        <v>109</v>
      </c>
      <c r="D316" s="262" t="s">
        <v>269</v>
      </c>
      <c r="E316" s="256" t="s">
        <v>963</v>
      </c>
      <c r="F316" s="264" t="s">
        <v>97</v>
      </c>
      <c r="G316" s="264" t="s">
        <v>97</v>
      </c>
      <c r="H316" s="264" t="s">
        <v>99</v>
      </c>
      <c r="I316" s="261">
        <v>800</v>
      </c>
      <c r="J316" s="216" t="s">
        <v>1427</v>
      </c>
      <c r="K316" s="223" t="s">
        <v>1428</v>
      </c>
      <c r="L316" s="286"/>
      <c r="M316" s="581">
        <v>643.79999999999995</v>
      </c>
      <c r="N316" s="581">
        <v>716.9</v>
      </c>
      <c r="O316" s="581">
        <v>413.3</v>
      </c>
      <c r="P316" s="581">
        <f>SUM(Q316:R316)</f>
        <v>718.4</v>
      </c>
      <c r="Q316" s="581">
        <v>718.4</v>
      </c>
      <c r="R316" s="581"/>
      <c r="S316" s="581">
        <f>SUM(T316:U316)</f>
        <v>696.9</v>
      </c>
      <c r="T316" s="581">
        <v>696.9</v>
      </c>
      <c r="U316" s="581"/>
      <c r="V316" s="581">
        <f>SUM(W316:X316)</f>
        <v>711.2</v>
      </c>
      <c r="W316" s="581">
        <v>711.2</v>
      </c>
      <c r="X316" s="581"/>
    </row>
    <row r="317" spans="1:24" ht="66" customHeight="1">
      <c r="A317" s="111" t="s">
        <v>126</v>
      </c>
      <c r="B317" s="116" t="s">
        <v>1230</v>
      </c>
      <c r="C317" s="712"/>
      <c r="D317" s="712"/>
      <c r="E317" s="712"/>
      <c r="F317" s="712"/>
      <c r="G317" s="712"/>
      <c r="H317" s="712"/>
      <c r="I317" s="712"/>
      <c r="J317" s="712"/>
      <c r="K317" s="712"/>
      <c r="L317" s="712"/>
      <c r="M317" s="569">
        <v>14752.3</v>
      </c>
      <c r="N317" s="569">
        <v>14658.7</v>
      </c>
      <c r="O317" s="569">
        <v>9522.2000000000007</v>
      </c>
      <c r="P317" s="569">
        <v>15367.7</v>
      </c>
      <c r="Q317" s="569">
        <v>15367.7</v>
      </c>
      <c r="R317" s="569">
        <v>0</v>
      </c>
      <c r="S317" s="569">
        <v>14906.900000000001</v>
      </c>
      <c r="T317" s="569">
        <v>14906.900000000001</v>
      </c>
      <c r="U317" s="569">
        <v>0</v>
      </c>
      <c r="V317" s="569">
        <v>15213.9</v>
      </c>
      <c r="W317" s="569">
        <v>15213.9</v>
      </c>
      <c r="X317" s="569">
        <v>0</v>
      </c>
    </row>
    <row r="318" spans="1:24" s="34" customFormat="1" ht="17.45" customHeight="1">
      <c r="A318" s="193" t="s">
        <v>9</v>
      </c>
      <c r="B318" s="561" t="s">
        <v>66</v>
      </c>
      <c r="C318" s="195"/>
      <c r="D318" s="195"/>
      <c r="E318" s="196"/>
      <c r="F318" s="194"/>
      <c r="G318" s="194"/>
      <c r="H318" s="194"/>
      <c r="I318" s="194"/>
      <c r="J318" s="534"/>
      <c r="K318" s="195"/>
      <c r="L318" s="196"/>
      <c r="M318" s="570">
        <f t="shared" ref="M318:X318" si="104">M319+M326</f>
        <v>14752.3</v>
      </c>
      <c r="N318" s="570">
        <f t="shared" si="104"/>
        <v>14658.7</v>
      </c>
      <c r="O318" s="570">
        <f t="shared" si="104"/>
        <v>9522.2000000000007</v>
      </c>
      <c r="P318" s="570">
        <f t="shared" si="104"/>
        <v>15367.7</v>
      </c>
      <c r="Q318" s="570">
        <f t="shared" si="104"/>
        <v>15367.7</v>
      </c>
      <c r="R318" s="570">
        <f t="shared" si="104"/>
        <v>0</v>
      </c>
      <c r="S318" s="570">
        <f t="shared" si="104"/>
        <v>14906.900000000001</v>
      </c>
      <c r="T318" s="570">
        <f t="shared" si="104"/>
        <v>14906.900000000001</v>
      </c>
      <c r="U318" s="570">
        <f t="shared" si="104"/>
        <v>0</v>
      </c>
      <c r="V318" s="570">
        <f t="shared" si="104"/>
        <v>15213.899999999998</v>
      </c>
      <c r="W318" s="570">
        <f t="shared" si="104"/>
        <v>15213.899999999998</v>
      </c>
      <c r="X318" s="570">
        <f t="shared" si="104"/>
        <v>0</v>
      </c>
    </row>
    <row r="319" spans="1:24" s="124" customFormat="1" ht="66" customHeight="1">
      <c r="A319" s="215" t="s">
        <v>56</v>
      </c>
      <c r="B319" s="216"/>
      <c r="C319" s="217"/>
      <c r="D319" s="218"/>
      <c r="E319" s="218"/>
      <c r="F319" s="216"/>
      <c r="G319" s="216"/>
      <c r="H319" s="216"/>
      <c r="I319" s="216"/>
      <c r="J319" s="287"/>
      <c r="K319" s="217"/>
      <c r="L319" s="218"/>
      <c r="M319" s="580">
        <f>SUM(M320:M325)</f>
        <v>3960.1</v>
      </c>
      <c r="N319" s="580">
        <f>SUM(N320:N325)</f>
        <v>3484.3</v>
      </c>
      <c r="O319" s="580">
        <f>SUM(O320:O325)</f>
        <v>2208.5</v>
      </c>
      <c r="P319" s="589">
        <f>SUM(P320:P325)</f>
        <v>3996.2</v>
      </c>
      <c r="Q319" s="580">
        <f>SUM(Q320:Q325)</f>
        <v>3996.2</v>
      </c>
      <c r="R319" s="580"/>
      <c r="S319" s="589">
        <f>SUM(S320:S325)</f>
        <v>3876.3</v>
      </c>
      <c r="T319" s="580">
        <f>SUM(T320:T325)</f>
        <v>3876.3</v>
      </c>
      <c r="U319" s="580">
        <f>SUM(U320:U325)</f>
        <v>0</v>
      </c>
      <c r="V319" s="590">
        <f>SUM(V320:V325)</f>
        <v>3956.2</v>
      </c>
      <c r="W319" s="591">
        <f>SUM(W320:W325)</f>
        <v>3956.2</v>
      </c>
      <c r="X319" s="580">
        <v>0</v>
      </c>
    </row>
    <row r="320" spans="1:24" ht="66" customHeight="1">
      <c r="A320" s="721" t="s">
        <v>10</v>
      </c>
      <c r="B320" s="708" t="s">
        <v>67</v>
      </c>
      <c r="C320" s="722" t="s">
        <v>266</v>
      </c>
      <c r="D320" s="294" t="s">
        <v>268</v>
      </c>
      <c r="E320" s="294" t="s">
        <v>985</v>
      </c>
      <c r="F320" s="294" t="s">
        <v>91</v>
      </c>
      <c r="G320" s="294" t="s">
        <v>92</v>
      </c>
      <c r="H320" s="294" t="s">
        <v>110</v>
      </c>
      <c r="I320" s="723">
        <v>100</v>
      </c>
      <c r="J320" s="644" t="s">
        <v>958</v>
      </c>
      <c r="K320" s="645" t="s">
        <v>233</v>
      </c>
      <c r="L320" s="295"/>
      <c r="M320" s="581">
        <v>2271.5</v>
      </c>
      <c r="N320" s="581">
        <v>2404</v>
      </c>
      <c r="O320" s="581">
        <v>1584.4</v>
      </c>
      <c r="P320" s="581">
        <f>Q320</f>
        <v>2774</v>
      </c>
      <c r="Q320" s="581">
        <v>2774</v>
      </c>
      <c r="R320" s="581">
        <v>0</v>
      </c>
      <c r="S320" s="581">
        <f t="shared" ref="S320:S324" si="105">T320</f>
        <v>2691</v>
      </c>
      <c r="T320" s="581">
        <v>2691</v>
      </c>
      <c r="U320" s="581">
        <v>0</v>
      </c>
      <c r="V320" s="581">
        <f t="shared" ref="V320:V324" si="106">W320</f>
        <v>2746.2</v>
      </c>
      <c r="W320" s="581">
        <v>2746.2</v>
      </c>
      <c r="X320" s="580">
        <v>0</v>
      </c>
    </row>
    <row r="321" spans="1:24" ht="66" customHeight="1">
      <c r="A321" s="721"/>
      <c r="B321" s="708"/>
      <c r="C321" s="722"/>
      <c r="D321" s="294" t="str">
        <f t="shared" ref="D321:E321" si="107">D324</f>
        <v>04-2601</v>
      </c>
      <c r="E321" s="294" t="str">
        <f t="shared" si="107"/>
        <v>15-10701</v>
      </c>
      <c r="F321" s="294" t="s">
        <v>91</v>
      </c>
      <c r="G321" s="294" t="s">
        <v>92</v>
      </c>
      <c r="H321" s="294" t="s">
        <v>110</v>
      </c>
      <c r="I321" s="723"/>
      <c r="J321" s="644"/>
      <c r="K321" s="645"/>
      <c r="L321" s="295"/>
      <c r="M321" s="581">
        <v>702.6</v>
      </c>
      <c r="N321" s="581">
        <v>721.3</v>
      </c>
      <c r="O321" s="581">
        <v>445.7</v>
      </c>
      <c r="P321" s="581">
        <f>Q321</f>
        <v>832.5</v>
      </c>
      <c r="Q321" s="581">
        <v>832.5</v>
      </c>
      <c r="R321" s="581">
        <v>0</v>
      </c>
      <c r="S321" s="581">
        <f t="shared" si="105"/>
        <v>807.3</v>
      </c>
      <c r="T321" s="581">
        <v>807.3</v>
      </c>
      <c r="U321" s="581">
        <v>0</v>
      </c>
      <c r="V321" s="581">
        <f t="shared" si="106"/>
        <v>824.2</v>
      </c>
      <c r="W321" s="581">
        <v>824.2</v>
      </c>
      <c r="X321" s="580">
        <v>0</v>
      </c>
    </row>
    <row r="322" spans="1:24" ht="66" customHeight="1">
      <c r="A322" s="721"/>
      <c r="B322" s="708"/>
      <c r="C322" s="722"/>
      <c r="D322" s="294" t="str">
        <f t="shared" ref="D322:G322" si="108">D320</f>
        <v>04-2602</v>
      </c>
      <c r="E322" s="294" t="str">
        <f t="shared" si="108"/>
        <v>15-10702</v>
      </c>
      <c r="F322" s="294" t="str">
        <f t="shared" si="108"/>
        <v>01</v>
      </c>
      <c r="G322" s="294" t="str">
        <f t="shared" si="108"/>
        <v>04</v>
      </c>
      <c r="H322" s="294" t="s">
        <v>720</v>
      </c>
      <c r="I322" s="723"/>
      <c r="J322" s="644"/>
      <c r="K322" s="645"/>
      <c r="L322" s="295"/>
      <c r="M322" s="581">
        <v>70</v>
      </c>
      <c r="N322" s="581">
        <v>0</v>
      </c>
      <c r="O322" s="581">
        <v>0</v>
      </c>
      <c r="P322" s="581">
        <f t="shared" ref="P322:P324" si="109">Q322</f>
        <v>0</v>
      </c>
      <c r="Q322" s="581">
        <v>0</v>
      </c>
      <c r="R322" s="581">
        <v>0</v>
      </c>
      <c r="S322" s="581">
        <f t="shared" si="105"/>
        <v>0</v>
      </c>
      <c r="T322" s="581">
        <f t="shared" ref="T322:T324" si="110">Q322</f>
        <v>0</v>
      </c>
      <c r="U322" s="581">
        <v>0</v>
      </c>
      <c r="V322" s="581">
        <f t="shared" si="106"/>
        <v>0</v>
      </c>
      <c r="W322" s="581">
        <f t="shared" ref="W322:W324" si="111">Q322</f>
        <v>0</v>
      </c>
      <c r="X322" s="580">
        <v>0</v>
      </c>
    </row>
    <row r="323" spans="1:24" ht="66" customHeight="1">
      <c r="A323" s="721"/>
      <c r="B323" s="708"/>
      <c r="C323" s="722"/>
      <c r="D323" s="294" t="str">
        <f t="shared" ref="D323:G323" si="112">D320</f>
        <v>04-2602</v>
      </c>
      <c r="E323" s="294" t="str">
        <f t="shared" si="112"/>
        <v>15-10702</v>
      </c>
      <c r="F323" s="294" t="str">
        <f t="shared" si="112"/>
        <v>01</v>
      </c>
      <c r="G323" s="294" t="str">
        <f t="shared" si="112"/>
        <v>04</v>
      </c>
      <c r="H323" s="294" t="s">
        <v>986</v>
      </c>
      <c r="I323" s="723"/>
      <c r="J323" s="644"/>
      <c r="K323" s="645"/>
      <c r="L323" s="295"/>
      <c r="M323" s="581">
        <v>57.5</v>
      </c>
      <c r="N323" s="581">
        <v>0</v>
      </c>
      <c r="O323" s="581">
        <v>0</v>
      </c>
      <c r="P323" s="581">
        <f t="shared" si="109"/>
        <v>0</v>
      </c>
      <c r="Q323" s="581">
        <v>0</v>
      </c>
      <c r="R323" s="581">
        <v>0</v>
      </c>
      <c r="S323" s="581">
        <f t="shared" si="105"/>
        <v>0</v>
      </c>
      <c r="T323" s="581">
        <f t="shared" si="110"/>
        <v>0</v>
      </c>
      <c r="U323" s="581">
        <v>0</v>
      </c>
      <c r="V323" s="581">
        <f t="shared" si="106"/>
        <v>0</v>
      </c>
      <c r="W323" s="581">
        <f t="shared" si="111"/>
        <v>0</v>
      </c>
      <c r="X323" s="580">
        <v>0</v>
      </c>
    </row>
    <row r="324" spans="1:24" ht="66" customHeight="1">
      <c r="A324" s="721"/>
      <c r="B324" s="708"/>
      <c r="C324" s="722"/>
      <c r="D324" s="294" t="str">
        <f t="shared" ref="D324:E324" si="113">D325</f>
        <v>04-2601</v>
      </c>
      <c r="E324" s="294" t="str">
        <f t="shared" si="113"/>
        <v>15-10701</v>
      </c>
      <c r="F324" s="294" t="s">
        <v>91</v>
      </c>
      <c r="G324" s="294" t="s">
        <v>92</v>
      </c>
      <c r="H324" s="294" t="s">
        <v>986</v>
      </c>
      <c r="I324" s="723"/>
      <c r="J324" s="644"/>
      <c r="K324" s="645"/>
      <c r="L324" s="295"/>
      <c r="M324" s="581">
        <v>17.399999999999999</v>
      </c>
      <c r="N324" s="581">
        <v>0</v>
      </c>
      <c r="O324" s="581">
        <v>0</v>
      </c>
      <c r="P324" s="581">
        <f t="shared" si="109"/>
        <v>0</v>
      </c>
      <c r="Q324" s="581">
        <v>0</v>
      </c>
      <c r="R324" s="581">
        <v>0</v>
      </c>
      <c r="S324" s="581">
        <f t="shared" si="105"/>
        <v>0</v>
      </c>
      <c r="T324" s="581">
        <f t="shared" si="110"/>
        <v>0</v>
      </c>
      <c r="U324" s="581">
        <v>0</v>
      </c>
      <c r="V324" s="581">
        <f t="shared" si="106"/>
        <v>0</v>
      </c>
      <c r="W324" s="581">
        <f t="shared" si="111"/>
        <v>0</v>
      </c>
      <c r="X324" s="580">
        <v>0</v>
      </c>
    </row>
    <row r="325" spans="1:24" ht="66" customHeight="1">
      <c r="A325" s="294" t="s">
        <v>11</v>
      </c>
      <c r="B325" s="216" t="s">
        <v>68</v>
      </c>
      <c r="C325" s="722"/>
      <c r="D325" s="294" t="s">
        <v>254</v>
      </c>
      <c r="E325" s="294" t="s">
        <v>947</v>
      </c>
      <c r="F325" s="294" t="s">
        <v>91</v>
      </c>
      <c r="G325" s="294" t="s">
        <v>92</v>
      </c>
      <c r="H325" s="294" t="s">
        <v>110</v>
      </c>
      <c r="I325" s="282">
        <v>200</v>
      </c>
      <c r="J325" s="644"/>
      <c r="K325" s="645"/>
      <c r="L325" s="222"/>
      <c r="M325" s="581">
        <v>841.1</v>
      </c>
      <c r="N325" s="581">
        <v>359</v>
      </c>
      <c r="O325" s="581">
        <v>178.4</v>
      </c>
      <c r="P325" s="581">
        <f>Q325</f>
        <v>389.7</v>
      </c>
      <c r="Q325" s="581">
        <v>389.7</v>
      </c>
      <c r="R325" s="581">
        <v>0</v>
      </c>
      <c r="S325" s="581">
        <f>T325</f>
        <v>378</v>
      </c>
      <c r="T325" s="581">
        <v>378</v>
      </c>
      <c r="U325" s="581">
        <v>0</v>
      </c>
      <c r="V325" s="581">
        <f>W325</f>
        <v>385.8</v>
      </c>
      <c r="W325" s="581">
        <v>385.8</v>
      </c>
      <c r="X325" s="580">
        <v>0</v>
      </c>
    </row>
    <row r="326" spans="1:24" ht="66" customHeight="1">
      <c r="A326" s="648" t="s">
        <v>87</v>
      </c>
      <c r="B326" s="648"/>
      <c r="C326" s="648"/>
      <c r="D326" s="648"/>
      <c r="E326" s="648"/>
      <c r="F326" s="648"/>
      <c r="G326" s="648"/>
      <c r="H326" s="648"/>
      <c r="I326" s="648"/>
      <c r="J326" s="648"/>
      <c r="K326" s="648"/>
      <c r="L326" s="648"/>
      <c r="M326" s="580">
        <f t="shared" ref="M326:X326" si="114">M327+M331+M345</f>
        <v>10792.199999999999</v>
      </c>
      <c r="N326" s="580">
        <f t="shared" si="114"/>
        <v>11174.400000000001</v>
      </c>
      <c r="O326" s="580">
        <f t="shared" si="114"/>
        <v>7313.7</v>
      </c>
      <c r="P326" s="580">
        <f t="shared" si="114"/>
        <v>11371.500000000002</v>
      </c>
      <c r="Q326" s="580">
        <f t="shared" si="114"/>
        <v>11371.500000000002</v>
      </c>
      <c r="R326" s="580">
        <f t="shared" si="114"/>
        <v>0</v>
      </c>
      <c r="S326" s="580">
        <f t="shared" si="114"/>
        <v>11030.6</v>
      </c>
      <c r="T326" s="580">
        <f t="shared" si="114"/>
        <v>11030.6</v>
      </c>
      <c r="U326" s="580">
        <f t="shared" si="114"/>
        <v>0</v>
      </c>
      <c r="V326" s="580">
        <f t="shared" si="114"/>
        <v>11257.699999999999</v>
      </c>
      <c r="W326" s="580">
        <f t="shared" si="114"/>
        <v>11257.699999999999</v>
      </c>
      <c r="X326" s="580">
        <f t="shared" si="114"/>
        <v>0</v>
      </c>
    </row>
    <row r="327" spans="1:24" ht="66" customHeight="1">
      <c r="A327" s="296" t="s">
        <v>12</v>
      </c>
      <c r="B327" s="724" t="s">
        <v>57</v>
      </c>
      <c r="C327" s="724"/>
      <c r="D327" s="724"/>
      <c r="E327" s="724"/>
      <c r="F327" s="724"/>
      <c r="G327" s="724"/>
      <c r="H327" s="724"/>
      <c r="I327" s="297">
        <v>100</v>
      </c>
      <c r="J327" s="551"/>
      <c r="K327" s="298"/>
      <c r="L327" s="298"/>
      <c r="M327" s="589">
        <f>SUM(M329:M330)</f>
        <v>9334.4</v>
      </c>
      <c r="N327" s="589">
        <f t="shared" ref="N327:X327" si="115">SUM(N329:N330)</f>
        <v>9412.1</v>
      </c>
      <c r="O327" s="589">
        <f t="shared" si="115"/>
        <v>6005.5999999999995</v>
      </c>
      <c r="P327" s="589">
        <f t="shared" si="115"/>
        <v>9900.1</v>
      </c>
      <c r="Q327" s="589">
        <f t="shared" si="115"/>
        <v>9900.1</v>
      </c>
      <c r="R327" s="589">
        <f t="shared" si="115"/>
        <v>0</v>
      </c>
      <c r="S327" s="589">
        <f t="shared" si="115"/>
        <v>9603.1</v>
      </c>
      <c r="T327" s="589">
        <f t="shared" si="115"/>
        <v>9603.1</v>
      </c>
      <c r="U327" s="589">
        <f t="shared" si="115"/>
        <v>0</v>
      </c>
      <c r="V327" s="589">
        <f t="shared" si="115"/>
        <v>9801</v>
      </c>
      <c r="W327" s="589">
        <f t="shared" si="115"/>
        <v>9801</v>
      </c>
      <c r="X327" s="589">
        <f t="shared" si="115"/>
        <v>0</v>
      </c>
    </row>
    <row r="328" spans="1:24" ht="66" customHeight="1">
      <c r="A328" s="260" t="s">
        <v>47</v>
      </c>
      <c r="B328" s="708" t="s">
        <v>313</v>
      </c>
      <c r="C328" s="708"/>
      <c r="D328" s="708"/>
      <c r="E328" s="708"/>
      <c r="F328" s="708"/>
      <c r="G328" s="708"/>
      <c r="H328" s="708"/>
      <c r="I328" s="261">
        <v>100</v>
      </c>
      <c r="J328" s="541"/>
      <c r="K328" s="235"/>
      <c r="L328" s="235"/>
      <c r="M328" s="581">
        <f>M329+M330</f>
        <v>9334.4</v>
      </c>
      <c r="N328" s="581">
        <f t="shared" ref="N328:X328" si="116">N329+N330</f>
        <v>9412.1</v>
      </c>
      <c r="O328" s="581">
        <f t="shared" si="116"/>
        <v>6005.5999999999995</v>
      </c>
      <c r="P328" s="592">
        <f t="shared" si="116"/>
        <v>9900.1</v>
      </c>
      <c r="Q328" s="581">
        <f t="shared" si="116"/>
        <v>9900.1</v>
      </c>
      <c r="R328" s="581">
        <f t="shared" si="116"/>
        <v>0</v>
      </c>
      <c r="S328" s="592">
        <f t="shared" si="116"/>
        <v>9603.1</v>
      </c>
      <c r="T328" s="581">
        <f t="shared" si="116"/>
        <v>9603.1</v>
      </c>
      <c r="U328" s="581">
        <f t="shared" si="116"/>
        <v>0</v>
      </c>
      <c r="V328" s="592">
        <f t="shared" si="116"/>
        <v>9801</v>
      </c>
      <c r="W328" s="581">
        <f t="shared" si="116"/>
        <v>9801</v>
      </c>
      <c r="X328" s="581">
        <f t="shared" si="116"/>
        <v>0</v>
      </c>
    </row>
    <row r="329" spans="1:24" ht="66" customHeight="1">
      <c r="A329" s="299" t="s">
        <v>190</v>
      </c>
      <c r="B329" s="268" t="s">
        <v>124</v>
      </c>
      <c r="C329" s="221" t="s">
        <v>109</v>
      </c>
      <c r="D329" s="302" t="s">
        <v>275</v>
      </c>
      <c r="E329" s="302" t="s">
        <v>961</v>
      </c>
      <c r="F329" s="294" t="s">
        <v>94</v>
      </c>
      <c r="G329" s="294" t="s">
        <v>79</v>
      </c>
      <c r="H329" s="294" t="s">
        <v>95</v>
      </c>
      <c r="I329" s="282">
        <v>100</v>
      </c>
      <c r="J329" s="644" t="s">
        <v>1429</v>
      </c>
      <c r="K329" s="645" t="s">
        <v>295</v>
      </c>
      <c r="L329" s="235"/>
      <c r="M329" s="582">
        <v>8737.5</v>
      </c>
      <c r="N329" s="582">
        <v>8676.5</v>
      </c>
      <c r="O329" s="582">
        <v>5527.2</v>
      </c>
      <c r="P329" s="593">
        <f>Q329</f>
        <v>8968</v>
      </c>
      <c r="Q329" s="582">
        <v>8968</v>
      </c>
      <c r="R329" s="582">
        <v>0</v>
      </c>
      <c r="S329" s="593">
        <f>T329</f>
        <v>8699</v>
      </c>
      <c r="T329" s="582">
        <v>8699</v>
      </c>
      <c r="U329" s="582">
        <v>0</v>
      </c>
      <c r="V329" s="593">
        <f>W329</f>
        <v>8878.2999999999993</v>
      </c>
      <c r="W329" s="582">
        <v>8878.2999999999993</v>
      </c>
      <c r="X329" s="582">
        <v>0</v>
      </c>
    </row>
    <row r="330" spans="1:24" ht="66" customHeight="1">
      <c r="A330" s="299" t="s">
        <v>191</v>
      </c>
      <c r="B330" s="268" t="s">
        <v>1344</v>
      </c>
      <c r="C330" s="221" t="s">
        <v>109</v>
      </c>
      <c r="D330" s="302" t="s">
        <v>269</v>
      </c>
      <c r="E330" s="302" t="s">
        <v>963</v>
      </c>
      <c r="F330" s="294" t="s">
        <v>97</v>
      </c>
      <c r="G330" s="294" t="s">
        <v>97</v>
      </c>
      <c r="H330" s="294" t="s">
        <v>99</v>
      </c>
      <c r="I330" s="282">
        <v>100</v>
      </c>
      <c r="J330" s="644"/>
      <c r="K330" s="645"/>
      <c r="L330" s="235"/>
      <c r="M330" s="582">
        <v>596.9</v>
      </c>
      <c r="N330" s="582">
        <v>735.6</v>
      </c>
      <c r="O330" s="581">
        <v>478.4</v>
      </c>
      <c r="P330" s="593">
        <f>Q330</f>
        <v>932.1</v>
      </c>
      <c r="Q330" s="582">
        <v>932.1</v>
      </c>
      <c r="R330" s="582">
        <v>0</v>
      </c>
      <c r="S330" s="593">
        <f>T330</f>
        <v>904.1</v>
      </c>
      <c r="T330" s="582">
        <v>904.1</v>
      </c>
      <c r="U330" s="582">
        <v>0</v>
      </c>
      <c r="V330" s="593">
        <f>W330</f>
        <v>922.7</v>
      </c>
      <c r="W330" s="582">
        <v>922.7</v>
      </c>
      <c r="X330" s="582">
        <v>0</v>
      </c>
    </row>
    <row r="331" spans="1:24" ht="66" customHeight="1">
      <c r="A331" s="296" t="s">
        <v>13</v>
      </c>
      <c r="B331" s="724" t="s">
        <v>32</v>
      </c>
      <c r="C331" s="724"/>
      <c r="D331" s="724"/>
      <c r="E331" s="724"/>
      <c r="F331" s="724"/>
      <c r="G331" s="724"/>
      <c r="H331" s="724"/>
      <c r="I331" s="297">
        <v>200</v>
      </c>
      <c r="J331" s="552"/>
      <c r="K331" s="300"/>
      <c r="L331" s="301"/>
      <c r="M331" s="589">
        <f>M332</f>
        <v>1431.5</v>
      </c>
      <c r="N331" s="589">
        <f t="shared" ref="N331:X331" si="117">N332</f>
        <v>1732.6000000000001</v>
      </c>
      <c r="O331" s="589">
        <f t="shared" si="117"/>
        <v>1282.9000000000001</v>
      </c>
      <c r="P331" s="589">
        <f t="shared" si="117"/>
        <v>1441.2</v>
      </c>
      <c r="Q331" s="589">
        <f t="shared" si="117"/>
        <v>1441.2</v>
      </c>
      <c r="R331" s="589">
        <f t="shared" si="117"/>
        <v>0</v>
      </c>
      <c r="S331" s="589">
        <f t="shared" si="117"/>
        <v>1398.2</v>
      </c>
      <c r="T331" s="589">
        <f t="shared" si="117"/>
        <v>1398.2</v>
      </c>
      <c r="U331" s="589">
        <f t="shared" si="117"/>
        <v>0</v>
      </c>
      <c r="V331" s="589">
        <f t="shared" si="117"/>
        <v>1426.8000000000002</v>
      </c>
      <c r="W331" s="589">
        <f t="shared" si="117"/>
        <v>1426.8000000000002</v>
      </c>
      <c r="X331" s="589">
        <f t="shared" si="117"/>
        <v>0</v>
      </c>
    </row>
    <row r="332" spans="1:24" ht="66" customHeight="1">
      <c r="A332" s="260" t="s">
        <v>48</v>
      </c>
      <c r="B332" s="708" t="s">
        <v>314</v>
      </c>
      <c r="C332" s="708"/>
      <c r="D332" s="708"/>
      <c r="E332" s="708"/>
      <c r="F332" s="708"/>
      <c r="G332" s="708"/>
      <c r="H332" s="708"/>
      <c r="I332" s="261">
        <v>200</v>
      </c>
      <c r="J332" s="287"/>
      <c r="K332" s="219"/>
      <c r="L332" s="222"/>
      <c r="M332" s="581">
        <f t="shared" ref="M332:X332" si="118">SUM(M333:M344)</f>
        <v>1431.5</v>
      </c>
      <c r="N332" s="581">
        <f t="shared" si="118"/>
        <v>1732.6000000000001</v>
      </c>
      <c r="O332" s="581">
        <f t="shared" si="118"/>
        <v>1282.9000000000001</v>
      </c>
      <c r="P332" s="581">
        <f t="shared" si="118"/>
        <v>1441.2</v>
      </c>
      <c r="Q332" s="581">
        <f t="shared" si="118"/>
        <v>1441.2</v>
      </c>
      <c r="R332" s="581">
        <f t="shared" si="118"/>
        <v>0</v>
      </c>
      <c r="S332" s="581">
        <f t="shared" si="118"/>
        <v>1398.2</v>
      </c>
      <c r="T332" s="581">
        <f t="shared" si="118"/>
        <v>1398.2</v>
      </c>
      <c r="U332" s="581">
        <f t="shared" si="118"/>
        <v>0</v>
      </c>
      <c r="V332" s="581">
        <f t="shared" si="118"/>
        <v>1426.8000000000002</v>
      </c>
      <c r="W332" s="581">
        <f t="shared" si="118"/>
        <v>1426.8000000000002</v>
      </c>
      <c r="X332" s="581">
        <f t="shared" si="118"/>
        <v>0</v>
      </c>
    </row>
    <row r="333" spans="1:24" ht="66" customHeight="1">
      <c r="A333" s="294" t="s">
        <v>192</v>
      </c>
      <c r="B333" s="268" t="s">
        <v>124</v>
      </c>
      <c r="C333" s="268" t="s">
        <v>286</v>
      </c>
      <c r="D333" s="302" t="s">
        <v>275</v>
      </c>
      <c r="E333" s="302" t="s">
        <v>961</v>
      </c>
      <c r="F333" s="294" t="s">
        <v>94</v>
      </c>
      <c r="G333" s="294" t="s">
        <v>79</v>
      </c>
      <c r="H333" s="294" t="s">
        <v>95</v>
      </c>
      <c r="I333" s="282">
        <v>200</v>
      </c>
      <c r="J333" s="644" t="s">
        <v>988</v>
      </c>
      <c r="K333" s="710" t="s">
        <v>265</v>
      </c>
      <c r="L333" s="222"/>
      <c r="M333" s="582">
        <v>741.1</v>
      </c>
      <c r="N333" s="582">
        <v>634.5</v>
      </c>
      <c r="O333" s="582">
        <v>341</v>
      </c>
      <c r="P333" s="593">
        <f>Q333</f>
        <v>715.6</v>
      </c>
      <c r="Q333" s="582">
        <v>715.6</v>
      </c>
      <c r="R333" s="582">
        <v>0</v>
      </c>
      <c r="S333" s="593">
        <f>T333</f>
        <v>694.2</v>
      </c>
      <c r="T333" s="582">
        <v>694.2</v>
      </c>
      <c r="U333" s="582">
        <v>0</v>
      </c>
      <c r="V333" s="594">
        <f>W333</f>
        <v>708.5</v>
      </c>
      <c r="W333" s="595">
        <v>708.5</v>
      </c>
      <c r="X333" s="582">
        <v>0</v>
      </c>
    </row>
    <row r="334" spans="1:24" ht="66" customHeight="1">
      <c r="A334" s="294" t="s">
        <v>193</v>
      </c>
      <c r="B334" s="268" t="s">
        <v>124</v>
      </c>
      <c r="C334" s="221" t="s">
        <v>109</v>
      </c>
      <c r="D334" s="302" t="s">
        <v>275</v>
      </c>
      <c r="E334" s="302" t="s">
        <v>961</v>
      </c>
      <c r="F334" s="294" t="s">
        <v>94</v>
      </c>
      <c r="G334" s="294" t="s">
        <v>79</v>
      </c>
      <c r="H334" s="294" t="s">
        <v>162</v>
      </c>
      <c r="I334" s="282">
        <v>200</v>
      </c>
      <c r="J334" s="725"/>
      <c r="K334" s="711"/>
      <c r="L334" s="222"/>
      <c r="M334" s="582">
        <v>2.4</v>
      </c>
      <c r="N334" s="582">
        <v>55.4</v>
      </c>
      <c r="O334" s="581">
        <v>39.200000000000003</v>
      </c>
      <c r="P334" s="593">
        <f t="shared" ref="P334:P344" si="119">Q334</f>
        <v>50.4</v>
      </c>
      <c r="Q334" s="582">
        <v>50.4</v>
      </c>
      <c r="R334" s="582">
        <v>0</v>
      </c>
      <c r="S334" s="593">
        <f t="shared" ref="S334:S344" si="120">T334</f>
        <v>48.9</v>
      </c>
      <c r="T334" s="582">
        <v>48.9</v>
      </c>
      <c r="U334" s="582">
        <v>0</v>
      </c>
      <c r="V334" s="594">
        <f t="shared" ref="V334:V344" si="121">W334</f>
        <v>49.9</v>
      </c>
      <c r="W334" s="595">
        <v>49.9</v>
      </c>
      <c r="X334" s="582">
        <v>0</v>
      </c>
    </row>
    <row r="335" spans="1:24" ht="66" customHeight="1">
      <c r="A335" s="294" t="s">
        <v>194</v>
      </c>
      <c r="B335" s="268" t="s">
        <v>124</v>
      </c>
      <c r="C335" s="515" t="s">
        <v>1315</v>
      </c>
      <c r="D335" s="302" t="s">
        <v>275</v>
      </c>
      <c r="E335" s="302" t="s">
        <v>961</v>
      </c>
      <c r="F335" s="294" t="s">
        <v>94</v>
      </c>
      <c r="G335" s="294" t="s">
        <v>79</v>
      </c>
      <c r="H335" s="294" t="s">
        <v>118</v>
      </c>
      <c r="I335" s="282">
        <v>200</v>
      </c>
      <c r="J335" s="644" t="s">
        <v>1430</v>
      </c>
      <c r="K335" s="645" t="s">
        <v>960</v>
      </c>
      <c r="L335" s="222"/>
      <c r="M335" s="582">
        <v>60.2</v>
      </c>
      <c r="N335" s="582">
        <v>0</v>
      </c>
      <c r="O335" s="581">
        <v>0</v>
      </c>
      <c r="P335" s="593">
        <f t="shared" si="119"/>
        <v>0</v>
      </c>
      <c r="Q335" s="582">
        <v>0</v>
      </c>
      <c r="R335" s="582">
        <v>0</v>
      </c>
      <c r="S335" s="593">
        <f t="shared" si="120"/>
        <v>0</v>
      </c>
      <c r="T335" s="582">
        <v>0</v>
      </c>
      <c r="U335" s="582">
        <v>0</v>
      </c>
      <c r="V335" s="594">
        <f t="shared" si="121"/>
        <v>0</v>
      </c>
      <c r="W335" s="582">
        <v>0</v>
      </c>
      <c r="X335" s="582">
        <v>0</v>
      </c>
    </row>
    <row r="336" spans="1:24" ht="66" customHeight="1">
      <c r="A336" s="294" t="s">
        <v>195</v>
      </c>
      <c r="B336" s="268" t="s">
        <v>124</v>
      </c>
      <c r="C336" s="515" t="s">
        <v>1401</v>
      </c>
      <c r="D336" s="302" t="s">
        <v>275</v>
      </c>
      <c r="E336" s="302" t="s">
        <v>961</v>
      </c>
      <c r="F336" s="294" t="s">
        <v>94</v>
      </c>
      <c r="G336" s="294" t="s">
        <v>79</v>
      </c>
      <c r="H336" s="294" t="s">
        <v>169</v>
      </c>
      <c r="I336" s="282">
        <v>200</v>
      </c>
      <c r="J336" s="644"/>
      <c r="K336" s="645"/>
      <c r="L336" s="222"/>
      <c r="M336" s="582">
        <v>78.3</v>
      </c>
      <c r="N336" s="582">
        <v>60</v>
      </c>
      <c r="O336" s="581">
        <v>60</v>
      </c>
      <c r="P336" s="593">
        <f t="shared" si="119"/>
        <v>0</v>
      </c>
      <c r="Q336" s="582">
        <v>0</v>
      </c>
      <c r="R336" s="582">
        <v>0</v>
      </c>
      <c r="S336" s="593">
        <f t="shared" si="120"/>
        <v>0</v>
      </c>
      <c r="T336" s="582">
        <v>0</v>
      </c>
      <c r="U336" s="582">
        <v>0</v>
      </c>
      <c r="V336" s="594">
        <f t="shared" si="121"/>
        <v>0</v>
      </c>
      <c r="W336" s="582">
        <v>0</v>
      </c>
      <c r="X336" s="582">
        <v>0</v>
      </c>
    </row>
    <row r="337" spans="1:24" ht="66" customHeight="1">
      <c r="A337" s="294" t="s">
        <v>196</v>
      </c>
      <c r="B337" s="268" t="s">
        <v>1296</v>
      </c>
      <c r="C337" s="268" t="s">
        <v>725</v>
      </c>
      <c r="D337" s="302" t="s">
        <v>270</v>
      </c>
      <c r="E337" s="302" t="s">
        <v>964</v>
      </c>
      <c r="F337" s="294" t="s">
        <v>92</v>
      </c>
      <c r="G337" s="294" t="s">
        <v>96</v>
      </c>
      <c r="H337" s="294" t="s">
        <v>147</v>
      </c>
      <c r="I337" s="282">
        <v>200</v>
      </c>
      <c r="J337" s="293" t="s">
        <v>1431</v>
      </c>
      <c r="K337" s="293" t="s">
        <v>1432</v>
      </c>
      <c r="L337" s="222"/>
      <c r="M337" s="582">
        <v>25</v>
      </c>
      <c r="N337" s="582">
        <v>29.7</v>
      </c>
      <c r="O337" s="582">
        <v>28</v>
      </c>
      <c r="P337" s="593">
        <f t="shared" si="119"/>
        <v>38.299999999999997</v>
      </c>
      <c r="Q337" s="582">
        <v>38.299999999999997</v>
      </c>
      <c r="R337" s="582">
        <v>0</v>
      </c>
      <c r="S337" s="593">
        <f t="shared" si="120"/>
        <v>37.200000000000003</v>
      </c>
      <c r="T337" s="582">
        <v>37.200000000000003</v>
      </c>
      <c r="U337" s="582">
        <v>0</v>
      </c>
      <c r="V337" s="594">
        <f t="shared" si="121"/>
        <v>37.9</v>
      </c>
      <c r="W337" s="595">
        <v>37.9</v>
      </c>
      <c r="X337" s="582">
        <v>0</v>
      </c>
    </row>
    <row r="338" spans="1:24" ht="66" customHeight="1">
      <c r="A338" s="294" t="s">
        <v>197</v>
      </c>
      <c r="B338" s="268" t="s">
        <v>1305</v>
      </c>
      <c r="C338" s="506" t="s">
        <v>836</v>
      </c>
      <c r="D338" s="302" t="s">
        <v>271</v>
      </c>
      <c r="E338" s="302" t="s">
        <v>966</v>
      </c>
      <c r="F338" s="294" t="s">
        <v>97</v>
      </c>
      <c r="G338" s="294" t="s">
        <v>94</v>
      </c>
      <c r="H338" s="294" t="s">
        <v>184</v>
      </c>
      <c r="I338" s="282">
        <v>200</v>
      </c>
      <c r="J338" s="644" t="s">
        <v>1433</v>
      </c>
      <c r="K338" s="710" t="s">
        <v>967</v>
      </c>
      <c r="L338" s="222"/>
      <c r="M338" s="582">
        <v>236</v>
      </c>
      <c r="N338" s="582">
        <v>89</v>
      </c>
      <c r="O338" s="582">
        <v>89</v>
      </c>
      <c r="P338" s="593">
        <f t="shared" si="119"/>
        <v>90</v>
      </c>
      <c r="Q338" s="582">
        <v>90</v>
      </c>
      <c r="R338" s="582">
        <v>0</v>
      </c>
      <c r="S338" s="593">
        <f t="shared" si="120"/>
        <v>87.3</v>
      </c>
      <c r="T338" s="582">
        <v>87.3</v>
      </c>
      <c r="U338" s="582">
        <v>0</v>
      </c>
      <c r="V338" s="594">
        <f t="shared" si="121"/>
        <v>89.1</v>
      </c>
      <c r="W338" s="582">
        <v>89.1</v>
      </c>
      <c r="X338" s="582">
        <v>0</v>
      </c>
    </row>
    <row r="339" spans="1:24" ht="66" customHeight="1">
      <c r="A339" s="294" t="s">
        <v>198</v>
      </c>
      <c r="B339" s="268" t="s">
        <v>1305</v>
      </c>
      <c r="C339" s="507" t="s">
        <v>837</v>
      </c>
      <c r="D339" s="302" t="s">
        <v>271</v>
      </c>
      <c r="E339" s="302" t="s">
        <v>966</v>
      </c>
      <c r="F339" s="294" t="s">
        <v>97</v>
      </c>
      <c r="G339" s="294" t="s">
        <v>94</v>
      </c>
      <c r="H339" s="294" t="s">
        <v>120</v>
      </c>
      <c r="I339" s="282">
        <v>200</v>
      </c>
      <c r="J339" s="644"/>
      <c r="K339" s="710"/>
      <c r="L339" s="222"/>
      <c r="M339" s="582">
        <v>146.4</v>
      </c>
      <c r="N339" s="582">
        <v>151.5</v>
      </c>
      <c r="O339" s="582">
        <v>95</v>
      </c>
      <c r="P339" s="593">
        <f t="shared" si="119"/>
        <v>209.7</v>
      </c>
      <c r="Q339" s="582">
        <v>209.7</v>
      </c>
      <c r="R339" s="582">
        <v>0</v>
      </c>
      <c r="S339" s="593">
        <f t="shared" si="120"/>
        <v>203.4</v>
      </c>
      <c r="T339" s="582">
        <v>203.4</v>
      </c>
      <c r="U339" s="582">
        <v>0</v>
      </c>
      <c r="V339" s="594">
        <f t="shared" si="121"/>
        <v>207.6</v>
      </c>
      <c r="W339" s="582">
        <v>207.6</v>
      </c>
      <c r="X339" s="582">
        <v>0</v>
      </c>
    </row>
    <row r="340" spans="1:24" ht="66" customHeight="1">
      <c r="A340" s="294" t="s">
        <v>199</v>
      </c>
      <c r="B340" s="268" t="s">
        <v>1305</v>
      </c>
      <c r="C340" s="508" t="s">
        <v>1155</v>
      </c>
      <c r="D340" s="302" t="s">
        <v>272</v>
      </c>
      <c r="E340" s="302" t="s">
        <v>966</v>
      </c>
      <c r="F340" s="294" t="s">
        <v>97</v>
      </c>
      <c r="G340" s="294" t="s">
        <v>94</v>
      </c>
      <c r="H340" s="294" t="s">
        <v>185</v>
      </c>
      <c r="I340" s="282">
        <v>200</v>
      </c>
      <c r="J340" s="644"/>
      <c r="K340" s="710"/>
      <c r="L340" s="222"/>
      <c r="M340" s="582">
        <v>11.8</v>
      </c>
      <c r="N340" s="582">
        <v>383.1</v>
      </c>
      <c r="O340" s="582">
        <v>383.1</v>
      </c>
      <c r="P340" s="593">
        <f t="shared" si="119"/>
        <v>0</v>
      </c>
      <c r="Q340" s="582">
        <v>0</v>
      </c>
      <c r="R340" s="582">
        <v>0</v>
      </c>
      <c r="S340" s="593">
        <f t="shared" si="120"/>
        <v>0</v>
      </c>
      <c r="T340" s="582">
        <v>0</v>
      </c>
      <c r="U340" s="582">
        <v>0</v>
      </c>
      <c r="V340" s="594">
        <f t="shared" si="121"/>
        <v>0</v>
      </c>
      <c r="W340" s="582">
        <v>0</v>
      </c>
      <c r="X340" s="582">
        <v>0</v>
      </c>
    </row>
    <row r="341" spans="1:24" ht="66" customHeight="1">
      <c r="A341" s="294" t="s">
        <v>200</v>
      </c>
      <c r="B341" s="268" t="s">
        <v>1305</v>
      </c>
      <c r="C341" s="509" t="s">
        <v>98</v>
      </c>
      <c r="D341" s="302" t="s">
        <v>1434</v>
      </c>
      <c r="E341" s="302" t="s">
        <v>1435</v>
      </c>
      <c r="F341" s="294" t="s">
        <v>97</v>
      </c>
      <c r="G341" s="294" t="s">
        <v>94</v>
      </c>
      <c r="H341" s="294" t="s">
        <v>115</v>
      </c>
      <c r="I341" s="282">
        <v>200</v>
      </c>
      <c r="J341" s="644"/>
      <c r="K341" s="710"/>
      <c r="L341" s="222"/>
      <c r="M341" s="582">
        <v>0</v>
      </c>
      <c r="N341" s="582">
        <v>57.7</v>
      </c>
      <c r="O341" s="582">
        <v>0</v>
      </c>
      <c r="P341" s="593">
        <f t="shared" si="119"/>
        <v>108</v>
      </c>
      <c r="Q341" s="582">
        <v>108</v>
      </c>
      <c r="R341" s="582">
        <v>0</v>
      </c>
      <c r="S341" s="593">
        <f t="shared" si="120"/>
        <v>104.8</v>
      </c>
      <c r="T341" s="582">
        <v>104.8</v>
      </c>
      <c r="U341" s="582">
        <v>0</v>
      </c>
      <c r="V341" s="594">
        <f t="shared" si="121"/>
        <v>106.9</v>
      </c>
      <c r="W341" s="582">
        <v>106.9</v>
      </c>
      <c r="X341" s="582">
        <v>0</v>
      </c>
    </row>
    <row r="342" spans="1:24" ht="66" customHeight="1">
      <c r="A342" s="294" t="s">
        <v>202</v>
      </c>
      <c r="B342" s="268" t="s">
        <v>1305</v>
      </c>
      <c r="C342" s="506" t="s">
        <v>108</v>
      </c>
      <c r="D342" s="302" t="s">
        <v>271</v>
      </c>
      <c r="E342" s="302" t="s">
        <v>966</v>
      </c>
      <c r="F342" s="294" t="s">
        <v>97</v>
      </c>
      <c r="G342" s="294" t="s">
        <v>94</v>
      </c>
      <c r="H342" s="294" t="s">
        <v>159</v>
      </c>
      <c r="I342" s="282">
        <v>200</v>
      </c>
      <c r="J342" s="644"/>
      <c r="K342" s="710"/>
      <c r="L342" s="222"/>
      <c r="M342" s="582">
        <v>41.7</v>
      </c>
      <c r="N342" s="582">
        <v>150</v>
      </c>
      <c r="O342" s="582">
        <v>145</v>
      </c>
      <c r="P342" s="593">
        <f t="shared" si="119"/>
        <v>135</v>
      </c>
      <c r="Q342" s="582">
        <v>135</v>
      </c>
      <c r="R342" s="582">
        <v>0</v>
      </c>
      <c r="S342" s="593">
        <f t="shared" si="120"/>
        <v>131</v>
      </c>
      <c r="T342" s="582">
        <v>131</v>
      </c>
      <c r="U342" s="582">
        <v>0</v>
      </c>
      <c r="V342" s="594">
        <f t="shared" si="121"/>
        <v>133.69999999999999</v>
      </c>
      <c r="W342" s="582">
        <v>133.69999999999999</v>
      </c>
      <c r="X342" s="582">
        <v>0</v>
      </c>
    </row>
    <row r="343" spans="1:24" ht="66" customHeight="1">
      <c r="A343" s="294" t="s">
        <v>203</v>
      </c>
      <c r="B343" s="216" t="s">
        <v>1436</v>
      </c>
      <c r="C343" s="515" t="s">
        <v>989</v>
      </c>
      <c r="D343" s="302" t="s">
        <v>271</v>
      </c>
      <c r="E343" s="302" t="s">
        <v>966</v>
      </c>
      <c r="F343" s="294" t="s">
        <v>97</v>
      </c>
      <c r="G343" s="294" t="s">
        <v>94</v>
      </c>
      <c r="H343" s="294" t="s">
        <v>721</v>
      </c>
      <c r="I343" s="282">
        <v>200</v>
      </c>
      <c r="J343" s="644"/>
      <c r="K343" s="710"/>
      <c r="L343" s="222"/>
      <c r="M343" s="582">
        <v>0</v>
      </c>
      <c r="N343" s="582">
        <v>0</v>
      </c>
      <c r="O343" s="582">
        <v>0</v>
      </c>
      <c r="P343" s="593">
        <f t="shared" si="119"/>
        <v>0</v>
      </c>
      <c r="Q343" s="582"/>
      <c r="R343" s="582">
        <v>0</v>
      </c>
      <c r="S343" s="593">
        <f t="shared" si="120"/>
        <v>0</v>
      </c>
      <c r="T343" s="582"/>
      <c r="U343" s="582">
        <v>0</v>
      </c>
      <c r="V343" s="594">
        <f t="shared" si="121"/>
        <v>0</v>
      </c>
      <c r="W343" s="582"/>
      <c r="X343" s="582">
        <v>0</v>
      </c>
    </row>
    <row r="344" spans="1:24" ht="66" customHeight="1">
      <c r="A344" s="294" t="s">
        <v>203</v>
      </c>
      <c r="B344" s="268" t="s">
        <v>1344</v>
      </c>
      <c r="C344" s="256" t="s">
        <v>109</v>
      </c>
      <c r="D344" s="302" t="s">
        <v>269</v>
      </c>
      <c r="E344" s="302" t="s">
        <v>963</v>
      </c>
      <c r="F344" s="294" t="s">
        <v>97</v>
      </c>
      <c r="G344" s="294" t="s">
        <v>97</v>
      </c>
      <c r="H344" s="294" t="s">
        <v>99</v>
      </c>
      <c r="I344" s="282">
        <v>200</v>
      </c>
      <c r="J344" s="644"/>
      <c r="K344" s="710"/>
      <c r="L344" s="222"/>
      <c r="M344" s="582">
        <v>88.6</v>
      </c>
      <c r="N344" s="582">
        <v>121.7</v>
      </c>
      <c r="O344" s="582">
        <v>102.6</v>
      </c>
      <c r="P344" s="593">
        <f t="shared" si="119"/>
        <v>94.2</v>
      </c>
      <c r="Q344" s="582">
        <v>94.2</v>
      </c>
      <c r="R344" s="582">
        <v>0</v>
      </c>
      <c r="S344" s="593">
        <f t="shared" si="120"/>
        <v>91.4</v>
      </c>
      <c r="T344" s="582">
        <v>91.4</v>
      </c>
      <c r="U344" s="582">
        <v>0</v>
      </c>
      <c r="V344" s="594">
        <f t="shared" si="121"/>
        <v>93.2</v>
      </c>
      <c r="W344" s="582">
        <v>93.2</v>
      </c>
      <c r="X344" s="582">
        <v>0</v>
      </c>
    </row>
    <row r="345" spans="1:24" ht="66" customHeight="1">
      <c r="A345" s="296" t="s">
        <v>206</v>
      </c>
      <c r="B345" s="724" t="s">
        <v>31</v>
      </c>
      <c r="C345" s="724"/>
      <c r="D345" s="724"/>
      <c r="E345" s="724"/>
      <c r="F345" s="724"/>
      <c r="G345" s="724"/>
      <c r="H345" s="724"/>
      <c r="I345" s="275">
        <v>800</v>
      </c>
      <c r="J345" s="549"/>
      <c r="K345" s="219"/>
      <c r="L345" s="222"/>
      <c r="M345" s="580">
        <f>M346</f>
        <v>26.3</v>
      </c>
      <c r="N345" s="580">
        <f t="shared" ref="N345:X346" si="122">N346</f>
        <v>29.7</v>
      </c>
      <c r="O345" s="580">
        <f t="shared" si="122"/>
        <v>25.2</v>
      </c>
      <c r="P345" s="587">
        <f t="shared" si="122"/>
        <v>30.2</v>
      </c>
      <c r="Q345" s="587">
        <f t="shared" si="122"/>
        <v>30.2</v>
      </c>
      <c r="R345" s="587">
        <f t="shared" si="122"/>
        <v>0</v>
      </c>
      <c r="S345" s="587">
        <f t="shared" si="122"/>
        <v>29.3</v>
      </c>
      <c r="T345" s="587">
        <f t="shared" si="122"/>
        <v>29.3</v>
      </c>
      <c r="U345" s="587">
        <f t="shared" si="122"/>
        <v>0</v>
      </c>
      <c r="V345" s="587">
        <f t="shared" si="122"/>
        <v>29.9</v>
      </c>
      <c r="W345" s="587">
        <f t="shared" si="122"/>
        <v>29.9</v>
      </c>
      <c r="X345" s="580">
        <f t="shared" si="122"/>
        <v>0</v>
      </c>
    </row>
    <row r="346" spans="1:24">
      <c r="A346" s="260" t="s">
        <v>50</v>
      </c>
      <c r="B346" s="708" t="s">
        <v>315</v>
      </c>
      <c r="C346" s="708"/>
      <c r="D346" s="708"/>
      <c r="E346" s="708"/>
      <c r="F346" s="708"/>
      <c r="G346" s="708"/>
      <c r="H346" s="708"/>
      <c r="I346" s="261">
        <v>800</v>
      </c>
      <c r="J346" s="287"/>
      <c r="K346" s="219"/>
      <c r="L346" s="222"/>
      <c r="M346" s="581">
        <f>M347</f>
        <v>26.3</v>
      </c>
      <c r="N346" s="581">
        <f t="shared" si="122"/>
        <v>29.7</v>
      </c>
      <c r="O346" s="581">
        <f t="shared" si="122"/>
        <v>25.2</v>
      </c>
      <c r="P346" s="582">
        <f t="shared" si="122"/>
        <v>30.2</v>
      </c>
      <c r="Q346" s="582">
        <f t="shared" si="122"/>
        <v>30.2</v>
      </c>
      <c r="R346" s="582">
        <f t="shared" si="122"/>
        <v>0</v>
      </c>
      <c r="S346" s="582">
        <f t="shared" si="122"/>
        <v>29.3</v>
      </c>
      <c r="T346" s="582">
        <f t="shared" si="122"/>
        <v>29.3</v>
      </c>
      <c r="U346" s="582">
        <f t="shared" si="122"/>
        <v>0</v>
      </c>
      <c r="V346" s="582">
        <f t="shared" si="122"/>
        <v>29.9</v>
      </c>
      <c r="W346" s="582">
        <f t="shared" si="122"/>
        <v>29.9</v>
      </c>
      <c r="X346" s="581">
        <f t="shared" si="122"/>
        <v>0</v>
      </c>
    </row>
    <row r="347" spans="1:24" ht="337.5">
      <c r="A347" s="260" t="s">
        <v>168</v>
      </c>
      <c r="B347" s="268" t="s">
        <v>124</v>
      </c>
      <c r="C347" s="221" t="s">
        <v>109</v>
      </c>
      <c r="D347" s="302" t="s">
        <v>275</v>
      </c>
      <c r="E347" s="302" t="s">
        <v>961</v>
      </c>
      <c r="F347" s="294" t="s">
        <v>94</v>
      </c>
      <c r="G347" s="294" t="s">
        <v>79</v>
      </c>
      <c r="H347" s="294" t="s">
        <v>95</v>
      </c>
      <c r="I347" s="282">
        <v>800</v>
      </c>
      <c r="J347" s="293" t="s">
        <v>1437</v>
      </c>
      <c r="K347" s="293" t="s">
        <v>973</v>
      </c>
      <c r="L347" s="235"/>
      <c r="M347" s="582">
        <v>26.3</v>
      </c>
      <c r="N347" s="581">
        <v>29.7</v>
      </c>
      <c r="O347" s="581">
        <v>25.2</v>
      </c>
      <c r="P347" s="593">
        <f>Q347</f>
        <v>30.2</v>
      </c>
      <c r="Q347" s="582">
        <v>30.2</v>
      </c>
      <c r="R347" s="582">
        <v>0</v>
      </c>
      <c r="S347" s="593">
        <f>T347</f>
        <v>29.3</v>
      </c>
      <c r="T347" s="582">
        <v>29.3</v>
      </c>
      <c r="U347" s="582">
        <v>0</v>
      </c>
      <c r="V347" s="593">
        <f>W347</f>
        <v>29.9</v>
      </c>
      <c r="W347" s="582">
        <v>29.9</v>
      </c>
      <c r="X347" s="582">
        <v>0</v>
      </c>
    </row>
    <row r="348" spans="1:24" ht="56.25">
      <c r="A348" s="111" t="s">
        <v>127</v>
      </c>
      <c r="B348" s="116" t="s">
        <v>1231</v>
      </c>
      <c r="C348" s="132"/>
      <c r="D348" s="86"/>
      <c r="E348" s="86"/>
      <c r="F348" s="86"/>
      <c r="G348" s="86"/>
      <c r="H348" s="86"/>
      <c r="I348" s="86"/>
      <c r="J348" s="111"/>
      <c r="K348" s="111"/>
      <c r="L348" s="86"/>
      <c r="M348" s="569">
        <v>17638.3</v>
      </c>
      <c r="N348" s="569">
        <v>15781</v>
      </c>
      <c r="O348" s="569">
        <v>11224.1</v>
      </c>
      <c r="P348" s="569">
        <v>14607.199999999999</v>
      </c>
      <c r="Q348" s="569">
        <v>14607.199999999999</v>
      </c>
      <c r="R348" s="569">
        <v>0</v>
      </c>
      <c r="S348" s="569">
        <v>14169</v>
      </c>
      <c r="T348" s="569">
        <v>14169</v>
      </c>
      <c r="U348" s="569">
        <v>0</v>
      </c>
      <c r="V348" s="569">
        <v>14461.2</v>
      </c>
      <c r="W348" s="569">
        <v>14461.2</v>
      </c>
      <c r="X348" s="569">
        <v>0</v>
      </c>
    </row>
    <row r="349" spans="1:24" s="34" customFormat="1" ht="17.45" customHeight="1">
      <c r="A349" s="193" t="s">
        <v>9</v>
      </c>
      <c r="B349" s="561" t="s">
        <v>66</v>
      </c>
      <c r="C349" s="195"/>
      <c r="D349" s="195"/>
      <c r="E349" s="196"/>
      <c r="F349" s="194"/>
      <c r="G349" s="194"/>
      <c r="H349" s="194"/>
      <c r="I349" s="194"/>
      <c r="J349" s="534"/>
      <c r="K349" s="195"/>
      <c r="L349" s="196"/>
      <c r="M349" s="570">
        <f t="shared" ref="M349:X349" si="123">SUM(M350,M356)</f>
        <v>17638.300000000003</v>
      </c>
      <c r="N349" s="570">
        <f t="shared" si="123"/>
        <v>15781</v>
      </c>
      <c r="O349" s="570">
        <f t="shared" si="123"/>
        <v>11224.099999999999</v>
      </c>
      <c r="P349" s="570">
        <f t="shared" si="123"/>
        <v>14607.199999999999</v>
      </c>
      <c r="Q349" s="570">
        <f t="shared" si="123"/>
        <v>14607.199999999999</v>
      </c>
      <c r="R349" s="570">
        <f t="shared" si="123"/>
        <v>0</v>
      </c>
      <c r="S349" s="570">
        <f t="shared" si="123"/>
        <v>14169</v>
      </c>
      <c r="T349" s="570">
        <f t="shared" si="123"/>
        <v>14169</v>
      </c>
      <c r="U349" s="570">
        <f t="shared" si="123"/>
        <v>0</v>
      </c>
      <c r="V349" s="570">
        <f t="shared" si="123"/>
        <v>14461.199999999999</v>
      </c>
      <c r="W349" s="570">
        <f t="shared" si="123"/>
        <v>14461.199999999999</v>
      </c>
      <c r="X349" s="570">
        <f t="shared" si="123"/>
        <v>0</v>
      </c>
    </row>
    <row r="350" spans="1:24" ht="330.75" customHeight="1">
      <c r="A350" s="215" t="s">
        <v>56</v>
      </c>
      <c r="B350" s="216"/>
      <c r="C350" s="217"/>
      <c r="D350" s="218"/>
      <c r="E350" s="218"/>
      <c r="F350" s="216"/>
      <c r="G350" s="216"/>
      <c r="H350" s="216"/>
      <c r="I350" s="216"/>
      <c r="J350" s="287"/>
      <c r="K350" s="217"/>
      <c r="L350" s="218"/>
      <c r="M350" s="580">
        <f>SUM(M351:M355)</f>
        <v>5215.8999999999996</v>
      </c>
      <c r="N350" s="580">
        <f>SUM(N351:N355)</f>
        <v>6051.9</v>
      </c>
      <c r="O350" s="580">
        <f t="shared" ref="O350:X350" si="124">SUM(O351:O355)</f>
        <v>4498.3999999999996</v>
      </c>
      <c r="P350" s="580">
        <f t="shared" si="124"/>
        <v>4194.3999999999996</v>
      </c>
      <c r="Q350" s="580">
        <f t="shared" si="124"/>
        <v>4194.3999999999996</v>
      </c>
      <c r="R350" s="580">
        <f t="shared" si="124"/>
        <v>0</v>
      </c>
      <c r="S350" s="580">
        <f t="shared" si="124"/>
        <v>4068.5</v>
      </c>
      <c r="T350" s="580">
        <f t="shared" si="124"/>
        <v>4068.5</v>
      </c>
      <c r="U350" s="580">
        <f t="shared" si="124"/>
        <v>0</v>
      </c>
      <c r="V350" s="580">
        <f t="shared" si="124"/>
        <v>4152.3999999999996</v>
      </c>
      <c r="W350" s="580">
        <f t="shared" si="124"/>
        <v>4152.3999999999996</v>
      </c>
      <c r="X350" s="580">
        <f t="shared" si="124"/>
        <v>0</v>
      </c>
    </row>
    <row r="351" spans="1:24" ht="225">
      <c r="A351" s="308" t="s">
        <v>10</v>
      </c>
      <c r="B351" s="216" t="s">
        <v>67</v>
      </c>
      <c r="C351" s="235" t="s">
        <v>236</v>
      </c>
      <c r="D351" s="262" t="s">
        <v>1317</v>
      </c>
      <c r="E351" s="262" t="s">
        <v>1318</v>
      </c>
      <c r="F351" s="264" t="s">
        <v>91</v>
      </c>
      <c r="G351" s="264" t="s">
        <v>92</v>
      </c>
      <c r="H351" s="264" t="s">
        <v>110</v>
      </c>
      <c r="I351" s="261">
        <v>100</v>
      </c>
      <c r="J351" s="644" t="s">
        <v>1574</v>
      </c>
      <c r="K351" s="645" t="s">
        <v>1575</v>
      </c>
      <c r="L351" s="235"/>
      <c r="M351" s="581">
        <v>3497.1</v>
      </c>
      <c r="N351" s="581">
        <v>3544.6</v>
      </c>
      <c r="O351" s="581">
        <v>2477.3000000000002</v>
      </c>
      <c r="P351" s="581">
        <v>3758.7</v>
      </c>
      <c r="Q351" s="581">
        <v>3758.7</v>
      </c>
      <c r="R351" s="581">
        <v>0</v>
      </c>
      <c r="S351" s="581">
        <v>3645.9</v>
      </c>
      <c r="T351" s="581">
        <v>3645.9</v>
      </c>
      <c r="U351" s="581">
        <v>0</v>
      </c>
      <c r="V351" s="581">
        <v>3721.1</v>
      </c>
      <c r="W351" s="581">
        <v>3721.1</v>
      </c>
      <c r="X351" s="581">
        <v>0</v>
      </c>
    </row>
    <row r="352" spans="1:24" ht="121.5" customHeight="1">
      <c r="A352" s="308" t="s">
        <v>11</v>
      </c>
      <c r="B352" s="216" t="s">
        <v>68</v>
      </c>
      <c r="C352" s="303" t="s">
        <v>280</v>
      </c>
      <c r="D352" s="264" t="s">
        <v>254</v>
      </c>
      <c r="E352" s="264" t="s">
        <v>947</v>
      </c>
      <c r="F352" s="264" t="s">
        <v>91</v>
      </c>
      <c r="G352" s="264" t="s">
        <v>92</v>
      </c>
      <c r="H352" s="264" t="s">
        <v>110</v>
      </c>
      <c r="I352" s="261">
        <v>200</v>
      </c>
      <c r="J352" s="644"/>
      <c r="K352" s="645"/>
      <c r="L352" s="222"/>
      <c r="M352" s="581">
        <v>1573.9</v>
      </c>
      <c r="N352" s="581">
        <v>2137.3000000000002</v>
      </c>
      <c r="O352" s="581">
        <v>1651.1</v>
      </c>
      <c r="P352" s="581">
        <v>435.7</v>
      </c>
      <c r="Q352" s="581">
        <v>435.7</v>
      </c>
      <c r="R352" s="581">
        <v>0</v>
      </c>
      <c r="S352" s="581">
        <v>422.6</v>
      </c>
      <c r="T352" s="581">
        <v>422.6</v>
      </c>
      <c r="U352" s="581">
        <v>0</v>
      </c>
      <c r="V352" s="581">
        <v>431.3</v>
      </c>
      <c r="W352" s="581">
        <v>431.3</v>
      </c>
      <c r="X352" s="581">
        <v>0</v>
      </c>
    </row>
    <row r="353" spans="1:24" ht="225">
      <c r="A353" s="308" t="s">
        <v>177</v>
      </c>
      <c r="B353" s="216" t="s">
        <v>1576</v>
      </c>
      <c r="C353" s="303" t="s">
        <v>236</v>
      </c>
      <c r="D353" s="264" t="s">
        <v>268</v>
      </c>
      <c r="E353" s="264" t="s">
        <v>985</v>
      </c>
      <c r="F353" s="264" t="s">
        <v>91</v>
      </c>
      <c r="G353" s="264" t="s">
        <v>92</v>
      </c>
      <c r="H353" s="264" t="s">
        <v>720</v>
      </c>
      <c r="I353" s="261">
        <v>100</v>
      </c>
      <c r="J353" s="293" t="s">
        <v>1577</v>
      </c>
      <c r="K353" s="645"/>
      <c r="L353" s="222"/>
      <c r="M353" s="581">
        <v>70</v>
      </c>
      <c r="N353" s="581">
        <v>0</v>
      </c>
      <c r="O353" s="581">
        <v>0</v>
      </c>
      <c r="P353" s="581">
        <f t="shared" ref="P353:P355" si="125">Q353+R353</f>
        <v>0</v>
      </c>
      <c r="Q353" s="581">
        <v>0</v>
      </c>
      <c r="R353" s="581">
        <v>0</v>
      </c>
      <c r="S353" s="581">
        <f t="shared" ref="S353:S355" si="126">T353+U353</f>
        <v>0</v>
      </c>
      <c r="T353" s="581">
        <v>0</v>
      </c>
      <c r="U353" s="581">
        <v>0</v>
      </c>
      <c r="V353" s="581">
        <f t="shared" ref="V353:V354" si="127">W353+X353</f>
        <v>0</v>
      </c>
      <c r="W353" s="581">
        <v>0</v>
      </c>
      <c r="X353" s="581">
        <v>0</v>
      </c>
    </row>
    <row r="354" spans="1:24" ht="26.25" customHeight="1">
      <c r="A354" s="308" t="s">
        <v>716</v>
      </c>
      <c r="B354" s="216" t="s">
        <v>1578</v>
      </c>
      <c r="C354" s="303" t="s">
        <v>1579</v>
      </c>
      <c r="D354" s="264" t="s">
        <v>301</v>
      </c>
      <c r="E354" s="264" t="s">
        <v>959</v>
      </c>
      <c r="F354" s="264" t="s">
        <v>298</v>
      </c>
      <c r="G354" s="264" t="s">
        <v>92</v>
      </c>
      <c r="H354" s="264" t="s">
        <v>299</v>
      </c>
      <c r="I354" s="261">
        <v>200</v>
      </c>
      <c r="J354" s="293" t="s">
        <v>1580</v>
      </c>
      <c r="K354" s="223">
        <v>45691</v>
      </c>
      <c r="L354" s="235"/>
      <c r="M354" s="581">
        <v>0</v>
      </c>
      <c r="N354" s="581">
        <v>370</v>
      </c>
      <c r="O354" s="581">
        <v>370</v>
      </c>
      <c r="P354" s="581">
        <f t="shared" si="125"/>
        <v>0</v>
      </c>
      <c r="Q354" s="581">
        <v>0</v>
      </c>
      <c r="R354" s="581">
        <v>0</v>
      </c>
      <c r="S354" s="581">
        <f t="shared" si="126"/>
        <v>0</v>
      </c>
      <c r="T354" s="581">
        <v>0</v>
      </c>
      <c r="U354" s="581">
        <v>0</v>
      </c>
      <c r="V354" s="581">
        <f t="shared" si="127"/>
        <v>0</v>
      </c>
      <c r="W354" s="581">
        <v>0</v>
      </c>
      <c r="X354" s="581">
        <v>0</v>
      </c>
    </row>
    <row r="355" spans="1:24" ht="225">
      <c r="A355" s="308" t="s">
        <v>932</v>
      </c>
      <c r="B355" s="216" t="s">
        <v>1162</v>
      </c>
      <c r="C355" s="303" t="s">
        <v>236</v>
      </c>
      <c r="D355" s="262" t="s">
        <v>1317</v>
      </c>
      <c r="E355" s="262" t="s">
        <v>1318</v>
      </c>
      <c r="F355" s="264" t="s">
        <v>91</v>
      </c>
      <c r="G355" s="264" t="s">
        <v>92</v>
      </c>
      <c r="H355" s="264" t="s">
        <v>986</v>
      </c>
      <c r="I355" s="261">
        <v>100</v>
      </c>
      <c r="J355" s="293"/>
      <c r="K355" s="223" t="s">
        <v>1581</v>
      </c>
      <c r="L355" s="235"/>
      <c r="M355" s="581">
        <v>74.900000000000006</v>
      </c>
      <c r="N355" s="581">
        <v>0</v>
      </c>
      <c r="O355" s="581">
        <v>0</v>
      </c>
      <c r="P355" s="581">
        <f t="shared" si="125"/>
        <v>0</v>
      </c>
      <c r="Q355" s="581">
        <v>0</v>
      </c>
      <c r="R355" s="581">
        <v>0</v>
      </c>
      <c r="S355" s="581">
        <f t="shared" si="126"/>
        <v>0</v>
      </c>
      <c r="T355" s="581">
        <v>0</v>
      </c>
      <c r="U355" s="581">
        <v>0</v>
      </c>
      <c r="V355" s="581">
        <f>W355+X355</f>
        <v>0</v>
      </c>
      <c r="W355" s="581">
        <v>0</v>
      </c>
      <c r="X355" s="581">
        <v>0</v>
      </c>
    </row>
    <row r="356" spans="1:24">
      <c r="A356" s="648" t="s">
        <v>87</v>
      </c>
      <c r="B356" s="648"/>
      <c r="C356" s="648"/>
      <c r="D356" s="648"/>
      <c r="E356" s="648"/>
      <c r="F356" s="648"/>
      <c r="G356" s="648"/>
      <c r="H356" s="648"/>
      <c r="I356" s="648"/>
      <c r="J356" s="648"/>
      <c r="K356" s="648"/>
      <c r="L356" s="648"/>
      <c r="M356" s="580">
        <f t="shared" ref="M356:X356" si="128">SUM(M357,M361,M372)</f>
        <v>12422.400000000001</v>
      </c>
      <c r="N356" s="580">
        <f t="shared" si="128"/>
        <v>9729.1</v>
      </c>
      <c r="O356" s="580">
        <f t="shared" si="128"/>
        <v>6725.7</v>
      </c>
      <c r="P356" s="580">
        <f t="shared" si="128"/>
        <v>10412.799999999999</v>
      </c>
      <c r="Q356" s="580">
        <f t="shared" si="128"/>
        <v>10412.799999999999</v>
      </c>
      <c r="R356" s="580">
        <f t="shared" si="128"/>
        <v>0</v>
      </c>
      <c r="S356" s="580">
        <f t="shared" si="128"/>
        <v>10100.5</v>
      </c>
      <c r="T356" s="580">
        <f t="shared" si="128"/>
        <v>10100.5</v>
      </c>
      <c r="U356" s="580">
        <f t="shared" si="128"/>
        <v>0</v>
      </c>
      <c r="V356" s="580">
        <f t="shared" si="128"/>
        <v>10308.799999999999</v>
      </c>
      <c r="W356" s="580">
        <f t="shared" si="128"/>
        <v>10308.799999999999</v>
      </c>
      <c r="X356" s="580">
        <f t="shared" si="128"/>
        <v>0</v>
      </c>
    </row>
    <row r="357" spans="1:24">
      <c r="A357" s="308" t="s">
        <v>12</v>
      </c>
      <c r="B357" s="216" t="s">
        <v>57</v>
      </c>
      <c r="C357" s="235"/>
      <c r="D357" s="235"/>
      <c r="E357" s="235"/>
      <c r="F357" s="216"/>
      <c r="G357" s="216"/>
      <c r="H357" s="216"/>
      <c r="I357" s="261">
        <v>100</v>
      </c>
      <c r="J357" s="541"/>
      <c r="K357" s="235"/>
      <c r="L357" s="235"/>
      <c r="M357" s="581">
        <v>7241.2</v>
      </c>
      <c r="N357" s="581">
        <v>7453.4</v>
      </c>
      <c r="O357" s="581">
        <v>5336</v>
      </c>
      <c r="P357" s="581">
        <f>SUM(P358:P360)</f>
        <v>8030.4</v>
      </c>
      <c r="Q357" s="581">
        <f>SUM(Q358:Q360)</f>
        <v>8030.4</v>
      </c>
      <c r="R357" s="581">
        <f t="shared" ref="R357:X357" si="129">SUM(R358:R360)</f>
        <v>0</v>
      </c>
      <c r="S357" s="581">
        <f t="shared" si="129"/>
        <v>7789.4</v>
      </c>
      <c r="T357" s="581">
        <f t="shared" si="129"/>
        <v>7789.4</v>
      </c>
      <c r="U357" s="581">
        <f t="shared" si="129"/>
        <v>0</v>
      </c>
      <c r="V357" s="581">
        <f t="shared" si="129"/>
        <v>7950.1</v>
      </c>
      <c r="W357" s="581">
        <f t="shared" si="129"/>
        <v>7950.1</v>
      </c>
      <c r="X357" s="581">
        <f t="shared" si="129"/>
        <v>0</v>
      </c>
    </row>
    <row r="358" spans="1:24" ht="37.5">
      <c r="A358" s="308" t="s">
        <v>47</v>
      </c>
      <c r="B358" s="216" t="s">
        <v>1163</v>
      </c>
      <c r="C358" s="235"/>
      <c r="D358" s="235"/>
      <c r="E358" s="235"/>
      <c r="F358" s="216"/>
      <c r="G358" s="216"/>
      <c r="H358" s="264"/>
      <c r="I358" s="261">
        <v>100</v>
      </c>
      <c r="J358" s="541"/>
      <c r="K358" s="235"/>
      <c r="L358" s="235"/>
      <c r="M358" s="581"/>
      <c r="N358" s="581"/>
      <c r="O358" s="581"/>
      <c r="P358" s="581"/>
      <c r="Q358" s="581"/>
      <c r="R358" s="581"/>
      <c r="S358" s="581"/>
      <c r="T358" s="581"/>
      <c r="U358" s="581"/>
      <c r="V358" s="581"/>
      <c r="W358" s="581"/>
      <c r="X358" s="581"/>
    </row>
    <row r="359" spans="1:24" ht="368.25" customHeight="1">
      <c r="A359" s="308" t="s">
        <v>190</v>
      </c>
      <c r="B359" s="268" t="s">
        <v>1164</v>
      </c>
      <c r="C359" s="221" t="s">
        <v>1321</v>
      </c>
      <c r="D359" s="264" t="s">
        <v>275</v>
      </c>
      <c r="E359" s="264" t="s">
        <v>961</v>
      </c>
      <c r="F359" s="304" t="s">
        <v>94</v>
      </c>
      <c r="G359" s="304" t="s">
        <v>79</v>
      </c>
      <c r="H359" s="304" t="s">
        <v>95</v>
      </c>
      <c r="I359" s="261">
        <v>100</v>
      </c>
      <c r="J359" s="293" t="s">
        <v>1582</v>
      </c>
      <c r="K359" s="235" t="s">
        <v>1583</v>
      </c>
      <c r="L359" s="235"/>
      <c r="M359" s="581">
        <v>6431.3</v>
      </c>
      <c r="N359" s="581">
        <v>6488.5</v>
      </c>
      <c r="O359" s="581">
        <v>4764.5</v>
      </c>
      <c r="P359" s="581">
        <v>6869.4</v>
      </c>
      <c r="Q359" s="582">
        <v>6869.4</v>
      </c>
      <c r="R359" s="582">
        <v>0</v>
      </c>
      <c r="S359" s="582">
        <v>6663.3</v>
      </c>
      <c r="T359" s="582">
        <v>6663.3</v>
      </c>
      <c r="U359" s="582">
        <v>0</v>
      </c>
      <c r="V359" s="582">
        <v>6800.7</v>
      </c>
      <c r="W359" s="582">
        <v>6800.7</v>
      </c>
      <c r="X359" s="581">
        <v>0</v>
      </c>
    </row>
    <row r="360" spans="1:24" ht="168.75">
      <c r="A360" s="308" t="s">
        <v>191</v>
      </c>
      <c r="B360" s="268" t="s">
        <v>1324</v>
      </c>
      <c r="C360" s="221" t="s">
        <v>1321</v>
      </c>
      <c r="D360" s="264" t="s">
        <v>269</v>
      </c>
      <c r="E360" s="264" t="s">
        <v>963</v>
      </c>
      <c r="F360" s="264" t="s">
        <v>97</v>
      </c>
      <c r="G360" s="264" t="s">
        <v>97</v>
      </c>
      <c r="H360" s="264" t="s">
        <v>99</v>
      </c>
      <c r="I360" s="261">
        <v>100</v>
      </c>
      <c r="J360" s="293" t="s">
        <v>1584</v>
      </c>
      <c r="K360" s="235" t="s">
        <v>1585</v>
      </c>
      <c r="L360" s="235"/>
      <c r="M360" s="581">
        <v>809.9</v>
      </c>
      <c r="N360" s="581">
        <v>964.9</v>
      </c>
      <c r="O360" s="581">
        <v>571.5</v>
      </c>
      <c r="P360" s="581">
        <v>1161</v>
      </c>
      <c r="Q360" s="582">
        <v>1161</v>
      </c>
      <c r="R360" s="582">
        <v>0</v>
      </c>
      <c r="S360" s="582">
        <v>1126.0999999999999</v>
      </c>
      <c r="T360" s="582">
        <v>1126.0999999999999</v>
      </c>
      <c r="U360" s="582">
        <v>0</v>
      </c>
      <c r="V360" s="582">
        <v>1149.4000000000001</v>
      </c>
      <c r="W360" s="582">
        <v>1149.4000000000001</v>
      </c>
      <c r="X360" s="581">
        <v>0</v>
      </c>
    </row>
    <row r="361" spans="1:24" ht="37.5">
      <c r="A361" s="308" t="s">
        <v>13</v>
      </c>
      <c r="B361" s="216" t="s">
        <v>32</v>
      </c>
      <c r="C361" s="219"/>
      <c r="D361" s="222"/>
      <c r="E361" s="222"/>
      <c r="F361" s="216"/>
      <c r="G361" s="216"/>
      <c r="H361" s="216"/>
      <c r="I361" s="261">
        <v>200</v>
      </c>
      <c r="J361" s="287"/>
      <c r="K361" s="219"/>
      <c r="L361" s="222"/>
      <c r="M361" s="581">
        <f t="shared" ref="M361:X361" si="130">SUM(M362:M371)</f>
        <v>5181.2000000000007</v>
      </c>
      <c r="N361" s="581">
        <f t="shared" si="130"/>
        <v>2274.2000000000003</v>
      </c>
      <c r="O361" s="581">
        <f t="shared" si="130"/>
        <v>1389.7</v>
      </c>
      <c r="P361" s="581">
        <f t="shared" si="130"/>
        <v>2380.9</v>
      </c>
      <c r="Q361" s="581">
        <f t="shared" si="130"/>
        <v>2380.9</v>
      </c>
      <c r="R361" s="581">
        <f t="shared" si="130"/>
        <v>0</v>
      </c>
      <c r="S361" s="581">
        <f t="shared" si="130"/>
        <v>2309.6</v>
      </c>
      <c r="T361" s="581">
        <f t="shared" si="130"/>
        <v>2309.6</v>
      </c>
      <c r="U361" s="581">
        <f t="shared" si="130"/>
        <v>0</v>
      </c>
      <c r="V361" s="581">
        <f t="shared" si="130"/>
        <v>2357.1999999999998</v>
      </c>
      <c r="W361" s="581">
        <f t="shared" si="130"/>
        <v>2357.1999999999998</v>
      </c>
      <c r="X361" s="581">
        <f t="shared" si="130"/>
        <v>0</v>
      </c>
    </row>
    <row r="362" spans="1:24" ht="37.5">
      <c r="A362" s="308" t="s">
        <v>48</v>
      </c>
      <c r="B362" s="216" t="s">
        <v>1165</v>
      </c>
      <c r="C362" s="219"/>
      <c r="D362" s="222"/>
      <c r="E362" s="222"/>
      <c r="F362" s="216"/>
      <c r="G362" s="216"/>
      <c r="H362" s="216"/>
      <c r="I362" s="261">
        <v>200</v>
      </c>
      <c r="J362" s="287"/>
      <c r="K362" s="219"/>
      <c r="L362" s="222"/>
      <c r="M362" s="581"/>
      <c r="N362" s="581"/>
      <c r="O362" s="581"/>
      <c r="P362" s="581"/>
      <c r="Q362" s="581"/>
      <c r="R362" s="581"/>
      <c r="S362" s="581"/>
      <c r="T362" s="581"/>
      <c r="U362" s="581"/>
      <c r="V362" s="581"/>
      <c r="W362" s="581"/>
      <c r="X362" s="581"/>
    </row>
    <row r="363" spans="1:24" ht="93.75">
      <c r="A363" s="308" t="s">
        <v>192</v>
      </c>
      <c r="B363" s="268" t="s">
        <v>1164</v>
      </c>
      <c r="C363" s="221" t="s">
        <v>1327</v>
      </c>
      <c r="D363" s="264" t="s">
        <v>275</v>
      </c>
      <c r="E363" s="264" t="s">
        <v>961</v>
      </c>
      <c r="F363" s="264" t="s">
        <v>94</v>
      </c>
      <c r="G363" s="264" t="s">
        <v>79</v>
      </c>
      <c r="H363" s="264" t="s">
        <v>95</v>
      </c>
      <c r="I363" s="261">
        <v>200</v>
      </c>
      <c r="J363" s="644" t="s">
        <v>1586</v>
      </c>
      <c r="K363" s="710" t="s">
        <v>1587</v>
      </c>
      <c r="L363" s="222"/>
      <c r="M363" s="581">
        <v>1131.5</v>
      </c>
      <c r="N363" s="581">
        <v>1270.4000000000001</v>
      </c>
      <c r="O363" s="581">
        <v>753</v>
      </c>
      <c r="P363" s="581">
        <v>1440.9</v>
      </c>
      <c r="Q363" s="582">
        <v>1440.9</v>
      </c>
      <c r="R363" s="582">
        <v>0</v>
      </c>
      <c r="S363" s="582">
        <v>1397.8</v>
      </c>
      <c r="T363" s="582">
        <v>1397.8</v>
      </c>
      <c r="U363" s="582">
        <v>0</v>
      </c>
      <c r="V363" s="582">
        <v>1426.5</v>
      </c>
      <c r="W363" s="582">
        <v>1426.5</v>
      </c>
      <c r="X363" s="581">
        <v>0</v>
      </c>
    </row>
    <row r="364" spans="1:24" ht="88.5" customHeight="1">
      <c r="A364" s="308" t="s">
        <v>193</v>
      </c>
      <c r="B364" s="268" t="s">
        <v>1164</v>
      </c>
      <c r="C364" s="221" t="s">
        <v>112</v>
      </c>
      <c r="D364" s="264" t="s">
        <v>275</v>
      </c>
      <c r="E364" s="264" t="s">
        <v>961</v>
      </c>
      <c r="F364" s="264" t="s">
        <v>94</v>
      </c>
      <c r="G364" s="264" t="s">
        <v>79</v>
      </c>
      <c r="H364" s="264" t="s">
        <v>162</v>
      </c>
      <c r="I364" s="261">
        <v>200</v>
      </c>
      <c r="J364" s="644"/>
      <c r="K364" s="710"/>
      <c r="L364" s="222"/>
      <c r="M364" s="581">
        <v>139</v>
      </c>
      <c r="N364" s="581">
        <v>244</v>
      </c>
      <c r="O364" s="581">
        <v>133</v>
      </c>
      <c r="P364" s="581">
        <v>255.6</v>
      </c>
      <c r="Q364" s="582">
        <v>255.6</v>
      </c>
      <c r="R364" s="582">
        <v>0</v>
      </c>
      <c r="S364" s="582">
        <v>247.9</v>
      </c>
      <c r="T364" s="582">
        <v>247.9</v>
      </c>
      <c r="U364" s="582">
        <v>0</v>
      </c>
      <c r="V364" s="582">
        <f>W364+X364</f>
        <v>253</v>
      </c>
      <c r="W364" s="582">
        <v>253</v>
      </c>
      <c r="X364" s="581">
        <v>0</v>
      </c>
    </row>
    <row r="365" spans="1:24" ht="87" customHeight="1">
      <c r="A365" s="308" t="s">
        <v>194</v>
      </c>
      <c r="B365" s="268" t="s">
        <v>1588</v>
      </c>
      <c r="C365" s="221" t="s">
        <v>725</v>
      </c>
      <c r="D365" s="264" t="s">
        <v>270</v>
      </c>
      <c r="E365" s="264" t="s">
        <v>964</v>
      </c>
      <c r="F365" s="264" t="s">
        <v>92</v>
      </c>
      <c r="G365" s="264" t="s">
        <v>96</v>
      </c>
      <c r="H365" s="264" t="s">
        <v>147</v>
      </c>
      <c r="I365" s="261">
        <v>200</v>
      </c>
      <c r="J365" s="293" t="s">
        <v>1589</v>
      </c>
      <c r="K365" s="303" t="s">
        <v>1590</v>
      </c>
      <c r="L365" s="222"/>
      <c r="M365" s="581">
        <v>113.6</v>
      </c>
      <c r="N365" s="581">
        <v>112.4</v>
      </c>
      <c r="O365" s="581">
        <v>0</v>
      </c>
      <c r="P365" s="581">
        <f t="shared" ref="P365:P367" si="131">Q365+R365</f>
        <v>112.4</v>
      </c>
      <c r="Q365" s="582">
        <v>112.4</v>
      </c>
      <c r="R365" s="582">
        <v>0</v>
      </c>
      <c r="S365" s="582">
        <f t="shared" ref="S365:S371" si="132">T365+U365</f>
        <v>109</v>
      </c>
      <c r="T365" s="582">
        <v>109</v>
      </c>
      <c r="U365" s="582">
        <v>0</v>
      </c>
      <c r="V365" s="582">
        <f t="shared" ref="V365:V367" si="133">W365+X365</f>
        <v>111.3</v>
      </c>
      <c r="W365" s="582">
        <v>111.3</v>
      </c>
      <c r="X365" s="581">
        <v>0</v>
      </c>
    </row>
    <row r="366" spans="1:24" ht="93.75">
      <c r="A366" s="308" t="s">
        <v>195</v>
      </c>
      <c r="B366" s="268" t="s">
        <v>1591</v>
      </c>
      <c r="C366" s="221" t="s">
        <v>1335</v>
      </c>
      <c r="D366" s="264" t="s">
        <v>271</v>
      </c>
      <c r="E366" s="264" t="s">
        <v>966</v>
      </c>
      <c r="F366" s="264" t="s">
        <v>97</v>
      </c>
      <c r="G366" s="264" t="s">
        <v>94</v>
      </c>
      <c r="H366" s="264" t="s">
        <v>184</v>
      </c>
      <c r="I366" s="261">
        <v>200</v>
      </c>
      <c r="J366" s="644" t="s">
        <v>1592</v>
      </c>
      <c r="K366" s="710" t="s">
        <v>1593</v>
      </c>
      <c r="L366" s="222"/>
      <c r="M366" s="581">
        <v>122.9</v>
      </c>
      <c r="N366" s="581">
        <v>214.5</v>
      </c>
      <c r="O366" s="581">
        <v>203.8</v>
      </c>
      <c r="P366" s="581">
        <f t="shared" si="131"/>
        <v>222</v>
      </c>
      <c r="Q366" s="582">
        <v>222</v>
      </c>
      <c r="R366" s="582">
        <v>0</v>
      </c>
      <c r="S366" s="582">
        <f t="shared" si="132"/>
        <v>215.3</v>
      </c>
      <c r="T366" s="582">
        <v>215.3</v>
      </c>
      <c r="U366" s="582">
        <v>0</v>
      </c>
      <c r="V366" s="582">
        <v>219.8</v>
      </c>
      <c r="W366" s="582">
        <v>219.8</v>
      </c>
      <c r="X366" s="581">
        <v>0</v>
      </c>
    </row>
    <row r="367" spans="1:24" ht="111.75" customHeight="1">
      <c r="A367" s="308" t="s">
        <v>196</v>
      </c>
      <c r="B367" s="268" t="s">
        <v>1591</v>
      </c>
      <c r="C367" s="221" t="s">
        <v>106</v>
      </c>
      <c r="D367" s="264" t="s">
        <v>271</v>
      </c>
      <c r="E367" s="264" t="s">
        <v>966</v>
      </c>
      <c r="F367" s="264" t="s">
        <v>97</v>
      </c>
      <c r="G367" s="264" t="s">
        <v>94</v>
      </c>
      <c r="H367" s="264" t="s">
        <v>120</v>
      </c>
      <c r="I367" s="261">
        <v>200</v>
      </c>
      <c r="J367" s="644"/>
      <c r="K367" s="711"/>
      <c r="L367" s="222"/>
      <c r="M367" s="581">
        <v>272.2</v>
      </c>
      <c r="N367" s="581">
        <v>323.10000000000002</v>
      </c>
      <c r="O367" s="581">
        <v>204.9</v>
      </c>
      <c r="P367" s="581">
        <f t="shared" si="131"/>
        <v>335</v>
      </c>
      <c r="Q367" s="582">
        <v>335</v>
      </c>
      <c r="R367" s="582">
        <v>0</v>
      </c>
      <c r="S367" s="582">
        <f t="shared" si="132"/>
        <v>325</v>
      </c>
      <c r="T367" s="582">
        <v>325</v>
      </c>
      <c r="U367" s="582">
        <v>0</v>
      </c>
      <c r="V367" s="582">
        <f t="shared" si="133"/>
        <v>331.7</v>
      </c>
      <c r="W367" s="582">
        <v>331.7</v>
      </c>
      <c r="X367" s="581">
        <v>0</v>
      </c>
    </row>
    <row r="368" spans="1:24" ht="150">
      <c r="A368" s="308" t="s">
        <v>197</v>
      </c>
      <c r="B368" s="268" t="s">
        <v>1591</v>
      </c>
      <c r="C368" s="221" t="s">
        <v>1309</v>
      </c>
      <c r="D368" s="264" t="s">
        <v>271</v>
      </c>
      <c r="E368" s="264" t="s">
        <v>966</v>
      </c>
      <c r="F368" s="264" t="s">
        <v>97</v>
      </c>
      <c r="G368" s="264" t="s">
        <v>94</v>
      </c>
      <c r="H368" s="264" t="s">
        <v>185</v>
      </c>
      <c r="I368" s="261">
        <v>200</v>
      </c>
      <c r="J368" s="644"/>
      <c r="K368" s="711"/>
      <c r="L368" s="235"/>
      <c r="M368" s="581">
        <v>553.70000000000005</v>
      </c>
      <c r="N368" s="581">
        <v>0</v>
      </c>
      <c r="O368" s="581">
        <v>0</v>
      </c>
      <c r="P368" s="581">
        <f>Q368+R368</f>
        <v>0</v>
      </c>
      <c r="Q368" s="581">
        <v>0</v>
      </c>
      <c r="R368" s="581">
        <v>0</v>
      </c>
      <c r="S368" s="581">
        <f>T368+U368</f>
        <v>0</v>
      </c>
      <c r="T368" s="581">
        <v>0</v>
      </c>
      <c r="U368" s="581">
        <v>0</v>
      </c>
      <c r="V368" s="581">
        <f>W368+X368</f>
        <v>0</v>
      </c>
      <c r="W368" s="581">
        <v>0</v>
      </c>
      <c r="X368" s="581">
        <v>0</v>
      </c>
    </row>
    <row r="369" spans="1:24" ht="238.5" customHeight="1">
      <c r="A369" s="308" t="s">
        <v>198</v>
      </c>
      <c r="B369" s="268" t="s">
        <v>1591</v>
      </c>
      <c r="C369" s="221" t="s">
        <v>108</v>
      </c>
      <c r="D369" s="264" t="s">
        <v>271</v>
      </c>
      <c r="E369" s="264" t="s">
        <v>966</v>
      </c>
      <c r="F369" s="264" t="s">
        <v>97</v>
      </c>
      <c r="G369" s="264" t="s">
        <v>94</v>
      </c>
      <c r="H369" s="264" t="s">
        <v>159</v>
      </c>
      <c r="I369" s="261">
        <v>200</v>
      </c>
      <c r="J369" s="644"/>
      <c r="K369" s="711"/>
      <c r="L369" s="235"/>
      <c r="M369" s="581">
        <v>8.8000000000000007</v>
      </c>
      <c r="N369" s="581">
        <v>109.8</v>
      </c>
      <c r="O369" s="581">
        <v>95</v>
      </c>
      <c r="P369" s="581">
        <f>Q369+R369</f>
        <v>15</v>
      </c>
      <c r="Q369" s="582">
        <v>15</v>
      </c>
      <c r="R369" s="582">
        <v>0</v>
      </c>
      <c r="S369" s="582">
        <f>T369+U369</f>
        <v>14.6</v>
      </c>
      <c r="T369" s="582">
        <v>14.6</v>
      </c>
      <c r="U369" s="582">
        <v>0</v>
      </c>
      <c r="V369" s="582">
        <f>W369+X369</f>
        <v>14.9</v>
      </c>
      <c r="W369" s="582">
        <v>14.9</v>
      </c>
      <c r="X369" s="582">
        <v>0</v>
      </c>
    </row>
    <row r="370" spans="1:24" ht="150">
      <c r="A370" s="308" t="s">
        <v>199</v>
      </c>
      <c r="B370" s="268" t="s">
        <v>1305</v>
      </c>
      <c r="C370" s="221" t="s">
        <v>1349</v>
      </c>
      <c r="D370" s="264" t="s">
        <v>777</v>
      </c>
      <c r="E370" s="264" t="s">
        <v>969</v>
      </c>
      <c r="F370" s="264" t="s">
        <v>97</v>
      </c>
      <c r="G370" s="264" t="s">
        <v>94</v>
      </c>
      <c r="H370" s="264" t="s">
        <v>933</v>
      </c>
      <c r="I370" s="261">
        <v>200</v>
      </c>
      <c r="J370" s="265"/>
      <c r="K370" s="267"/>
      <c r="L370" s="222"/>
      <c r="M370" s="581">
        <v>500.2</v>
      </c>
      <c r="N370" s="581">
        <v>0</v>
      </c>
      <c r="O370" s="581">
        <v>0</v>
      </c>
      <c r="P370" s="581">
        <f>Q370+R370</f>
        <v>0</v>
      </c>
      <c r="Q370" s="581">
        <f t="shared" ref="Q370:X370" si="134">SUM(Q371:Q371)</f>
        <v>0</v>
      </c>
      <c r="R370" s="581">
        <f t="shared" si="134"/>
        <v>0</v>
      </c>
      <c r="S370" s="581">
        <f t="shared" si="132"/>
        <v>0</v>
      </c>
      <c r="T370" s="581">
        <f t="shared" si="134"/>
        <v>0</v>
      </c>
      <c r="U370" s="581">
        <f t="shared" si="134"/>
        <v>0</v>
      </c>
      <c r="V370" s="581">
        <f>W370+X370</f>
        <v>0</v>
      </c>
      <c r="W370" s="581">
        <f t="shared" si="134"/>
        <v>0</v>
      </c>
      <c r="X370" s="581">
        <f t="shared" si="134"/>
        <v>0</v>
      </c>
    </row>
    <row r="371" spans="1:24" ht="240" customHeight="1">
      <c r="A371" s="308" t="s">
        <v>200</v>
      </c>
      <c r="B371" s="268" t="s">
        <v>1305</v>
      </c>
      <c r="C371" s="305" t="s">
        <v>1594</v>
      </c>
      <c r="D371" s="264" t="s">
        <v>271</v>
      </c>
      <c r="E371" s="264" t="s">
        <v>966</v>
      </c>
      <c r="F371" s="264" t="s">
        <v>97</v>
      </c>
      <c r="G371" s="264" t="s">
        <v>94</v>
      </c>
      <c r="H371" s="264" t="s">
        <v>1595</v>
      </c>
      <c r="I371" s="261">
        <v>200</v>
      </c>
      <c r="J371" s="265"/>
      <c r="K371" s="267"/>
      <c r="L371" s="222"/>
      <c r="M371" s="581">
        <v>2339.3000000000002</v>
      </c>
      <c r="N371" s="581">
        <v>0</v>
      </c>
      <c r="O371" s="581">
        <v>0</v>
      </c>
      <c r="P371" s="581">
        <f t="shared" ref="P371" si="135">Q371+R371</f>
        <v>0</v>
      </c>
      <c r="Q371" s="581">
        <v>0</v>
      </c>
      <c r="R371" s="581">
        <v>0</v>
      </c>
      <c r="S371" s="581">
        <f t="shared" si="132"/>
        <v>0</v>
      </c>
      <c r="T371" s="581">
        <v>0</v>
      </c>
      <c r="U371" s="581">
        <v>0</v>
      </c>
      <c r="V371" s="581">
        <f t="shared" ref="V371" si="136">W371+X371</f>
        <v>0</v>
      </c>
      <c r="W371" s="581">
        <v>0</v>
      </c>
      <c r="X371" s="581">
        <v>0</v>
      </c>
    </row>
    <row r="372" spans="1:24">
      <c r="A372" s="308" t="s">
        <v>142</v>
      </c>
      <c r="B372" s="216" t="s">
        <v>31</v>
      </c>
      <c r="C372" s="219"/>
      <c r="D372" s="222"/>
      <c r="E372" s="222"/>
      <c r="F372" s="216"/>
      <c r="G372" s="216"/>
      <c r="H372" s="216"/>
      <c r="I372" s="261">
        <v>800</v>
      </c>
      <c r="J372" s="287"/>
      <c r="K372" s="219"/>
      <c r="L372" s="222"/>
      <c r="M372" s="581">
        <f>SUM(M373:M374)</f>
        <v>0</v>
      </c>
      <c r="N372" s="581">
        <v>1.5</v>
      </c>
      <c r="O372" s="581">
        <f>SUM(O373:O374)</f>
        <v>0</v>
      </c>
      <c r="P372" s="581">
        <f t="shared" ref="P372:X372" si="137">SUM(P373:P374)</f>
        <v>1.5</v>
      </c>
      <c r="Q372" s="581">
        <f t="shared" si="137"/>
        <v>1.5</v>
      </c>
      <c r="R372" s="581">
        <f t="shared" si="137"/>
        <v>0</v>
      </c>
      <c r="S372" s="581">
        <f t="shared" si="137"/>
        <v>1.5</v>
      </c>
      <c r="T372" s="581">
        <f t="shared" si="137"/>
        <v>1.5</v>
      </c>
      <c r="U372" s="581">
        <f t="shared" si="137"/>
        <v>0</v>
      </c>
      <c r="V372" s="581">
        <f t="shared" si="137"/>
        <v>1.5</v>
      </c>
      <c r="W372" s="581">
        <f t="shared" si="137"/>
        <v>1.5</v>
      </c>
      <c r="X372" s="581">
        <f t="shared" si="137"/>
        <v>0</v>
      </c>
    </row>
    <row r="373" spans="1:24" ht="37.5">
      <c r="A373" s="308" t="s">
        <v>50</v>
      </c>
      <c r="B373" s="216" t="s">
        <v>1166</v>
      </c>
      <c r="C373" s="219"/>
      <c r="D373" s="222"/>
      <c r="E373" s="222"/>
      <c r="F373" s="216"/>
      <c r="G373" s="216"/>
      <c r="H373" s="216"/>
      <c r="I373" s="261">
        <v>800</v>
      </c>
      <c r="J373" s="287"/>
      <c r="K373" s="219"/>
      <c r="L373" s="222"/>
      <c r="M373" s="581"/>
      <c r="N373" s="581"/>
      <c r="O373" s="581"/>
      <c r="P373" s="581"/>
      <c r="Q373" s="581"/>
      <c r="R373" s="581"/>
      <c r="S373" s="581"/>
      <c r="T373" s="581"/>
      <c r="U373" s="581"/>
      <c r="V373" s="581"/>
      <c r="W373" s="581"/>
      <c r="X373" s="581"/>
    </row>
    <row r="374" spans="1:24" ht="243.75">
      <c r="A374" s="308" t="s">
        <v>168</v>
      </c>
      <c r="B374" s="268" t="s">
        <v>124</v>
      </c>
      <c r="C374" s="221" t="s">
        <v>109</v>
      </c>
      <c r="D374" s="264" t="s">
        <v>275</v>
      </c>
      <c r="E374" s="264" t="s">
        <v>961</v>
      </c>
      <c r="F374" s="264" t="s">
        <v>94</v>
      </c>
      <c r="G374" s="264" t="s">
        <v>79</v>
      </c>
      <c r="H374" s="264" t="s">
        <v>95</v>
      </c>
      <c r="I374" s="261">
        <v>800</v>
      </c>
      <c r="J374" s="293" t="s">
        <v>1596</v>
      </c>
      <c r="K374" s="303" t="s">
        <v>1597</v>
      </c>
      <c r="L374" s="222"/>
      <c r="M374" s="581">
        <v>0</v>
      </c>
      <c r="N374" s="581">
        <v>1.5</v>
      </c>
      <c r="O374" s="581">
        <v>0</v>
      </c>
      <c r="P374" s="581">
        <f>SUM(Q374:R374)</f>
        <v>1.5</v>
      </c>
      <c r="Q374" s="581">
        <v>1.5</v>
      </c>
      <c r="R374" s="581">
        <v>0</v>
      </c>
      <c r="S374" s="581">
        <f>SUM(T374:U374)</f>
        <v>1.5</v>
      </c>
      <c r="T374" s="581">
        <v>1.5</v>
      </c>
      <c r="U374" s="581">
        <v>0</v>
      </c>
      <c r="V374" s="581">
        <f>SUM(W374:X374)</f>
        <v>1.5</v>
      </c>
      <c r="W374" s="581">
        <v>1.5</v>
      </c>
      <c r="X374" s="581">
        <v>0</v>
      </c>
    </row>
    <row r="375" spans="1:24" ht="56.25">
      <c r="A375" s="111" t="s">
        <v>128</v>
      </c>
      <c r="B375" s="116" t="s">
        <v>1232</v>
      </c>
      <c r="C375" s="132"/>
      <c r="D375" s="86"/>
      <c r="E375" s="86"/>
      <c r="F375" s="86"/>
      <c r="G375" s="86"/>
      <c r="H375" s="86"/>
      <c r="I375" s="86"/>
      <c r="J375" s="111"/>
      <c r="K375" s="111"/>
      <c r="L375" s="117"/>
      <c r="M375" s="569">
        <v>15925.5</v>
      </c>
      <c r="N375" s="569">
        <v>16979.5</v>
      </c>
      <c r="O375" s="569">
        <v>11298.9</v>
      </c>
      <c r="P375" s="569">
        <v>16987.5</v>
      </c>
      <c r="Q375" s="569">
        <v>16987.5</v>
      </c>
      <c r="R375" s="569">
        <v>0</v>
      </c>
      <c r="S375" s="569">
        <v>16478.099999999999</v>
      </c>
      <c r="T375" s="569">
        <v>16478.099999999999</v>
      </c>
      <c r="U375" s="569">
        <v>0</v>
      </c>
      <c r="V375" s="569">
        <v>16817.8</v>
      </c>
      <c r="W375" s="569">
        <v>16817.8</v>
      </c>
      <c r="X375" s="569">
        <v>0</v>
      </c>
    </row>
    <row r="376" spans="1:24" s="34" customFormat="1" ht="17.45" customHeight="1">
      <c r="A376" s="193" t="s">
        <v>9</v>
      </c>
      <c r="B376" s="561" t="s">
        <v>66</v>
      </c>
      <c r="C376" s="195"/>
      <c r="D376" s="195"/>
      <c r="E376" s="196"/>
      <c r="F376" s="194"/>
      <c r="G376" s="194"/>
      <c r="H376" s="194"/>
      <c r="I376" s="194"/>
      <c r="J376" s="534"/>
      <c r="K376" s="195"/>
      <c r="L376" s="196"/>
      <c r="M376" s="570">
        <f>M377+M382</f>
        <v>15925.500000000002</v>
      </c>
      <c r="N376" s="570">
        <f t="shared" ref="N376:X376" si="138">N377+N382</f>
        <v>16979.500000000004</v>
      </c>
      <c r="O376" s="570">
        <f t="shared" si="138"/>
        <v>11298.9</v>
      </c>
      <c r="P376" s="570">
        <f t="shared" si="138"/>
        <v>16987.5</v>
      </c>
      <c r="Q376" s="570">
        <f t="shared" si="138"/>
        <v>16987.5</v>
      </c>
      <c r="R376" s="570">
        <f t="shared" si="138"/>
        <v>0</v>
      </c>
      <c r="S376" s="570">
        <f t="shared" si="138"/>
        <v>16478.099999999999</v>
      </c>
      <c r="T376" s="570">
        <f t="shared" si="138"/>
        <v>16478.099999999999</v>
      </c>
      <c r="U376" s="570">
        <f t="shared" si="138"/>
        <v>0</v>
      </c>
      <c r="V376" s="570">
        <f t="shared" si="138"/>
        <v>16817.800000000003</v>
      </c>
      <c r="W376" s="570">
        <f>W377+W382</f>
        <v>16817.800000000003</v>
      </c>
      <c r="X376" s="570">
        <f t="shared" si="138"/>
        <v>0</v>
      </c>
    </row>
    <row r="377" spans="1:24">
      <c r="A377" s="215" t="s">
        <v>56</v>
      </c>
      <c r="B377" s="216"/>
      <c r="C377" s="217"/>
      <c r="D377" s="217"/>
      <c r="E377" s="218"/>
      <c r="F377" s="216"/>
      <c r="G377" s="216"/>
      <c r="H377" s="216"/>
      <c r="I377" s="216"/>
      <c r="J377" s="287"/>
      <c r="K377" s="217"/>
      <c r="L377" s="218"/>
      <c r="M377" s="580">
        <f t="shared" ref="M377:X377" si="139">SUM(M378:M381)</f>
        <v>4059.6000000000004</v>
      </c>
      <c r="N377" s="580">
        <f t="shared" si="139"/>
        <v>4018.3</v>
      </c>
      <c r="O377" s="580">
        <f t="shared" si="139"/>
        <v>2744.4</v>
      </c>
      <c r="P377" s="580">
        <f t="shared" si="139"/>
        <v>4368.2</v>
      </c>
      <c r="Q377" s="580">
        <f t="shared" si="139"/>
        <v>4368.2</v>
      </c>
      <c r="R377" s="580">
        <f t="shared" si="139"/>
        <v>0</v>
      </c>
      <c r="S377" s="580">
        <f t="shared" si="139"/>
        <v>4237.2</v>
      </c>
      <c r="T377" s="580">
        <f t="shared" si="139"/>
        <v>4237.2</v>
      </c>
      <c r="U377" s="580">
        <f t="shared" si="139"/>
        <v>0</v>
      </c>
      <c r="V377" s="580">
        <f t="shared" si="139"/>
        <v>4324.6000000000004</v>
      </c>
      <c r="W377" s="580">
        <f t="shared" si="139"/>
        <v>4324.6000000000004</v>
      </c>
      <c r="X377" s="580">
        <f t="shared" si="139"/>
        <v>0</v>
      </c>
    </row>
    <row r="378" spans="1:24" ht="56.25">
      <c r="A378" s="726" t="s">
        <v>10</v>
      </c>
      <c r="B378" s="216" t="s">
        <v>1281</v>
      </c>
      <c r="C378" s="261" t="s">
        <v>67</v>
      </c>
      <c r="D378" s="262" t="s">
        <v>1282</v>
      </c>
      <c r="E378" s="235" t="s">
        <v>1283</v>
      </c>
      <c r="F378" s="262" t="s">
        <v>91</v>
      </c>
      <c r="G378" s="262" t="s">
        <v>92</v>
      </c>
      <c r="H378" s="262" t="s">
        <v>110</v>
      </c>
      <c r="I378" s="261">
        <v>100</v>
      </c>
      <c r="J378" s="644" t="s">
        <v>1598</v>
      </c>
      <c r="K378" s="645" t="s">
        <v>1599</v>
      </c>
      <c r="L378" s="235"/>
      <c r="M378" s="581">
        <v>3344.6</v>
      </c>
      <c r="N378" s="581">
        <v>3430.4</v>
      </c>
      <c r="O378" s="581">
        <v>2346.8000000000002</v>
      </c>
      <c r="P378" s="581">
        <f>Q378+R378</f>
        <v>3794.3</v>
      </c>
      <c r="Q378" s="581">
        <v>3794.3</v>
      </c>
      <c r="R378" s="581">
        <v>0</v>
      </c>
      <c r="S378" s="581">
        <f>T378+U378</f>
        <v>3680.5</v>
      </c>
      <c r="T378" s="581">
        <v>3680.5</v>
      </c>
      <c r="U378" s="581">
        <v>0</v>
      </c>
      <c r="V378" s="581">
        <f>W378+X378</f>
        <v>3756.4</v>
      </c>
      <c r="W378" s="596">
        <v>3756.4</v>
      </c>
      <c r="X378" s="596">
        <v>0</v>
      </c>
    </row>
    <row r="379" spans="1:24" ht="75">
      <c r="A379" s="726"/>
      <c r="B379" s="216" t="s">
        <v>1281</v>
      </c>
      <c r="C379" s="261" t="s">
        <v>1287</v>
      </c>
      <c r="D379" s="226" t="s">
        <v>268</v>
      </c>
      <c r="E379" s="262" t="s">
        <v>985</v>
      </c>
      <c r="F379" s="262" t="s">
        <v>91</v>
      </c>
      <c r="G379" s="262" t="s">
        <v>92</v>
      </c>
      <c r="H379" s="262" t="s">
        <v>720</v>
      </c>
      <c r="I379" s="261">
        <v>100</v>
      </c>
      <c r="J379" s="644"/>
      <c r="K379" s="645"/>
      <c r="L379" s="235"/>
      <c r="M379" s="581">
        <v>70</v>
      </c>
      <c r="N379" s="581">
        <v>0</v>
      </c>
      <c r="O379" s="581">
        <v>0</v>
      </c>
      <c r="P379" s="581">
        <f>Q379+R379</f>
        <v>0</v>
      </c>
      <c r="Q379" s="581">
        <v>0</v>
      </c>
      <c r="R379" s="581">
        <v>0</v>
      </c>
      <c r="S379" s="581">
        <f>T379+U379</f>
        <v>0</v>
      </c>
      <c r="T379" s="581">
        <v>0</v>
      </c>
      <c r="U379" s="581">
        <v>0</v>
      </c>
      <c r="V379" s="581">
        <f>W379+X379</f>
        <v>0</v>
      </c>
      <c r="W379" s="596">
        <v>0</v>
      </c>
      <c r="X379" s="596">
        <v>0</v>
      </c>
    </row>
    <row r="380" spans="1:24" ht="150">
      <c r="A380" s="726"/>
      <c r="B380" s="216" t="s">
        <v>1281</v>
      </c>
      <c r="C380" s="261" t="s">
        <v>1025</v>
      </c>
      <c r="D380" s="262" t="s">
        <v>1317</v>
      </c>
      <c r="E380" s="235" t="s">
        <v>1283</v>
      </c>
      <c r="F380" s="262" t="s">
        <v>91</v>
      </c>
      <c r="G380" s="262" t="s">
        <v>92</v>
      </c>
      <c r="H380" s="262" t="s">
        <v>986</v>
      </c>
      <c r="I380" s="261">
        <v>100</v>
      </c>
      <c r="J380" s="644"/>
      <c r="K380" s="645"/>
      <c r="L380" s="235"/>
      <c r="M380" s="581">
        <v>74.8</v>
      </c>
      <c r="N380" s="581">
        <v>0</v>
      </c>
      <c r="O380" s="581">
        <v>0</v>
      </c>
      <c r="P380" s="581">
        <f>Q380+R380</f>
        <v>0</v>
      </c>
      <c r="Q380" s="581">
        <v>0</v>
      </c>
      <c r="R380" s="581">
        <v>0</v>
      </c>
      <c r="S380" s="581">
        <f>T380+U380</f>
        <v>0</v>
      </c>
      <c r="T380" s="581">
        <v>0</v>
      </c>
      <c r="U380" s="581">
        <v>0</v>
      </c>
      <c r="V380" s="581">
        <f>W380+X380</f>
        <v>0</v>
      </c>
      <c r="W380" s="596">
        <v>0</v>
      </c>
      <c r="X380" s="596">
        <v>0</v>
      </c>
    </row>
    <row r="381" spans="1:24" ht="93.75">
      <c r="A381" s="308" t="s">
        <v>11</v>
      </c>
      <c r="B381" s="216" t="s">
        <v>1281</v>
      </c>
      <c r="C381" s="220" t="s">
        <v>68</v>
      </c>
      <c r="D381" s="226" t="s">
        <v>254</v>
      </c>
      <c r="E381" s="262" t="s">
        <v>947</v>
      </c>
      <c r="F381" s="262" t="s">
        <v>91</v>
      </c>
      <c r="G381" s="262" t="s">
        <v>92</v>
      </c>
      <c r="H381" s="262" t="s">
        <v>110</v>
      </c>
      <c r="I381" s="261">
        <v>200</v>
      </c>
      <c r="J381" s="644"/>
      <c r="K381" s="645"/>
      <c r="L381" s="222"/>
      <c r="M381" s="581">
        <v>570.20000000000005</v>
      </c>
      <c r="N381" s="581">
        <v>587.9</v>
      </c>
      <c r="O381" s="581">
        <v>397.6</v>
      </c>
      <c r="P381" s="581">
        <f>Q381+R381</f>
        <v>573.9</v>
      </c>
      <c r="Q381" s="581">
        <v>573.9</v>
      </c>
      <c r="R381" s="581">
        <v>0</v>
      </c>
      <c r="S381" s="581">
        <f>T381+U381</f>
        <v>556.70000000000005</v>
      </c>
      <c r="T381" s="581">
        <v>556.70000000000005</v>
      </c>
      <c r="U381" s="581">
        <v>0</v>
      </c>
      <c r="V381" s="581">
        <f>W381+X381</f>
        <v>568.20000000000005</v>
      </c>
      <c r="W381" s="596">
        <v>568.20000000000005</v>
      </c>
      <c r="X381" s="596">
        <v>0</v>
      </c>
    </row>
    <row r="382" spans="1:24">
      <c r="A382" s="648" t="s">
        <v>87</v>
      </c>
      <c r="B382" s="648"/>
      <c r="C382" s="648"/>
      <c r="D382" s="648"/>
      <c r="E382" s="648"/>
      <c r="F382" s="648"/>
      <c r="G382" s="648"/>
      <c r="H382" s="648"/>
      <c r="I382" s="648"/>
      <c r="J382" s="648"/>
      <c r="K382" s="648"/>
      <c r="L382" s="648"/>
      <c r="M382" s="580">
        <f t="shared" ref="M382:X382" si="140">M383+M388+M398</f>
        <v>11865.900000000001</v>
      </c>
      <c r="N382" s="580">
        <f t="shared" si="140"/>
        <v>12961.200000000003</v>
      </c>
      <c r="O382" s="580">
        <f t="shared" si="140"/>
        <v>8554.5</v>
      </c>
      <c r="P382" s="580">
        <f t="shared" si="140"/>
        <v>12619.300000000001</v>
      </c>
      <c r="Q382" s="580">
        <f t="shared" si="140"/>
        <v>12619.300000000001</v>
      </c>
      <c r="R382" s="580">
        <f t="shared" si="140"/>
        <v>0</v>
      </c>
      <c r="S382" s="580">
        <f t="shared" si="140"/>
        <v>12240.9</v>
      </c>
      <c r="T382" s="580">
        <f t="shared" si="140"/>
        <v>12240.9</v>
      </c>
      <c r="U382" s="580">
        <f t="shared" si="140"/>
        <v>0</v>
      </c>
      <c r="V382" s="580">
        <f t="shared" si="140"/>
        <v>12493.2</v>
      </c>
      <c r="W382" s="580">
        <f t="shared" si="140"/>
        <v>12493.2</v>
      </c>
      <c r="X382" s="580">
        <f t="shared" si="140"/>
        <v>0</v>
      </c>
    </row>
    <row r="383" spans="1:24" ht="56.25">
      <c r="A383" s="308" t="s">
        <v>12</v>
      </c>
      <c r="B383" s="216" t="s">
        <v>1168</v>
      </c>
      <c r="C383" s="235"/>
      <c r="D383" s="221"/>
      <c r="E383" s="235"/>
      <c r="F383" s="216"/>
      <c r="G383" s="216"/>
      <c r="H383" s="216"/>
      <c r="I383" s="261">
        <v>100</v>
      </c>
      <c r="J383" s="541"/>
      <c r="K383" s="235"/>
      <c r="L383" s="235"/>
      <c r="M383" s="581">
        <f>M384</f>
        <v>9401.9000000000015</v>
      </c>
      <c r="N383" s="581">
        <f>N384</f>
        <v>10689.400000000001</v>
      </c>
      <c r="O383" s="581">
        <f>O384</f>
        <v>7298.8</v>
      </c>
      <c r="P383" s="581">
        <f>Q383+R383</f>
        <v>10559.2</v>
      </c>
      <c r="Q383" s="581">
        <f t="shared" ref="Q383:X383" si="141">Q384</f>
        <v>10559.2</v>
      </c>
      <c r="R383" s="581">
        <f t="shared" si="141"/>
        <v>0</v>
      </c>
      <c r="S383" s="581">
        <f>T383+U383</f>
        <v>10242.4</v>
      </c>
      <c r="T383" s="581">
        <f t="shared" si="141"/>
        <v>10242.4</v>
      </c>
      <c r="U383" s="581">
        <f t="shared" si="141"/>
        <v>0</v>
      </c>
      <c r="V383" s="581">
        <f>W383+X383</f>
        <v>10453.6</v>
      </c>
      <c r="W383" s="581">
        <f t="shared" si="141"/>
        <v>10453.6</v>
      </c>
      <c r="X383" s="581">
        <f t="shared" si="141"/>
        <v>0</v>
      </c>
    </row>
    <row r="384" spans="1:24" ht="37.5">
      <c r="A384" s="308" t="s">
        <v>47</v>
      </c>
      <c r="B384" s="216" t="s">
        <v>316</v>
      </c>
      <c r="C384" s="235"/>
      <c r="D384" s="221"/>
      <c r="E384" s="235"/>
      <c r="F384" s="216"/>
      <c r="G384" s="216"/>
      <c r="H384" s="216"/>
      <c r="I384" s="261">
        <v>100</v>
      </c>
      <c r="J384" s="541"/>
      <c r="K384" s="235"/>
      <c r="L384" s="235"/>
      <c r="M384" s="581">
        <f>M385+M386+M387</f>
        <v>9401.9000000000015</v>
      </c>
      <c r="N384" s="581">
        <f>N385+N386+N387</f>
        <v>10689.400000000001</v>
      </c>
      <c r="O384" s="581">
        <f>O385+O386+O387</f>
        <v>7298.8</v>
      </c>
      <c r="P384" s="581">
        <f>Q384+R384</f>
        <v>10559.2</v>
      </c>
      <c r="Q384" s="581">
        <f>Q385+Q387</f>
        <v>10559.2</v>
      </c>
      <c r="R384" s="581">
        <f>R385+R387</f>
        <v>0</v>
      </c>
      <c r="S384" s="581">
        <f>T384+U384</f>
        <v>10242.4</v>
      </c>
      <c r="T384" s="581">
        <f>T385+T387</f>
        <v>10242.4</v>
      </c>
      <c r="U384" s="581">
        <f>U385+U387</f>
        <v>0</v>
      </c>
      <c r="V384" s="581">
        <f>W384+X384</f>
        <v>10453.6</v>
      </c>
      <c r="W384" s="581">
        <f>W385+W387</f>
        <v>10453.6</v>
      </c>
      <c r="X384" s="581">
        <f>X385+X387</f>
        <v>0</v>
      </c>
    </row>
    <row r="385" spans="1:24" ht="409.5">
      <c r="A385" s="308" t="s">
        <v>190</v>
      </c>
      <c r="B385" s="268" t="s">
        <v>1164</v>
      </c>
      <c r="C385" s="221" t="s">
        <v>109</v>
      </c>
      <c r="D385" s="226" t="s">
        <v>275</v>
      </c>
      <c r="E385" s="262" t="s">
        <v>961</v>
      </c>
      <c r="F385" s="262" t="s">
        <v>94</v>
      </c>
      <c r="G385" s="262" t="s">
        <v>79</v>
      </c>
      <c r="H385" s="262" t="s">
        <v>95</v>
      </c>
      <c r="I385" s="261">
        <v>100</v>
      </c>
      <c r="J385" s="293" t="s">
        <v>1600</v>
      </c>
      <c r="K385" s="235" t="s">
        <v>1169</v>
      </c>
      <c r="L385" s="235"/>
      <c r="M385" s="581">
        <v>9208.2000000000007</v>
      </c>
      <c r="N385" s="581">
        <v>10514.2</v>
      </c>
      <c r="O385" s="581">
        <v>7253.7</v>
      </c>
      <c r="P385" s="581">
        <f>Q385+R385</f>
        <v>10347.5</v>
      </c>
      <c r="Q385" s="581">
        <v>10347.5</v>
      </c>
      <c r="R385" s="581">
        <v>0</v>
      </c>
      <c r="S385" s="581">
        <f>T385+U385</f>
        <v>10037.1</v>
      </c>
      <c r="T385" s="581">
        <v>10037.1</v>
      </c>
      <c r="U385" s="581">
        <v>0</v>
      </c>
      <c r="V385" s="581">
        <f>W385+X385</f>
        <v>10244</v>
      </c>
      <c r="W385" s="581">
        <v>10244</v>
      </c>
      <c r="X385" s="581">
        <v>0</v>
      </c>
    </row>
    <row r="386" spans="1:24" ht="219.75" customHeight="1">
      <c r="A386" s="308" t="s">
        <v>191</v>
      </c>
      <c r="B386" s="268" t="s">
        <v>1164</v>
      </c>
      <c r="C386" s="261" t="s">
        <v>1025</v>
      </c>
      <c r="D386" s="226" t="s">
        <v>275</v>
      </c>
      <c r="E386" s="262" t="s">
        <v>961</v>
      </c>
      <c r="F386" s="262" t="s">
        <v>94</v>
      </c>
      <c r="G386" s="262" t="s">
        <v>79</v>
      </c>
      <c r="H386" s="264" t="s">
        <v>986</v>
      </c>
      <c r="I386" s="261">
        <v>100</v>
      </c>
      <c r="J386" s="293"/>
      <c r="K386" s="235"/>
      <c r="L386" s="235"/>
      <c r="M386" s="581">
        <v>133.5</v>
      </c>
      <c r="N386" s="581">
        <v>0</v>
      </c>
      <c r="O386" s="581">
        <v>0</v>
      </c>
      <c r="P386" s="581">
        <f>Q386+R386</f>
        <v>0</v>
      </c>
      <c r="Q386" s="581">
        <v>0</v>
      </c>
      <c r="R386" s="581">
        <v>0</v>
      </c>
      <c r="S386" s="581">
        <f>T386+U386</f>
        <v>0</v>
      </c>
      <c r="T386" s="581">
        <v>0</v>
      </c>
      <c r="U386" s="581">
        <v>0</v>
      </c>
      <c r="V386" s="581">
        <f>W386+X386</f>
        <v>0</v>
      </c>
      <c r="W386" s="581">
        <v>0</v>
      </c>
      <c r="X386" s="581">
        <v>0</v>
      </c>
    </row>
    <row r="387" spans="1:24" ht="375">
      <c r="A387" s="308" t="s">
        <v>1601</v>
      </c>
      <c r="B387" s="268" t="s">
        <v>1288</v>
      </c>
      <c r="C387" s="221" t="s">
        <v>109</v>
      </c>
      <c r="D387" s="226" t="s">
        <v>269</v>
      </c>
      <c r="E387" s="262" t="s">
        <v>966</v>
      </c>
      <c r="F387" s="262" t="s">
        <v>97</v>
      </c>
      <c r="G387" s="262" t="s">
        <v>97</v>
      </c>
      <c r="H387" s="262" t="s">
        <v>99</v>
      </c>
      <c r="I387" s="261">
        <v>100</v>
      </c>
      <c r="J387" s="293" t="s">
        <v>1602</v>
      </c>
      <c r="K387" s="235" t="s">
        <v>1170</v>
      </c>
      <c r="L387" s="235"/>
      <c r="M387" s="581">
        <v>60.2</v>
      </c>
      <c r="N387" s="581">
        <v>175.2</v>
      </c>
      <c r="O387" s="581">
        <v>45.1</v>
      </c>
      <c r="P387" s="581">
        <f>Q387+R387</f>
        <v>211.7</v>
      </c>
      <c r="Q387" s="581">
        <v>211.7</v>
      </c>
      <c r="R387" s="581">
        <v>0</v>
      </c>
      <c r="S387" s="581">
        <f>T387+U387</f>
        <v>205.3</v>
      </c>
      <c r="T387" s="581">
        <v>205.3</v>
      </c>
      <c r="U387" s="581">
        <v>0</v>
      </c>
      <c r="V387" s="581">
        <f>W387+X387</f>
        <v>209.6</v>
      </c>
      <c r="W387" s="581">
        <v>209.6</v>
      </c>
      <c r="X387" s="581">
        <v>0</v>
      </c>
    </row>
    <row r="388" spans="1:24" ht="127.5" customHeight="1">
      <c r="A388" s="308" t="s">
        <v>13</v>
      </c>
      <c r="B388" s="216" t="s">
        <v>1167</v>
      </c>
      <c r="C388" s="219"/>
      <c r="D388" s="516"/>
      <c r="E388" s="222"/>
      <c r="F388" s="216"/>
      <c r="G388" s="216"/>
      <c r="H388" s="216"/>
      <c r="I388" s="261">
        <v>200</v>
      </c>
      <c r="J388" s="287"/>
      <c r="K388" s="219"/>
      <c r="L388" s="222"/>
      <c r="M388" s="581">
        <f t="shared" ref="M388:X388" si="142">M389</f>
        <v>2461.6</v>
      </c>
      <c r="N388" s="581">
        <f t="shared" si="142"/>
        <v>2265.9000000000005</v>
      </c>
      <c r="O388" s="581">
        <f t="shared" si="142"/>
        <v>1250.3999999999999</v>
      </c>
      <c r="P388" s="581">
        <f t="shared" si="142"/>
        <v>2052</v>
      </c>
      <c r="Q388" s="581">
        <f t="shared" si="142"/>
        <v>2052</v>
      </c>
      <c r="R388" s="581">
        <f t="shared" si="142"/>
        <v>0</v>
      </c>
      <c r="S388" s="581">
        <f t="shared" si="142"/>
        <v>1990.6000000000001</v>
      </c>
      <c r="T388" s="581">
        <f t="shared" si="142"/>
        <v>1990.6000000000001</v>
      </c>
      <c r="U388" s="581">
        <f t="shared" si="142"/>
        <v>0</v>
      </c>
      <c r="V388" s="581">
        <f t="shared" si="142"/>
        <v>2031.6</v>
      </c>
      <c r="W388" s="581">
        <f t="shared" si="142"/>
        <v>2031.6</v>
      </c>
      <c r="X388" s="581">
        <f t="shared" si="142"/>
        <v>0</v>
      </c>
    </row>
    <row r="389" spans="1:24" ht="99.75" customHeight="1">
      <c r="A389" s="308" t="s">
        <v>48</v>
      </c>
      <c r="B389" s="216" t="s">
        <v>317</v>
      </c>
      <c r="C389" s="219"/>
      <c r="D389" s="226"/>
      <c r="E389" s="222"/>
      <c r="F389" s="216"/>
      <c r="G389" s="216"/>
      <c r="H389" s="216"/>
      <c r="I389" s="261">
        <v>200</v>
      </c>
      <c r="J389" s="287"/>
      <c r="K389" s="219"/>
      <c r="L389" s="222"/>
      <c r="M389" s="581">
        <f>M390+M391+M392+M393+M394+M395+M396+M397</f>
        <v>2461.6</v>
      </c>
      <c r="N389" s="581">
        <f t="shared" ref="N389:X389" si="143">N390+N391+N392+N393+N394+N395+N396+N397</f>
        <v>2265.9000000000005</v>
      </c>
      <c r="O389" s="581">
        <f t="shared" si="143"/>
        <v>1250.3999999999999</v>
      </c>
      <c r="P389" s="581">
        <f t="shared" si="143"/>
        <v>2052</v>
      </c>
      <c r="Q389" s="581">
        <f t="shared" si="143"/>
        <v>2052</v>
      </c>
      <c r="R389" s="581">
        <f t="shared" si="143"/>
        <v>0</v>
      </c>
      <c r="S389" s="581">
        <f t="shared" si="143"/>
        <v>1990.6000000000001</v>
      </c>
      <c r="T389" s="581">
        <f t="shared" si="143"/>
        <v>1990.6000000000001</v>
      </c>
      <c r="U389" s="581">
        <f t="shared" si="143"/>
        <v>0</v>
      </c>
      <c r="V389" s="581">
        <f>V390+V391+V392+V393+V394+V395+V396+V397</f>
        <v>2031.6</v>
      </c>
      <c r="W389" s="581">
        <f>W390+W391+W392+W393+W394+W395+W396+W397</f>
        <v>2031.6</v>
      </c>
      <c r="X389" s="581">
        <f t="shared" si="143"/>
        <v>0</v>
      </c>
    </row>
    <row r="390" spans="1:24" ht="93.75">
      <c r="A390" s="308" t="s">
        <v>192</v>
      </c>
      <c r="B390" s="268" t="s">
        <v>124</v>
      </c>
      <c r="C390" s="221" t="s">
        <v>1327</v>
      </c>
      <c r="D390" s="226" t="s">
        <v>275</v>
      </c>
      <c r="E390" s="303" t="s">
        <v>961</v>
      </c>
      <c r="F390" s="264" t="s">
        <v>94</v>
      </c>
      <c r="G390" s="264" t="s">
        <v>79</v>
      </c>
      <c r="H390" s="264" t="s">
        <v>95</v>
      </c>
      <c r="I390" s="261">
        <v>200</v>
      </c>
      <c r="J390" s="644" t="s">
        <v>1603</v>
      </c>
      <c r="K390" s="710" t="s">
        <v>1604</v>
      </c>
      <c r="L390" s="222"/>
      <c r="M390" s="581">
        <v>1059.5</v>
      </c>
      <c r="N390" s="581">
        <v>1176.9000000000001</v>
      </c>
      <c r="O390" s="581">
        <v>670.8</v>
      </c>
      <c r="P390" s="581">
        <f t="shared" ref="P390:P397" si="144">Q390+R390</f>
        <v>1233.8</v>
      </c>
      <c r="Q390" s="581">
        <v>1233.8</v>
      </c>
      <c r="R390" s="581">
        <v>0</v>
      </c>
      <c r="S390" s="581">
        <f t="shared" ref="S390:S397" si="145">T390+U390</f>
        <v>1196.9000000000001</v>
      </c>
      <c r="T390" s="581">
        <v>1196.9000000000001</v>
      </c>
      <c r="U390" s="581">
        <v>0</v>
      </c>
      <c r="V390" s="581">
        <f t="shared" ref="V390:V397" si="146">W390+X390</f>
        <v>1221.5999999999999</v>
      </c>
      <c r="W390" s="581">
        <v>1221.5999999999999</v>
      </c>
      <c r="X390" s="581">
        <v>0</v>
      </c>
    </row>
    <row r="391" spans="1:24" ht="56.25">
      <c r="A391" s="308" t="s">
        <v>193</v>
      </c>
      <c r="B391" s="268" t="s">
        <v>124</v>
      </c>
      <c r="C391" s="221" t="s">
        <v>1292</v>
      </c>
      <c r="D391" s="226" t="s">
        <v>275</v>
      </c>
      <c r="E391" s="262" t="s">
        <v>961</v>
      </c>
      <c r="F391" s="264" t="s">
        <v>94</v>
      </c>
      <c r="G391" s="264" t="s">
        <v>79</v>
      </c>
      <c r="H391" s="264" t="s">
        <v>162</v>
      </c>
      <c r="I391" s="261">
        <v>200</v>
      </c>
      <c r="J391" s="725"/>
      <c r="K391" s="711"/>
      <c r="L391" s="222"/>
      <c r="M391" s="581">
        <v>70.2</v>
      </c>
      <c r="N391" s="581">
        <v>84.2</v>
      </c>
      <c r="O391" s="581">
        <v>16</v>
      </c>
      <c r="P391" s="581">
        <f t="shared" si="144"/>
        <v>147.1</v>
      </c>
      <c r="Q391" s="581">
        <v>147.1</v>
      </c>
      <c r="R391" s="581">
        <v>0</v>
      </c>
      <c r="S391" s="581">
        <f t="shared" si="145"/>
        <v>142.69999999999999</v>
      </c>
      <c r="T391" s="581">
        <v>142.69999999999999</v>
      </c>
      <c r="U391" s="581">
        <v>0</v>
      </c>
      <c r="V391" s="581">
        <f t="shared" si="146"/>
        <v>145.6</v>
      </c>
      <c r="W391" s="581">
        <v>145.6</v>
      </c>
      <c r="X391" s="581">
        <v>0</v>
      </c>
    </row>
    <row r="392" spans="1:24" ht="93.75" customHeight="1">
      <c r="A392" s="308" t="s">
        <v>195</v>
      </c>
      <c r="B392" s="268" t="s">
        <v>124</v>
      </c>
      <c r="C392" s="235" t="s">
        <v>377</v>
      </c>
      <c r="D392" s="226" t="s">
        <v>1605</v>
      </c>
      <c r="E392" s="262" t="s">
        <v>1606</v>
      </c>
      <c r="F392" s="264" t="s">
        <v>94</v>
      </c>
      <c r="G392" s="264" t="s">
        <v>79</v>
      </c>
      <c r="H392" s="264" t="s">
        <v>169</v>
      </c>
      <c r="I392" s="261">
        <v>200</v>
      </c>
      <c r="J392" s="293"/>
      <c r="K392" s="267"/>
      <c r="L392" s="222"/>
      <c r="M392" s="581">
        <v>305.60000000000002</v>
      </c>
      <c r="N392" s="581">
        <v>108.3</v>
      </c>
      <c r="O392" s="581">
        <v>108.3</v>
      </c>
      <c r="P392" s="581">
        <f t="shared" si="144"/>
        <v>0</v>
      </c>
      <c r="Q392" s="581"/>
      <c r="R392" s="581"/>
      <c r="S392" s="581">
        <f t="shared" si="145"/>
        <v>0</v>
      </c>
      <c r="T392" s="581"/>
      <c r="U392" s="581"/>
      <c r="V392" s="581">
        <f t="shared" si="146"/>
        <v>0</v>
      </c>
      <c r="W392" s="581"/>
      <c r="X392" s="581"/>
    </row>
    <row r="393" spans="1:24" ht="131.25">
      <c r="A393" s="308" t="s">
        <v>196</v>
      </c>
      <c r="B393" s="268" t="s">
        <v>1305</v>
      </c>
      <c r="C393" s="221" t="s">
        <v>212</v>
      </c>
      <c r="D393" s="226" t="s">
        <v>271</v>
      </c>
      <c r="E393" s="262" t="s">
        <v>1171</v>
      </c>
      <c r="F393" s="264" t="s">
        <v>97</v>
      </c>
      <c r="G393" s="264" t="s">
        <v>94</v>
      </c>
      <c r="H393" s="264" t="s">
        <v>184</v>
      </c>
      <c r="I393" s="261">
        <v>200</v>
      </c>
      <c r="J393" s="644" t="s">
        <v>1607</v>
      </c>
      <c r="K393" s="710" t="s">
        <v>1608</v>
      </c>
      <c r="L393" s="222"/>
      <c r="M393" s="581">
        <v>629.70000000000005</v>
      </c>
      <c r="N393" s="581">
        <v>463.6</v>
      </c>
      <c r="O393" s="581">
        <v>116.3</v>
      </c>
      <c r="P393" s="581">
        <f t="shared" si="144"/>
        <v>300</v>
      </c>
      <c r="Q393" s="581">
        <v>300</v>
      </c>
      <c r="R393" s="581"/>
      <c r="S393" s="581">
        <f t="shared" si="145"/>
        <v>291</v>
      </c>
      <c r="T393" s="581">
        <v>291</v>
      </c>
      <c r="U393" s="581"/>
      <c r="V393" s="581">
        <f t="shared" si="146"/>
        <v>297</v>
      </c>
      <c r="W393" s="581">
        <v>297</v>
      </c>
      <c r="X393" s="581"/>
    </row>
    <row r="394" spans="1:24" ht="75">
      <c r="A394" s="308" t="s">
        <v>197</v>
      </c>
      <c r="B394" s="268" t="s">
        <v>1305</v>
      </c>
      <c r="C394" s="221" t="s">
        <v>106</v>
      </c>
      <c r="D394" s="226" t="s">
        <v>271</v>
      </c>
      <c r="E394" s="262" t="s">
        <v>966</v>
      </c>
      <c r="F394" s="264" t="s">
        <v>97</v>
      </c>
      <c r="G394" s="264" t="s">
        <v>94</v>
      </c>
      <c r="H394" s="264" t="s">
        <v>120</v>
      </c>
      <c r="I394" s="261">
        <v>200</v>
      </c>
      <c r="J394" s="644"/>
      <c r="K394" s="710"/>
      <c r="L394" s="222"/>
      <c r="M394" s="581">
        <v>367.2</v>
      </c>
      <c r="N394" s="581">
        <v>333.3</v>
      </c>
      <c r="O394" s="581">
        <v>272.7</v>
      </c>
      <c r="P394" s="581">
        <f t="shared" si="144"/>
        <v>333.3</v>
      </c>
      <c r="Q394" s="581">
        <v>333.3</v>
      </c>
      <c r="R394" s="581"/>
      <c r="S394" s="581">
        <f t="shared" si="145"/>
        <v>323.3</v>
      </c>
      <c r="T394" s="581">
        <v>323.3</v>
      </c>
      <c r="U394" s="581"/>
      <c r="V394" s="581">
        <f t="shared" si="146"/>
        <v>330</v>
      </c>
      <c r="W394" s="581">
        <v>330</v>
      </c>
      <c r="X394" s="581"/>
    </row>
    <row r="395" spans="1:24" ht="150">
      <c r="A395" s="308" t="s">
        <v>198</v>
      </c>
      <c r="B395" s="268" t="s">
        <v>1305</v>
      </c>
      <c r="C395" s="221" t="s">
        <v>1309</v>
      </c>
      <c r="D395" s="226" t="s">
        <v>271</v>
      </c>
      <c r="E395" s="262" t="s">
        <v>966</v>
      </c>
      <c r="F395" s="264" t="s">
        <v>97</v>
      </c>
      <c r="G395" s="264" t="s">
        <v>94</v>
      </c>
      <c r="H395" s="264" t="s">
        <v>185</v>
      </c>
      <c r="I395" s="261">
        <v>200</v>
      </c>
      <c r="J395" s="644"/>
      <c r="K395" s="710"/>
      <c r="L395" s="222"/>
      <c r="M395" s="581">
        <v>22.3</v>
      </c>
      <c r="N395" s="581">
        <v>23</v>
      </c>
      <c r="O395" s="581">
        <v>0</v>
      </c>
      <c r="P395" s="581">
        <f t="shared" si="144"/>
        <v>0</v>
      </c>
      <c r="Q395" s="581">
        <v>0</v>
      </c>
      <c r="R395" s="581"/>
      <c r="S395" s="581">
        <f t="shared" si="145"/>
        <v>0</v>
      </c>
      <c r="T395" s="581">
        <v>0</v>
      </c>
      <c r="U395" s="581"/>
      <c r="V395" s="581">
        <f t="shared" si="146"/>
        <v>0</v>
      </c>
      <c r="W395" s="581">
        <v>0</v>
      </c>
      <c r="X395" s="581"/>
    </row>
    <row r="396" spans="1:24" ht="118.5" customHeight="1">
      <c r="A396" s="308" t="s">
        <v>199</v>
      </c>
      <c r="B396" s="268" t="s">
        <v>1305</v>
      </c>
      <c r="C396" s="221" t="s">
        <v>108</v>
      </c>
      <c r="D396" s="226" t="s">
        <v>271</v>
      </c>
      <c r="E396" s="262" t="s">
        <v>966</v>
      </c>
      <c r="F396" s="264" t="s">
        <v>97</v>
      </c>
      <c r="G396" s="264" t="s">
        <v>94</v>
      </c>
      <c r="H396" s="264" t="s">
        <v>159</v>
      </c>
      <c r="I396" s="261">
        <v>200</v>
      </c>
      <c r="J396" s="644"/>
      <c r="K396" s="710"/>
      <c r="L396" s="222"/>
      <c r="M396" s="581">
        <v>7.1</v>
      </c>
      <c r="N396" s="581">
        <v>14.8</v>
      </c>
      <c r="O396" s="581">
        <v>4.5</v>
      </c>
      <c r="P396" s="581">
        <f t="shared" si="144"/>
        <v>37.799999999999997</v>
      </c>
      <c r="Q396" s="581">
        <v>37.799999999999997</v>
      </c>
      <c r="R396" s="581"/>
      <c r="S396" s="581">
        <f t="shared" si="145"/>
        <v>36.700000000000003</v>
      </c>
      <c r="T396" s="581">
        <v>36.700000000000003</v>
      </c>
      <c r="U396" s="581"/>
      <c r="V396" s="581">
        <f t="shared" si="146"/>
        <v>37.4</v>
      </c>
      <c r="W396" s="581">
        <v>37.4</v>
      </c>
      <c r="X396" s="581"/>
    </row>
    <row r="397" spans="1:24" ht="131.25">
      <c r="A397" s="308" t="s">
        <v>200</v>
      </c>
      <c r="B397" s="268" t="s">
        <v>1305</v>
      </c>
      <c r="C397" s="235" t="s">
        <v>377</v>
      </c>
      <c r="D397" s="226" t="s">
        <v>301</v>
      </c>
      <c r="E397" s="262" t="s">
        <v>969</v>
      </c>
      <c r="F397" s="264" t="s">
        <v>97</v>
      </c>
      <c r="G397" s="264" t="s">
        <v>94</v>
      </c>
      <c r="H397" s="264" t="s">
        <v>169</v>
      </c>
      <c r="I397" s="261">
        <v>200</v>
      </c>
      <c r="J397" s="644"/>
      <c r="K397" s="710"/>
      <c r="L397" s="222"/>
      <c r="M397" s="581">
        <v>0</v>
      </c>
      <c r="N397" s="581">
        <v>61.8</v>
      </c>
      <c r="O397" s="581">
        <v>61.8</v>
      </c>
      <c r="P397" s="581">
        <f t="shared" si="144"/>
        <v>0</v>
      </c>
      <c r="Q397" s="581"/>
      <c r="R397" s="581"/>
      <c r="S397" s="581">
        <f t="shared" si="145"/>
        <v>0</v>
      </c>
      <c r="T397" s="581"/>
      <c r="U397" s="581"/>
      <c r="V397" s="581">
        <f t="shared" si="146"/>
        <v>0</v>
      </c>
      <c r="W397" s="581"/>
      <c r="X397" s="581"/>
    </row>
    <row r="398" spans="1:24">
      <c r="A398" s="308" t="s">
        <v>49</v>
      </c>
      <c r="B398" s="216" t="s">
        <v>31</v>
      </c>
      <c r="C398" s="219"/>
      <c r="D398" s="226"/>
      <c r="E398" s="222"/>
      <c r="F398" s="216"/>
      <c r="G398" s="216"/>
      <c r="H398" s="216"/>
      <c r="I398" s="261">
        <v>800</v>
      </c>
      <c r="J398" s="287"/>
      <c r="K398" s="219"/>
      <c r="L398" s="307">
        <f>L399</f>
        <v>0</v>
      </c>
      <c r="M398" s="581">
        <f t="shared" ref="M398:X398" si="147">M399</f>
        <v>2.4</v>
      </c>
      <c r="N398" s="581">
        <f t="shared" si="147"/>
        <v>5.9</v>
      </c>
      <c r="O398" s="581">
        <f t="shared" si="147"/>
        <v>5.3</v>
      </c>
      <c r="P398" s="581">
        <f t="shared" si="147"/>
        <v>8.1</v>
      </c>
      <c r="Q398" s="581">
        <f t="shared" si="147"/>
        <v>8.1</v>
      </c>
      <c r="R398" s="581">
        <f t="shared" si="147"/>
        <v>0</v>
      </c>
      <c r="S398" s="581">
        <f t="shared" si="147"/>
        <v>7.9</v>
      </c>
      <c r="T398" s="581">
        <f t="shared" si="147"/>
        <v>7.9</v>
      </c>
      <c r="U398" s="581">
        <f t="shared" si="147"/>
        <v>0</v>
      </c>
      <c r="V398" s="581">
        <f t="shared" si="147"/>
        <v>8</v>
      </c>
      <c r="W398" s="581">
        <f t="shared" si="147"/>
        <v>8</v>
      </c>
      <c r="X398" s="581">
        <f t="shared" si="147"/>
        <v>0</v>
      </c>
    </row>
    <row r="399" spans="1:24" ht="93" customHeight="1">
      <c r="A399" s="308" t="s">
        <v>50</v>
      </c>
      <c r="B399" s="216" t="s">
        <v>318</v>
      </c>
      <c r="C399" s="219"/>
      <c r="D399" s="226"/>
      <c r="E399" s="222"/>
      <c r="F399" s="216"/>
      <c r="G399" s="216"/>
      <c r="H399" s="216"/>
      <c r="I399" s="261">
        <v>800</v>
      </c>
      <c r="J399" s="287"/>
      <c r="K399" s="219"/>
      <c r="L399" s="307">
        <f t="shared" ref="L399:X399" si="148">L400</f>
        <v>0</v>
      </c>
      <c r="M399" s="581">
        <f t="shared" si="148"/>
        <v>2.4</v>
      </c>
      <c r="N399" s="581">
        <f t="shared" si="148"/>
        <v>5.9</v>
      </c>
      <c r="O399" s="581">
        <f t="shared" si="148"/>
        <v>5.3</v>
      </c>
      <c r="P399" s="581">
        <f t="shared" si="148"/>
        <v>8.1</v>
      </c>
      <c r="Q399" s="581">
        <f t="shared" si="148"/>
        <v>8.1</v>
      </c>
      <c r="R399" s="581">
        <f t="shared" si="148"/>
        <v>0</v>
      </c>
      <c r="S399" s="581">
        <f t="shared" si="148"/>
        <v>7.9</v>
      </c>
      <c r="T399" s="581">
        <f t="shared" si="148"/>
        <v>7.9</v>
      </c>
      <c r="U399" s="581">
        <f t="shared" si="148"/>
        <v>0</v>
      </c>
      <c r="V399" s="581">
        <f t="shared" si="148"/>
        <v>8</v>
      </c>
      <c r="W399" s="581">
        <f t="shared" si="148"/>
        <v>8</v>
      </c>
      <c r="X399" s="581">
        <f t="shared" si="148"/>
        <v>0</v>
      </c>
    </row>
    <row r="400" spans="1:24" ht="93" customHeight="1">
      <c r="A400" s="308" t="s">
        <v>168</v>
      </c>
      <c r="B400" s="268" t="s">
        <v>124</v>
      </c>
      <c r="C400" s="221" t="s">
        <v>109</v>
      </c>
      <c r="D400" s="226" t="s">
        <v>275</v>
      </c>
      <c r="E400" s="303" t="s">
        <v>961</v>
      </c>
      <c r="F400" s="264" t="s">
        <v>94</v>
      </c>
      <c r="G400" s="264" t="s">
        <v>79</v>
      </c>
      <c r="H400" s="264" t="s">
        <v>95</v>
      </c>
      <c r="I400" s="261">
        <v>800</v>
      </c>
      <c r="J400" s="293" t="s">
        <v>1596</v>
      </c>
      <c r="K400" s="303" t="s">
        <v>1172</v>
      </c>
      <c r="L400" s="262"/>
      <c r="M400" s="581">
        <v>2.4</v>
      </c>
      <c r="N400" s="581">
        <v>5.9</v>
      </c>
      <c r="O400" s="581">
        <v>5.3</v>
      </c>
      <c r="P400" s="581">
        <f>Q400+R400</f>
        <v>8.1</v>
      </c>
      <c r="Q400" s="581">
        <v>8.1</v>
      </c>
      <c r="R400" s="581"/>
      <c r="S400" s="581">
        <f>T400+U400</f>
        <v>7.9</v>
      </c>
      <c r="T400" s="581">
        <v>7.9</v>
      </c>
      <c r="U400" s="581"/>
      <c r="V400" s="581">
        <f>W400+X400</f>
        <v>8</v>
      </c>
      <c r="W400" s="581">
        <v>8</v>
      </c>
      <c r="X400" s="581"/>
    </row>
    <row r="401" spans="1:24" ht="37.5">
      <c r="A401" s="111" t="s">
        <v>129</v>
      </c>
      <c r="B401" s="116" t="s">
        <v>1233</v>
      </c>
      <c r="C401" s="132"/>
      <c r="D401" s="86"/>
      <c r="E401" s="86"/>
      <c r="F401" s="86"/>
      <c r="G401" s="86"/>
      <c r="H401" s="86"/>
      <c r="I401" s="86"/>
      <c r="J401" s="111"/>
      <c r="K401" s="111"/>
      <c r="L401" s="86"/>
      <c r="M401" s="569">
        <v>10476.700000000001</v>
      </c>
      <c r="N401" s="569">
        <v>17980.7</v>
      </c>
      <c r="O401" s="569">
        <v>8220.1</v>
      </c>
      <c r="P401" s="569">
        <v>19271.400000000001</v>
      </c>
      <c r="Q401" s="569">
        <v>19271.400000000001</v>
      </c>
      <c r="R401" s="569">
        <v>0</v>
      </c>
      <c r="S401" s="569">
        <v>18629.899999999998</v>
      </c>
      <c r="T401" s="569">
        <v>18629.899999999998</v>
      </c>
      <c r="U401" s="569">
        <v>0</v>
      </c>
      <c r="V401" s="569">
        <v>19014.2</v>
      </c>
      <c r="W401" s="569">
        <v>19014.2</v>
      </c>
      <c r="X401" s="569">
        <v>0</v>
      </c>
    </row>
    <row r="402" spans="1:24">
      <c r="A402" s="309" t="s">
        <v>9</v>
      </c>
      <c r="B402" s="664" t="s">
        <v>66</v>
      </c>
      <c r="C402" s="664"/>
      <c r="D402" s="664"/>
      <c r="E402" s="664"/>
      <c r="F402" s="664"/>
      <c r="G402" s="664"/>
      <c r="H402" s="664"/>
      <c r="I402" s="664"/>
      <c r="J402" s="664"/>
      <c r="K402" s="664"/>
      <c r="L402" s="664"/>
      <c r="M402" s="597">
        <f>SUM(M403,)</f>
        <v>9889.26</v>
      </c>
      <c r="N402" s="597">
        <f t="shared" ref="N402:X402" si="149">SUM(N403,)</f>
        <v>17304.298999999999</v>
      </c>
      <c r="O402" s="597">
        <f t="shared" si="149"/>
        <v>7913.6399999999994</v>
      </c>
      <c r="P402" s="597">
        <f t="shared" si="149"/>
        <v>18602</v>
      </c>
      <c r="Q402" s="597">
        <f t="shared" si="149"/>
        <v>18602</v>
      </c>
      <c r="R402" s="597">
        <f t="shared" si="149"/>
        <v>0</v>
      </c>
      <c r="S402" s="597">
        <f t="shared" si="149"/>
        <v>17980.55</v>
      </c>
      <c r="T402" s="597">
        <f t="shared" si="149"/>
        <v>17980.55</v>
      </c>
      <c r="U402" s="597">
        <f t="shared" si="149"/>
        <v>0</v>
      </c>
      <c r="V402" s="597">
        <f t="shared" si="149"/>
        <v>18351.46</v>
      </c>
      <c r="W402" s="597">
        <f t="shared" si="149"/>
        <v>18351.46</v>
      </c>
      <c r="X402" s="597">
        <f t="shared" si="149"/>
        <v>0</v>
      </c>
    </row>
    <row r="403" spans="1:24">
      <c r="A403" s="310" t="s">
        <v>56</v>
      </c>
      <c r="B403" s="328"/>
      <c r="C403" s="311"/>
      <c r="D403" s="311"/>
      <c r="E403" s="312"/>
      <c r="F403" s="328"/>
      <c r="G403" s="328"/>
      <c r="H403" s="328"/>
      <c r="I403" s="328"/>
      <c r="J403" s="553"/>
      <c r="K403" s="311"/>
      <c r="L403" s="312"/>
      <c r="M403" s="468">
        <f t="shared" ref="M403:X403" si="150">SUM(M404:M405)</f>
        <v>9889.26</v>
      </c>
      <c r="N403" s="468">
        <f t="shared" si="150"/>
        <v>17304.298999999999</v>
      </c>
      <c r="O403" s="468">
        <f t="shared" si="150"/>
        <v>7913.6399999999994</v>
      </c>
      <c r="P403" s="468">
        <f t="shared" si="150"/>
        <v>18602</v>
      </c>
      <c r="Q403" s="468">
        <f t="shared" si="150"/>
        <v>18602</v>
      </c>
      <c r="R403" s="468">
        <f t="shared" si="150"/>
        <v>0</v>
      </c>
      <c r="S403" s="468">
        <f t="shared" si="150"/>
        <v>17980.55</v>
      </c>
      <c r="T403" s="468">
        <f t="shared" si="150"/>
        <v>17980.55</v>
      </c>
      <c r="U403" s="468">
        <f t="shared" si="150"/>
        <v>0</v>
      </c>
      <c r="V403" s="468">
        <f t="shared" si="150"/>
        <v>18351.46</v>
      </c>
      <c r="W403" s="468">
        <f t="shared" si="150"/>
        <v>18351.46</v>
      </c>
      <c r="X403" s="468">
        <f t="shared" si="150"/>
        <v>0</v>
      </c>
    </row>
    <row r="404" spans="1:24" ht="318.75">
      <c r="A404" s="357" t="s">
        <v>10</v>
      </c>
      <c r="B404" s="328" t="s">
        <v>67</v>
      </c>
      <c r="C404" s="388"/>
      <c r="D404" s="385" t="s">
        <v>268</v>
      </c>
      <c r="E404" s="388" t="s">
        <v>985</v>
      </c>
      <c r="F404" s="328"/>
      <c r="G404" s="328"/>
      <c r="H404" s="328"/>
      <c r="I404" s="327">
        <v>100</v>
      </c>
      <c r="J404" s="328" t="s">
        <v>1609</v>
      </c>
      <c r="K404" s="315" t="s">
        <v>1610</v>
      </c>
      <c r="L404" s="388"/>
      <c r="M404" s="467">
        <v>6594.9</v>
      </c>
      <c r="N404" s="467">
        <v>12346.069</v>
      </c>
      <c r="O404" s="467">
        <v>5868.15</v>
      </c>
      <c r="P404" s="467">
        <f>SUM(Q404:R404)</f>
        <v>13155.57</v>
      </c>
      <c r="Q404" s="467">
        <v>13155.57</v>
      </c>
      <c r="R404" s="467">
        <v>0</v>
      </c>
      <c r="S404" s="467">
        <f>SUM(T404:U404)</f>
        <v>12746.84</v>
      </c>
      <c r="T404" s="467">
        <v>12746.84</v>
      </c>
      <c r="U404" s="467">
        <v>0</v>
      </c>
      <c r="V404" s="467">
        <f>SUM(W404:X404)</f>
        <v>13019.19</v>
      </c>
      <c r="W404" s="467">
        <v>13019.19</v>
      </c>
      <c r="X404" s="467">
        <v>0</v>
      </c>
    </row>
    <row r="405" spans="1:24" ht="37.5">
      <c r="A405" s="357" t="s">
        <v>11</v>
      </c>
      <c r="B405" s="328" t="s">
        <v>68</v>
      </c>
      <c r="C405" s="313"/>
      <c r="D405" s="385" t="s">
        <v>254</v>
      </c>
      <c r="E405" s="327" t="s">
        <v>990</v>
      </c>
      <c r="F405" s="328"/>
      <c r="G405" s="328"/>
      <c r="H405" s="328"/>
      <c r="I405" s="327">
        <v>200</v>
      </c>
      <c r="J405" s="553"/>
      <c r="K405" s="313"/>
      <c r="L405" s="317"/>
      <c r="M405" s="467">
        <v>3294.36</v>
      </c>
      <c r="N405" s="467">
        <v>4958.2299999999996</v>
      </c>
      <c r="O405" s="467">
        <v>2045.49</v>
      </c>
      <c r="P405" s="467">
        <f>SUM(Q405:R405)</f>
        <v>5446.43</v>
      </c>
      <c r="Q405" s="467">
        <v>5446.43</v>
      </c>
      <c r="R405" s="467"/>
      <c r="S405" s="467">
        <f>SUM(T405:U405)</f>
        <v>5233.71</v>
      </c>
      <c r="T405" s="467">
        <v>5233.71</v>
      </c>
      <c r="U405" s="467"/>
      <c r="V405" s="467">
        <f>SUM(W405:X405)</f>
        <v>5332.27</v>
      </c>
      <c r="W405" s="467">
        <v>5332.27</v>
      </c>
      <c r="X405" s="467"/>
    </row>
    <row r="406" spans="1:24" s="34" customFormat="1" ht="17.45" customHeight="1">
      <c r="A406" s="193" t="s">
        <v>55</v>
      </c>
      <c r="B406" s="561" t="s">
        <v>31</v>
      </c>
      <c r="C406" s="195"/>
      <c r="D406" s="195"/>
      <c r="E406" s="196"/>
      <c r="F406" s="194"/>
      <c r="G406" s="194"/>
      <c r="H406" s="194"/>
      <c r="I406" s="194"/>
      <c r="J406" s="534"/>
      <c r="K406" s="195"/>
      <c r="L406" s="196"/>
      <c r="M406" s="570">
        <f>M408</f>
        <v>587.41999999999996</v>
      </c>
      <c r="N406" s="570">
        <f t="shared" ref="N406:R406" si="151">N408</f>
        <v>676.4</v>
      </c>
      <c r="O406" s="570">
        <f t="shared" si="151"/>
        <v>306.49</v>
      </c>
      <c r="P406" s="570">
        <f>P408+P407</f>
        <v>669.4</v>
      </c>
      <c r="Q406" s="570">
        <f>Q408+Q407</f>
        <v>669.4</v>
      </c>
      <c r="R406" s="570">
        <f t="shared" si="151"/>
        <v>0</v>
      </c>
      <c r="S406" s="570">
        <f t="shared" ref="S406:X406" si="152">S408+S407</f>
        <v>649.29999999999995</v>
      </c>
      <c r="T406" s="570">
        <f t="shared" si="152"/>
        <v>649.29999999999995</v>
      </c>
      <c r="U406" s="570">
        <f t="shared" si="152"/>
        <v>0</v>
      </c>
      <c r="V406" s="570">
        <f t="shared" si="152"/>
        <v>662.7</v>
      </c>
      <c r="W406" s="570">
        <f t="shared" si="152"/>
        <v>662.7</v>
      </c>
      <c r="X406" s="570">
        <f t="shared" si="152"/>
        <v>0</v>
      </c>
    </row>
    <row r="407" spans="1:24" ht="225">
      <c r="A407" s="357" t="s">
        <v>936</v>
      </c>
      <c r="B407" s="328" t="s">
        <v>1611</v>
      </c>
      <c r="C407" s="389"/>
      <c r="D407" s="384" t="s">
        <v>997</v>
      </c>
      <c r="E407" s="389" t="s">
        <v>948</v>
      </c>
      <c r="F407" s="328"/>
      <c r="G407" s="328"/>
      <c r="H407" s="328"/>
      <c r="I407" s="327">
        <v>200</v>
      </c>
      <c r="J407" s="328" t="s">
        <v>1612</v>
      </c>
      <c r="K407" s="389"/>
      <c r="L407" s="389"/>
      <c r="M407" s="467">
        <v>0</v>
      </c>
      <c r="N407" s="467">
        <v>0</v>
      </c>
      <c r="O407" s="467">
        <v>0</v>
      </c>
      <c r="P407" s="467">
        <f>SUM(Q407:R407)</f>
        <v>669.4</v>
      </c>
      <c r="Q407" s="467">
        <v>669.4</v>
      </c>
      <c r="R407" s="467">
        <v>0</v>
      </c>
      <c r="S407" s="467">
        <f>SUM(T407:U407)</f>
        <v>649.29999999999995</v>
      </c>
      <c r="T407" s="467">
        <v>649.29999999999995</v>
      </c>
      <c r="U407" s="467">
        <v>0</v>
      </c>
      <c r="V407" s="467">
        <f>SUM(W407:X407)</f>
        <v>662.7</v>
      </c>
      <c r="W407" s="467">
        <v>662.7</v>
      </c>
      <c r="X407" s="467">
        <v>0</v>
      </c>
    </row>
    <row r="408" spans="1:24" ht="225">
      <c r="A408" s="357" t="s">
        <v>937</v>
      </c>
      <c r="B408" s="328" t="s">
        <v>1611</v>
      </c>
      <c r="C408" s="389"/>
      <c r="D408" s="384" t="s">
        <v>276</v>
      </c>
      <c r="E408" s="389" t="s">
        <v>955</v>
      </c>
      <c r="F408" s="328"/>
      <c r="G408" s="328"/>
      <c r="H408" s="328"/>
      <c r="I408" s="327">
        <v>200</v>
      </c>
      <c r="J408" s="328" t="s">
        <v>1612</v>
      </c>
      <c r="K408" s="389"/>
      <c r="L408" s="389"/>
      <c r="M408" s="467">
        <f>592.12-4.7</f>
        <v>587.41999999999996</v>
      </c>
      <c r="N408" s="467">
        <v>676.4</v>
      </c>
      <c r="O408" s="467">
        <v>306.49</v>
      </c>
      <c r="P408" s="467">
        <f>SUM(Q408:R408)</f>
        <v>0</v>
      </c>
      <c r="Q408" s="467">
        <v>0</v>
      </c>
      <c r="R408" s="467">
        <v>0</v>
      </c>
      <c r="S408" s="467">
        <f>SUM(T408:U408)</f>
        <v>0</v>
      </c>
      <c r="T408" s="467">
        <v>0</v>
      </c>
      <c r="U408" s="467">
        <v>0</v>
      </c>
      <c r="V408" s="467">
        <f>SUM(W408:X408)</f>
        <v>0</v>
      </c>
      <c r="W408" s="467">
        <v>0</v>
      </c>
      <c r="X408" s="467">
        <v>0</v>
      </c>
    </row>
    <row r="409" spans="1:24" ht="56.25">
      <c r="A409" s="111" t="s">
        <v>130</v>
      </c>
      <c r="B409" s="116" t="s">
        <v>1234</v>
      </c>
      <c r="C409" s="132"/>
      <c r="D409" s="86"/>
      <c r="E409" s="86"/>
      <c r="F409" s="86"/>
      <c r="G409" s="86"/>
      <c r="H409" s="86"/>
      <c r="I409" s="86"/>
      <c r="J409" s="111"/>
      <c r="K409" s="118"/>
      <c r="L409" s="86"/>
      <c r="M409" s="569">
        <v>761543</v>
      </c>
      <c r="N409" s="569">
        <v>820458.9</v>
      </c>
      <c r="O409" s="569">
        <v>382397.5</v>
      </c>
      <c r="P409" s="569">
        <v>605758.69999999995</v>
      </c>
      <c r="Q409" s="569">
        <v>605758.69999999995</v>
      </c>
      <c r="R409" s="569">
        <v>0</v>
      </c>
      <c r="S409" s="569">
        <v>674225.79999999993</v>
      </c>
      <c r="T409" s="569">
        <v>674225.79999999993</v>
      </c>
      <c r="U409" s="569">
        <v>0</v>
      </c>
      <c r="V409" s="569">
        <v>689949.20000000007</v>
      </c>
      <c r="W409" s="569">
        <v>689949.20000000007</v>
      </c>
      <c r="X409" s="569">
        <v>0</v>
      </c>
    </row>
    <row r="410" spans="1:24" s="34" customFormat="1" ht="17.45" customHeight="1">
      <c r="A410" s="193" t="s">
        <v>9</v>
      </c>
      <c r="B410" s="561" t="s">
        <v>66</v>
      </c>
      <c r="C410" s="195"/>
      <c r="D410" s="195"/>
      <c r="E410" s="196"/>
      <c r="F410" s="194"/>
      <c r="G410" s="194"/>
      <c r="H410" s="194"/>
      <c r="I410" s="194"/>
      <c r="J410" s="534"/>
      <c r="K410" s="195"/>
      <c r="L410" s="196"/>
      <c r="M410" s="570">
        <f t="shared" ref="M410:X410" si="153">M411+M428+M445+M505</f>
        <v>615013.5</v>
      </c>
      <c r="N410" s="570">
        <f t="shared" si="153"/>
        <v>687889.6</v>
      </c>
      <c r="O410" s="570">
        <f t="shared" si="153"/>
        <v>319193</v>
      </c>
      <c r="P410" s="570">
        <f t="shared" si="153"/>
        <v>542813.9</v>
      </c>
      <c r="Q410" s="570">
        <f t="shared" si="153"/>
        <v>542813.9</v>
      </c>
      <c r="R410" s="570">
        <f t="shared" si="153"/>
        <v>0</v>
      </c>
      <c r="S410" s="570">
        <f t="shared" si="153"/>
        <v>613433.5</v>
      </c>
      <c r="T410" s="570">
        <f t="shared" si="153"/>
        <v>613433.5</v>
      </c>
      <c r="U410" s="570">
        <f t="shared" si="153"/>
        <v>0</v>
      </c>
      <c r="V410" s="570">
        <f t="shared" si="153"/>
        <v>628109.70000000007</v>
      </c>
      <c r="W410" s="570">
        <f t="shared" si="153"/>
        <v>628109.70000000007</v>
      </c>
      <c r="X410" s="570">
        <f t="shared" si="153"/>
        <v>0</v>
      </c>
    </row>
    <row r="411" spans="1:24">
      <c r="A411" s="320" t="s">
        <v>56</v>
      </c>
      <c r="B411" s="322"/>
      <c r="C411" s="321"/>
      <c r="D411" s="321"/>
      <c r="E411" s="321"/>
      <c r="F411" s="321"/>
      <c r="G411" s="321"/>
      <c r="H411" s="321"/>
      <c r="I411" s="321"/>
      <c r="J411" s="349"/>
      <c r="K411" s="321"/>
      <c r="L411" s="321"/>
      <c r="M411" s="598">
        <f t="shared" ref="M411:X411" si="154">M412+M422+M425</f>
        <v>37357.799999999996</v>
      </c>
      <c r="N411" s="598">
        <f t="shared" si="154"/>
        <v>33872.200000000004</v>
      </c>
      <c r="O411" s="598">
        <f t="shared" si="154"/>
        <v>26460.7</v>
      </c>
      <c r="P411" s="598">
        <f t="shared" si="154"/>
        <v>38397.1</v>
      </c>
      <c r="Q411" s="598">
        <f t="shared" si="154"/>
        <v>38397.1</v>
      </c>
      <c r="R411" s="598">
        <f t="shared" si="154"/>
        <v>0</v>
      </c>
      <c r="S411" s="598">
        <f t="shared" si="154"/>
        <v>37245.4</v>
      </c>
      <c r="T411" s="598">
        <f t="shared" si="154"/>
        <v>37245.4</v>
      </c>
      <c r="U411" s="598">
        <f t="shared" si="154"/>
        <v>0</v>
      </c>
      <c r="V411" s="598">
        <f t="shared" si="154"/>
        <v>38013.199999999997</v>
      </c>
      <c r="W411" s="598">
        <f t="shared" si="154"/>
        <v>38013.199999999997</v>
      </c>
      <c r="X411" s="598">
        <f t="shared" si="154"/>
        <v>0</v>
      </c>
    </row>
    <row r="412" spans="1:24" ht="37.5">
      <c r="A412" s="320" t="s">
        <v>10</v>
      </c>
      <c r="B412" s="322" t="s">
        <v>183</v>
      </c>
      <c r="C412" s="321"/>
      <c r="D412" s="321"/>
      <c r="E412" s="321"/>
      <c r="F412" s="321"/>
      <c r="G412" s="321"/>
      <c r="H412" s="321"/>
      <c r="I412" s="321"/>
      <c r="J412" s="349"/>
      <c r="K412" s="321"/>
      <c r="L412" s="321"/>
      <c r="M412" s="468">
        <f>SUM(M413:M421)</f>
        <v>32563.699999999997</v>
      </c>
      <c r="N412" s="468">
        <f t="shared" ref="N412:X412" si="155">SUM(N413:N421)</f>
        <v>29215.4</v>
      </c>
      <c r="O412" s="468">
        <f t="shared" si="155"/>
        <v>22563.300000000003</v>
      </c>
      <c r="P412" s="468">
        <f t="shared" si="155"/>
        <v>35029.4</v>
      </c>
      <c r="Q412" s="468">
        <f t="shared" si="155"/>
        <v>35029.4</v>
      </c>
      <c r="R412" s="468">
        <f t="shared" si="155"/>
        <v>0</v>
      </c>
      <c r="S412" s="468">
        <f t="shared" si="155"/>
        <v>33978.5</v>
      </c>
      <c r="T412" s="468">
        <f t="shared" si="155"/>
        <v>33978.5</v>
      </c>
      <c r="U412" s="468">
        <f t="shared" si="155"/>
        <v>0</v>
      </c>
      <c r="V412" s="468">
        <f t="shared" si="155"/>
        <v>34679.1</v>
      </c>
      <c r="W412" s="468">
        <f t="shared" si="155"/>
        <v>34679.1</v>
      </c>
      <c r="X412" s="468">
        <f t="shared" si="155"/>
        <v>0</v>
      </c>
    </row>
    <row r="413" spans="1:24">
      <c r="A413" s="727" t="s">
        <v>765</v>
      </c>
      <c r="B413" s="676" t="s">
        <v>236</v>
      </c>
      <c r="C413" s="655" t="s">
        <v>766</v>
      </c>
      <c r="D413" s="731" t="s">
        <v>268</v>
      </c>
      <c r="E413" s="323" t="s">
        <v>985</v>
      </c>
      <c r="F413" s="324" t="s">
        <v>97</v>
      </c>
      <c r="G413" s="324" t="s">
        <v>97</v>
      </c>
      <c r="H413" s="324" t="s">
        <v>768</v>
      </c>
      <c r="I413" s="350">
        <v>120</v>
      </c>
      <c r="J413" s="639" t="s">
        <v>1438</v>
      </c>
      <c r="K413" s="640" t="s">
        <v>1439</v>
      </c>
      <c r="L413" s="655"/>
      <c r="M413" s="599">
        <v>17222.3</v>
      </c>
      <c r="N413" s="599">
        <v>16517.3</v>
      </c>
      <c r="O413" s="599">
        <v>12066.3</v>
      </c>
      <c r="P413" s="599">
        <f>Q413+R413</f>
        <v>18001.5</v>
      </c>
      <c r="Q413" s="599">
        <v>18001.5</v>
      </c>
      <c r="R413" s="599">
        <v>0</v>
      </c>
      <c r="S413" s="599">
        <f>T413+U413</f>
        <v>17460.599999999999</v>
      </c>
      <c r="T413" s="599">
        <v>17460.599999999999</v>
      </c>
      <c r="U413" s="599">
        <v>0</v>
      </c>
      <c r="V413" s="599">
        <f>W413+X413</f>
        <v>17821.099999999999</v>
      </c>
      <c r="W413" s="599">
        <v>17821.099999999999</v>
      </c>
      <c r="X413" s="599">
        <v>0</v>
      </c>
    </row>
    <row r="414" spans="1:24" ht="59.25" customHeight="1">
      <c r="A414" s="727"/>
      <c r="B414" s="676"/>
      <c r="C414" s="655"/>
      <c r="D414" s="731"/>
      <c r="E414" s="323"/>
      <c r="F414" s="324" t="s">
        <v>97</v>
      </c>
      <c r="G414" s="324" t="s">
        <v>97</v>
      </c>
      <c r="H414" s="324" t="s">
        <v>110</v>
      </c>
      <c r="I414" s="350">
        <v>120</v>
      </c>
      <c r="J414" s="639"/>
      <c r="K414" s="640"/>
      <c r="L414" s="655"/>
      <c r="M414" s="599">
        <v>1221.5999999999999</v>
      </c>
      <c r="N414" s="599"/>
      <c r="O414" s="599"/>
      <c r="P414" s="599">
        <f t="shared" ref="P414:P421" si="156">Q414+R414</f>
        <v>0</v>
      </c>
      <c r="Q414" s="599"/>
      <c r="R414" s="599"/>
      <c r="S414" s="599">
        <f t="shared" ref="S414:S421" si="157">T414+U414</f>
        <v>0</v>
      </c>
      <c r="T414" s="599"/>
      <c r="U414" s="599"/>
      <c r="V414" s="599">
        <f t="shared" ref="V414:V421" si="158">W414+X414</f>
        <v>0</v>
      </c>
      <c r="W414" s="599"/>
      <c r="X414" s="599"/>
    </row>
    <row r="415" spans="1:24">
      <c r="A415" s="727"/>
      <c r="B415" s="676"/>
      <c r="C415" s="655"/>
      <c r="D415" s="731"/>
      <c r="E415" s="323"/>
      <c r="F415" s="324" t="s">
        <v>97</v>
      </c>
      <c r="G415" s="324" t="s">
        <v>97</v>
      </c>
      <c r="H415" s="324" t="s">
        <v>986</v>
      </c>
      <c r="I415" s="350">
        <v>120</v>
      </c>
      <c r="J415" s="639"/>
      <c r="K415" s="640"/>
      <c r="L415" s="655"/>
      <c r="M415" s="599">
        <v>172.4</v>
      </c>
      <c r="N415" s="599"/>
      <c r="O415" s="599"/>
      <c r="P415" s="599">
        <f t="shared" si="156"/>
        <v>0</v>
      </c>
      <c r="Q415" s="599"/>
      <c r="R415" s="599"/>
      <c r="S415" s="599">
        <f t="shared" si="157"/>
        <v>0</v>
      </c>
      <c r="T415" s="599"/>
      <c r="U415" s="599"/>
      <c r="V415" s="599">
        <f t="shared" si="158"/>
        <v>0</v>
      </c>
      <c r="W415" s="599"/>
      <c r="X415" s="599"/>
    </row>
    <row r="416" spans="1:24">
      <c r="A416" s="728"/>
      <c r="B416" s="729"/>
      <c r="C416" s="730"/>
      <c r="D416" s="731"/>
      <c r="E416" s="323"/>
      <c r="F416" s="325" t="s">
        <v>97</v>
      </c>
      <c r="G416" s="325" t="s">
        <v>97</v>
      </c>
      <c r="H416" s="325" t="s">
        <v>720</v>
      </c>
      <c r="I416" s="350">
        <v>120</v>
      </c>
      <c r="J416" s="729"/>
      <c r="K416" s="640"/>
      <c r="L416" s="655"/>
      <c r="M416" s="599">
        <v>145</v>
      </c>
      <c r="N416" s="599"/>
      <c r="O416" s="599"/>
      <c r="P416" s="599">
        <f t="shared" si="156"/>
        <v>0</v>
      </c>
      <c r="Q416" s="599"/>
      <c r="R416" s="599"/>
      <c r="S416" s="599">
        <f t="shared" si="157"/>
        <v>0</v>
      </c>
      <c r="T416" s="599"/>
      <c r="U416" s="599"/>
      <c r="V416" s="599">
        <f t="shared" si="158"/>
        <v>0</v>
      </c>
      <c r="W416" s="599"/>
      <c r="X416" s="599"/>
    </row>
    <row r="417" spans="1:24" ht="68.25" customHeight="1">
      <c r="A417" s="733" t="s">
        <v>814</v>
      </c>
      <c r="B417" s="670" t="s">
        <v>998</v>
      </c>
      <c r="C417" s="730"/>
      <c r="D417" s="731" t="s">
        <v>269</v>
      </c>
      <c r="E417" s="731" t="s">
        <v>963</v>
      </c>
      <c r="F417" s="325" t="s">
        <v>97</v>
      </c>
      <c r="G417" s="325" t="s">
        <v>97</v>
      </c>
      <c r="H417" s="325" t="s">
        <v>767</v>
      </c>
      <c r="I417" s="350">
        <v>120</v>
      </c>
      <c r="J417" s="729"/>
      <c r="K417" s="640"/>
      <c r="L417" s="655"/>
      <c r="M417" s="467">
        <v>8417.8000000000011</v>
      </c>
      <c r="N417" s="599">
        <v>7709.9000000000005</v>
      </c>
      <c r="O417" s="599">
        <v>7153.6</v>
      </c>
      <c r="P417" s="599">
        <f t="shared" si="156"/>
        <v>11552.4</v>
      </c>
      <c r="Q417" s="599">
        <v>11552.4</v>
      </c>
      <c r="R417" s="599">
        <v>0</v>
      </c>
      <c r="S417" s="599">
        <f t="shared" si="157"/>
        <v>11205.8</v>
      </c>
      <c r="T417" s="599">
        <v>11205.8</v>
      </c>
      <c r="U417" s="599">
        <v>0</v>
      </c>
      <c r="V417" s="599">
        <f t="shared" si="158"/>
        <v>11436.900000000001</v>
      </c>
      <c r="W417" s="599">
        <v>11436.900000000001</v>
      </c>
      <c r="X417" s="599">
        <v>0</v>
      </c>
    </row>
    <row r="418" spans="1:24" ht="121.5" customHeight="1">
      <c r="A418" s="734"/>
      <c r="B418" s="670"/>
      <c r="C418" s="730"/>
      <c r="D418" s="663"/>
      <c r="E418" s="663"/>
      <c r="F418" s="325" t="s">
        <v>97</v>
      </c>
      <c r="G418" s="325" t="s">
        <v>97</v>
      </c>
      <c r="H418" s="325" t="s">
        <v>986</v>
      </c>
      <c r="I418" s="350">
        <v>120</v>
      </c>
      <c r="J418" s="729"/>
      <c r="K418" s="640"/>
      <c r="L418" s="655"/>
      <c r="M418" s="467">
        <v>224.5</v>
      </c>
      <c r="N418" s="599"/>
      <c r="O418" s="599"/>
      <c r="P418" s="599">
        <f t="shared" si="156"/>
        <v>0</v>
      </c>
      <c r="Q418" s="599"/>
      <c r="R418" s="599"/>
      <c r="S418" s="599">
        <f t="shared" si="157"/>
        <v>0</v>
      </c>
      <c r="T418" s="599"/>
      <c r="U418" s="599"/>
      <c r="V418" s="599">
        <f t="shared" si="158"/>
        <v>0</v>
      </c>
      <c r="W418" s="599"/>
      <c r="X418" s="599"/>
    </row>
    <row r="419" spans="1:24">
      <c r="A419" s="728" t="s">
        <v>999</v>
      </c>
      <c r="B419" s="670" t="s">
        <v>280</v>
      </c>
      <c r="C419" s="730"/>
      <c r="D419" s="731" t="s">
        <v>254</v>
      </c>
      <c r="E419" s="731" t="s">
        <v>947</v>
      </c>
      <c r="F419" s="325" t="s">
        <v>97</v>
      </c>
      <c r="G419" s="325" t="s">
        <v>97</v>
      </c>
      <c r="H419" s="325" t="s">
        <v>768</v>
      </c>
      <c r="I419" s="350">
        <v>120</v>
      </c>
      <c r="J419" s="729"/>
      <c r="K419" s="670"/>
      <c r="L419" s="655"/>
      <c r="M419" s="467">
        <v>4739.1000000000004</v>
      </c>
      <c r="N419" s="599">
        <v>4988.2</v>
      </c>
      <c r="O419" s="599">
        <v>3343.4</v>
      </c>
      <c r="P419" s="599">
        <f t="shared" si="156"/>
        <v>5475.5</v>
      </c>
      <c r="Q419" s="599">
        <v>5475.5</v>
      </c>
      <c r="R419" s="599">
        <v>0</v>
      </c>
      <c r="S419" s="599">
        <f t="shared" si="157"/>
        <v>5312.1</v>
      </c>
      <c r="T419" s="599">
        <v>5312.1</v>
      </c>
      <c r="U419" s="599">
        <v>0</v>
      </c>
      <c r="V419" s="599">
        <f t="shared" si="158"/>
        <v>5421.1</v>
      </c>
      <c r="W419" s="599">
        <v>5421.1</v>
      </c>
      <c r="X419" s="599">
        <v>0</v>
      </c>
    </row>
    <row r="420" spans="1:24">
      <c r="A420" s="728"/>
      <c r="B420" s="670"/>
      <c r="C420" s="730"/>
      <c r="D420" s="731"/>
      <c r="E420" s="731"/>
      <c r="F420" s="325" t="s">
        <v>97</v>
      </c>
      <c r="G420" s="325" t="s">
        <v>97</v>
      </c>
      <c r="H420" s="325" t="s">
        <v>110</v>
      </c>
      <c r="I420" s="350">
        <v>120</v>
      </c>
      <c r="J420" s="729"/>
      <c r="K420" s="670"/>
      <c r="L420" s="329"/>
      <c r="M420" s="467">
        <v>368.9</v>
      </c>
      <c r="N420" s="599"/>
      <c r="O420" s="599"/>
      <c r="P420" s="599">
        <f t="shared" si="156"/>
        <v>0</v>
      </c>
      <c r="Q420" s="599"/>
      <c r="R420" s="599"/>
      <c r="S420" s="599">
        <f t="shared" si="157"/>
        <v>0</v>
      </c>
      <c r="T420" s="599"/>
      <c r="U420" s="599"/>
      <c r="V420" s="599">
        <f t="shared" si="158"/>
        <v>0</v>
      </c>
      <c r="W420" s="599"/>
      <c r="X420" s="599"/>
    </row>
    <row r="421" spans="1:24">
      <c r="A421" s="728"/>
      <c r="B421" s="670"/>
      <c r="C421" s="730"/>
      <c r="D421" s="663"/>
      <c r="E421" s="731"/>
      <c r="F421" s="325" t="s">
        <v>97</v>
      </c>
      <c r="G421" s="325" t="s">
        <v>97</v>
      </c>
      <c r="H421" s="325" t="s">
        <v>986</v>
      </c>
      <c r="I421" s="350">
        <v>120</v>
      </c>
      <c r="J421" s="729"/>
      <c r="K421" s="670"/>
      <c r="L421" s="329"/>
      <c r="M421" s="467">
        <v>52.1</v>
      </c>
      <c r="N421" s="599"/>
      <c r="O421" s="599"/>
      <c r="P421" s="599">
        <f t="shared" si="156"/>
        <v>0</v>
      </c>
      <c r="Q421" s="599"/>
      <c r="R421" s="599"/>
      <c r="S421" s="599">
        <f t="shared" si="157"/>
        <v>0</v>
      </c>
      <c r="T421" s="599"/>
      <c r="U421" s="599"/>
      <c r="V421" s="599">
        <f t="shared" si="158"/>
        <v>0</v>
      </c>
      <c r="W421" s="599"/>
      <c r="X421" s="599"/>
    </row>
    <row r="422" spans="1:24" ht="56.25">
      <c r="A422" s="330" t="s">
        <v>11</v>
      </c>
      <c r="B422" s="341" t="s">
        <v>68</v>
      </c>
      <c r="C422" s="331"/>
      <c r="D422" s="332"/>
      <c r="E422" s="332"/>
      <c r="F422" s="341"/>
      <c r="G422" s="341"/>
      <c r="H422" s="341"/>
      <c r="I422" s="363">
        <v>200</v>
      </c>
      <c r="J422" s="729"/>
      <c r="K422" s="732"/>
      <c r="L422" s="333"/>
      <c r="M422" s="600">
        <f>SUM(M423:M424)</f>
        <v>4794.0999999999995</v>
      </c>
      <c r="N422" s="600">
        <f t="shared" ref="N422:X422" si="159">SUM(N423:N424)</f>
        <v>2099</v>
      </c>
      <c r="O422" s="600">
        <f t="shared" si="159"/>
        <v>1392.6</v>
      </c>
      <c r="P422" s="600">
        <f t="shared" si="159"/>
        <v>3367.7</v>
      </c>
      <c r="Q422" s="600">
        <f t="shared" si="159"/>
        <v>3367.7</v>
      </c>
      <c r="R422" s="600">
        <f t="shared" si="159"/>
        <v>0</v>
      </c>
      <c r="S422" s="600">
        <f t="shared" si="159"/>
        <v>3266.8999999999996</v>
      </c>
      <c r="T422" s="600">
        <f t="shared" si="159"/>
        <v>3266.8999999999996</v>
      </c>
      <c r="U422" s="600">
        <f t="shared" si="159"/>
        <v>0</v>
      </c>
      <c r="V422" s="600">
        <f t="shared" si="159"/>
        <v>3334.1000000000004</v>
      </c>
      <c r="W422" s="600">
        <f t="shared" si="159"/>
        <v>3334.1000000000004</v>
      </c>
      <c r="X422" s="600">
        <f t="shared" si="159"/>
        <v>0</v>
      </c>
    </row>
    <row r="423" spans="1:24" ht="93.75">
      <c r="A423" s="334" t="s">
        <v>769</v>
      </c>
      <c r="B423" s="322" t="s">
        <v>280</v>
      </c>
      <c r="C423" s="735" t="s">
        <v>766</v>
      </c>
      <c r="D423" s="323" t="s">
        <v>254</v>
      </c>
      <c r="E423" s="323" t="s">
        <v>947</v>
      </c>
      <c r="F423" s="324" t="s">
        <v>97</v>
      </c>
      <c r="G423" s="324" t="s">
        <v>97</v>
      </c>
      <c r="H423" s="324" t="s">
        <v>768</v>
      </c>
      <c r="I423" s="323" t="s">
        <v>131</v>
      </c>
      <c r="J423" s="729"/>
      <c r="K423" s="732"/>
      <c r="L423" s="335"/>
      <c r="M423" s="601">
        <v>760.8</v>
      </c>
      <c r="N423" s="599">
        <v>922.19999999999993</v>
      </c>
      <c r="O423" s="599">
        <v>567</v>
      </c>
      <c r="P423" s="599">
        <f t="shared" ref="P423:P424" si="160">Q423+R423</f>
        <v>1900.7</v>
      </c>
      <c r="Q423" s="599">
        <v>1900.7</v>
      </c>
      <c r="R423" s="599">
        <v>0</v>
      </c>
      <c r="S423" s="599">
        <f t="shared" ref="S423:S424" si="161">T423+U423</f>
        <v>1843.8</v>
      </c>
      <c r="T423" s="599">
        <v>1843.8</v>
      </c>
      <c r="U423" s="599">
        <v>0</v>
      </c>
      <c r="V423" s="599">
        <f t="shared" ref="V423:V424" si="162">W423+X423</f>
        <v>1881.7</v>
      </c>
      <c r="W423" s="599">
        <v>1881.7</v>
      </c>
      <c r="X423" s="599">
        <v>0</v>
      </c>
    </row>
    <row r="424" spans="1:24" ht="337.5">
      <c r="A424" s="334" t="s">
        <v>174</v>
      </c>
      <c r="B424" s="328" t="s">
        <v>998</v>
      </c>
      <c r="C424" s="735"/>
      <c r="D424" s="323" t="s">
        <v>269</v>
      </c>
      <c r="E424" s="323" t="s">
        <v>963</v>
      </c>
      <c r="F424" s="324" t="s">
        <v>97</v>
      </c>
      <c r="G424" s="324" t="s">
        <v>97</v>
      </c>
      <c r="H424" s="324" t="s">
        <v>767</v>
      </c>
      <c r="I424" s="350">
        <v>200</v>
      </c>
      <c r="J424" s="729"/>
      <c r="K424" s="732"/>
      <c r="L424" s="335"/>
      <c r="M424" s="601">
        <v>4033.2999999999997</v>
      </c>
      <c r="N424" s="599">
        <v>1176.8</v>
      </c>
      <c r="O424" s="599">
        <v>825.6</v>
      </c>
      <c r="P424" s="599">
        <f t="shared" si="160"/>
        <v>1467</v>
      </c>
      <c r="Q424" s="599">
        <v>1467</v>
      </c>
      <c r="R424" s="599">
        <v>0</v>
      </c>
      <c r="S424" s="599">
        <f t="shared" si="161"/>
        <v>1423.1</v>
      </c>
      <c r="T424" s="599">
        <v>1423.1</v>
      </c>
      <c r="U424" s="599">
        <v>0</v>
      </c>
      <c r="V424" s="599">
        <f t="shared" si="162"/>
        <v>1452.4</v>
      </c>
      <c r="W424" s="599">
        <v>1452.4</v>
      </c>
      <c r="X424" s="599">
        <v>0</v>
      </c>
    </row>
    <row r="425" spans="1:24">
      <c r="A425" s="330" t="s">
        <v>20</v>
      </c>
      <c r="B425" s="341" t="s">
        <v>31</v>
      </c>
      <c r="C425" s="331"/>
      <c r="D425" s="337"/>
      <c r="E425" s="337"/>
      <c r="F425" s="338"/>
      <c r="G425" s="338"/>
      <c r="H425" s="338"/>
      <c r="I425" s="363">
        <v>800</v>
      </c>
      <c r="J425" s="729"/>
      <c r="K425" s="732"/>
      <c r="L425" s="314"/>
      <c r="M425" s="600">
        <f>M426+M427</f>
        <v>0</v>
      </c>
      <c r="N425" s="600">
        <f t="shared" ref="N425:X425" si="163">N426+N427</f>
        <v>2557.8000000000002</v>
      </c>
      <c r="O425" s="600">
        <f t="shared" si="163"/>
        <v>2504.8000000000002</v>
      </c>
      <c r="P425" s="600">
        <f t="shared" si="163"/>
        <v>0</v>
      </c>
      <c r="Q425" s="600">
        <f t="shared" si="163"/>
        <v>0</v>
      </c>
      <c r="R425" s="600">
        <f t="shared" si="163"/>
        <v>0</v>
      </c>
      <c r="S425" s="600">
        <f t="shared" si="163"/>
        <v>0</v>
      </c>
      <c r="T425" s="600">
        <f t="shared" si="163"/>
        <v>0</v>
      </c>
      <c r="U425" s="600">
        <f t="shared" si="163"/>
        <v>0</v>
      </c>
      <c r="V425" s="600">
        <f t="shared" si="163"/>
        <v>0</v>
      </c>
      <c r="W425" s="600">
        <f t="shared" si="163"/>
        <v>0</v>
      </c>
      <c r="X425" s="600">
        <f t="shared" si="163"/>
        <v>0</v>
      </c>
    </row>
    <row r="426" spans="1:24" ht="337.5">
      <c r="A426" s="334" t="s">
        <v>770</v>
      </c>
      <c r="B426" s="322" t="s">
        <v>998</v>
      </c>
      <c r="C426" s="335" t="s">
        <v>766</v>
      </c>
      <c r="D426" s="339" t="s">
        <v>269</v>
      </c>
      <c r="E426" s="323" t="s">
        <v>963</v>
      </c>
      <c r="F426" s="324" t="s">
        <v>97</v>
      </c>
      <c r="G426" s="324" t="s">
        <v>97</v>
      </c>
      <c r="H426" s="324" t="s">
        <v>767</v>
      </c>
      <c r="I426" s="350">
        <v>800</v>
      </c>
      <c r="J426" s="729"/>
      <c r="K426" s="732"/>
      <c r="L426" s="316"/>
      <c r="M426" s="599"/>
      <c r="N426" s="599">
        <v>50</v>
      </c>
      <c r="O426" s="599">
        <v>0</v>
      </c>
      <c r="P426" s="599">
        <f t="shared" ref="P426:P427" si="164">Q426+R426</f>
        <v>0</v>
      </c>
      <c r="Q426" s="599"/>
      <c r="R426" s="599"/>
      <c r="S426" s="599">
        <f t="shared" ref="S426:S427" si="165">T426+U426</f>
        <v>0</v>
      </c>
      <c r="T426" s="599"/>
      <c r="U426" s="599"/>
      <c r="V426" s="599">
        <f t="shared" ref="V426:V427" si="166">W426+X426</f>
        <v>0</v>
      </c>
      <c r="W426" s="599"/>
      <c r="X426" s="599"/>
    </row>
    <row r="427" spans="1:24" ht="168.75">
      <c r="A427" s="334" t="s">
        <v>1440</v>
      </c>
      <c r="B427" s="322" t="s">
        <v>1000</v>
      </c>
      <c r="C427" s="335" t="s">
        <v>843</v>
      </c>
      <c r="D427" s="323" t="s">
        <v>777</v>
      </c>
      <c r="E427" s="323" t="s">
        <v>955</v>
      </c>
      <c r="F427" s="324" t="s">
        <v>91</v>
      </c>
      <c r="G427" s="324" t="s">
        <v>82</v>
      </c>
      <c r="H427" s="324" t="s">
        <v>93</v>
      </c>
      <c r="I427" s="350">
        <v>800</v>
      </c>
      <c r="J427" s="729"/>
      <c r="K427" s="732"/>
      <c r="L427" s="340"/>
      <c r="M427" s="599"/>
      <c r="N427" s="599">
        <v>2507.8000000000002</v>
      </c>
      <c r="O427" s="599">
        <v>2504.8000000000002</v>
      </c>
      <c r="P427" s="599">
        <f t="shared" si="164"/>
        <v>0</v>
      </c>
      <c r="Q427" s="599"/>
      <c r="R427" s="599"/>
      <c r="S427" s="599">
        <f t="shared" si="165"/>
        <v>0</v>
      </c>
      <c r="T427" s="599"/>
      <c r="U427" s="599"/>
      <c r="V427" s="599">
        <f t="shared" si="166"/>
        <v>0</v>
      </c>
      <c r="W427" s="599"/>
      <c r="X427" s="599"/>
    </row>
    <row r="428" spans="1:24">
      <c r="A428" s="657" t="s">
        <v>72</v>
      </c>
      <c r="B428" s="657"/>
      <c r="C428" s="657"/>
      <c r="D428" s="657"/>
      <c r="E428" s="657"/>
      <c r="F428" s="657"/>
      <c r="G428" s="657"/>
      <c r="H428" s="657"/>
      <c r="I428" s="657"/>
      <c r="J428" s="657"/>
      <c r="K428" s="657"/>
      <c r="L428" s="657"/>
      <c r="M428" s="600">
        <f>M429</f>
        <v>11782.8</v>
      </c>
      <c r="N428" s="600">
        <f t="shared" ref="N428:X428" si="167">N429</f>
        <v>34246.899999999994</v>
      </c>
      <c r="O428" s="600">
        <f t="shared" si="167"/>
        <v>16255.599999999999</v>
      </c>
      <c r="P428" s="600">
        <f t="shared" si="167"/>
        <v>27977.8</v>
      </c>
      <c r="Q428" s="600">
        <f t="shared" si="167"/>
        <v>27977.8</v>
      </c>
      <c r="R428" s="600">
        <f t="shared" si="167"/>
        <v>0</v>
      </c>
      <c r="S428" s="600">
        <f t="shared" si="167"/>
        <v>25962</v>
      </c>
      <c r="T428" s="600">
        <f t="shared" si="167"/>
        <v>25962</v>
      </c>
      <c r="U428" s="600">
        <f t="shared" si="167"/>
        <v>0</v>
      </c>
      <c r="V428" s="600">
        <f t="shared" si="167"/>
        <v>27553.9</v>
      </c>
      <c r="W428" s="600">
        <f t="shared" si="167"/>
        <v>27553.9</v>
      </c>
      <c r="X428" s="600">
        <f t="shared" si="167"/>
        <v>0</v>
      </c>
    </row>
    <row r="429" spans="1:24" ht="37.5">
      <c r="A429" s="334" t="s">
        <v>21</v>
      </c>
      <c r="B429" s="322" t="s">
        <v>88</v>
      </c>
      <c r="C429" s="342"/>
      <c r="D429" s="323"/>
      <c r="E429" s="323"/>
      <c r="F429" s="350"/>
      <c r="G429" s="350"/>
      <c r="H429" s="350"/>
      <c r="I429" s="350">
        <v>200</v>
      </c>
      <c r="J429" s="736" t="s">
        <v>1441</v>
      </c>
      <c r="K429" s="739" t="s">
        <v>1442</v>
      </c>
      <c r="L429" s="335"/>
      <c r="M429" s="600">
        <f>SUM(M430:M444)</f>
        <v>11782.8</v>
      </c>
      <c r="N429" s="600">
        <f t="shared" ref="N429:X429" si="168">SUM(N430:N444)</f>
        <v>34246.899999999994</v>
      </c>
      <c r="O429" s="600">
        <f t="shared" si="168"/>
        <v>16255.599999999999</v>
      </c>
      <c r="P429" s="600">
        <f t="shared" si="168"/>
        <v>27977.8</v>
      </c>
      <c r="Q429" s="600">
        <f>SUM(Q430:Q444)</f>
        <v>27977.8</v>
      </c>
      <c r="R429" s="600">
        <f>SUM(R430:R444)</f>
        <v>0</v>
      </c>
      <c r="S429" s="600">
        <f t="shared" si="168"/>
        <v>25962</v>
      </c>
      <c r="T429" s="600">
        <f t="shared" si="168"/>
        <v>25962</v>
      </c>
      <c r="U429" s="600">
        <f t="shared" si="168"/>
        <v>0</v>
      </c>
      <c r="V429" s="600">
        <f t="shared" si="168"/>
        <v>27553.9</v>
      </c>
      <c r="W429" s="600">
        <f t="shared" si="168"/>
        <v>27553.9</v>
      </c>
      <c r="X429" s="600">
        <f t="shared" si="168"/>
        <v>0</v>
      </c>
    </row>
    <row r="430" spans="1:24">
      <c r="A430" s="727" t="s">
        <v>294</v>
      </c>
      <c r="B430" s="670" t="s">
        <v>1001</v>
      </c>
      <c r="C430" s="743"/>
      <c r="D430" s="731" t="s">
        <v>262</v>
      </c>
      <c r="E430" s="731" t="s">
        <v>952</v>
      </c>
      <c r="F430" s="324" t="s">
        <v>97</v>
      </c>
      <c r="G430" s="324" t="s">
        <v>91</v>
      </c>
      <c r="H430" s="324" t="s">
        <v>1002</v>
      </c>
      <c r="I430" s="350">
        <v>200</v>
      </c>
      <c r="J430" s="737"/>
      <c r="K430" s="740"/>
      <c r="L430" s="327"/>
      <c r="M430" s="599">
        <v>2801.6</v>
      </c>
      <c r="N430" s="599">
        <v>4117.6000000000004</v>
      </c>
      <c r="O430" s="599">
        <v>708.2</v>
      </c>
      <c r="P430" s="599">
        <f t="shared" ref="P430:P444" si="169">Q430+R430</f>
        <v>4354.5</v>
      </c>
      <c r="Q430" s="599">
        <v>4354.5</v>
      </c>
      <c r="R430" s="599">
        <v>0</v>
      </c>
      <c r="S430" s="599">
        <f t="shared" ref="S430:S444" si="170">T430+U430</f>
        <v>4223.8999999999996</v>
      </c>
      <c r="T430" s="599">
        <v>4223.8999999999996</v>
      </c>
      <c r="U430" s="599">
        <v>0</v>
      </c>
      <c r="V430" s="599">
        <f t="shared" ref="V430:V444" si="171">W430+X430</f>
        <v>4311</v>
      </c>
      <c r="W430" s="599">
        <v>4311</v>
      </c>
      <c r="X430" s="599">
        <v>0</v>
      </c>
    </row>
    <row r="431" spans="1:24">
      <c r="A431" s="727"/>
      <c r="B431" s="670"/>
      <c r="C431" s="743"/>
      <c r="D431" s="731"/>
      <c r="E431" s="731"/>
      <c r="F431" s="324" t="s">
        <v>97</v>
      </c>
      <c r="G431" s="324" t="s">
        <v>91</v>
      </c>
      <c r="H431" s="324" t="s">
        <v>798</v>
      </c>
      <c r="I431" s="350">
        <v>200</v>
      </c>
      <c r="J431" s="737"/>
      <c r="K431" s="740"/>
      <c r="L431" s="327"/>
      <c r="M431" s="599"/>
      <c r="N431" s="599">
        <v>137.19999999999999</v>
      </c>
      <c r="O431" s="599">
        <v>0</v>
      </c>
      <c r="P431" s="599">
        <f t="shared" si="169"/>
        <v>87.4</v>
      </c>
      <c r="Q431" s="599">
        <v>87.4</v>
      </c>
      <c r="R431" s="599">
        <v>0</v>
      </c>
      <c r="S431" s="599">
        <f t="shared" si="170"/>
        <v>84.8</v>
      </c>
      <c r="T431" s="599">
        <v>84.8</v>
      </c>
      <c r="U431" s="599">
        <v>0</v>
      </c>
      <c r="V431" s="599">
        <f t="shared" si="171"/>
        <v>86.5</v>
      </c>
      <c r="W431" s="599">
        <v>86.5</v>
      </c>
      <c r="X431" s="599">
        <v>0</v>
      </c>
    </row>
    <row r="432" spans="1:24">
      <c r="A432" s="727"/>
      <c r="B432" s="670"/>
      <c r="C432" s="743"/>
      <c r="D432" s="731"/>
      <c r="E432" s="731"/>
      <c r="F432" s="324" t="s">
        <v>97</v>
      </c>
      <c r="G432" s="324" t="s">
        <v>91</v>
      </c>
      <c r="H432" s="324" t="s">
        <v>799</v>
      </c>
      <c r="I432" s="350">
        <v>200</v>
      </c>
      <c r="J432" s="737"/>
      <c r="K432" s="740"/>
      <c r="L432" s="327"/>
      <c r="M432" s="599"/>
      <c r="N432" s="599">
        <v>150.6</v>
      </c>
      <c r="O432" s="599">
        <v>0</v>
      </c>
      <c r="P432" s="599">
        <f t="shared" si="169"/>
        <v>164.3</v>
      </c>
      <c r="Q432" s="599">
        <v>164.3</v>
      </c>
      <c r="R432" s="599">
        <v>0</v>
      </c>
      <c r="S432" s="599">
        <f t="shared" si="170"/>
        <v>159.4</v>
      </c>
      <c r="T432" s="599">
        <v>159.4</v>
      </c>
      <c r="U432" s="599">
        <v>0</v>
      </c>
      <c r="V432" s="599">
        <f t="shared" si="171"/>
        <v>162.69999999999999</v>
      </c>
      <c r="W432" s="599">
        <v>162.69999999999999</v>
      </c>
      <c r="X432" s="599">
        <v>0</v>
      </c>
    </row>
    <row r="433" spans="1:24">
      <c r="A433" s="727"/>
      <c r="B433" s="670"/>
      <c r="C433" s="743"/>
      <c r="D433" s="731"/>
      <c r="E433" s="656"/>
      <c r="F433" s="324" t="s">
        <v>97</v>
      </c>
      <c r="G433" s="324" t="s">
        <v>91</v>
      </c>
      <c r="H433" s="324" t="s">
        <v>771</v>
      </c>
      <c r="I433" s="350">
        <v>200</v>
      </c>
      <c r="J433" s="737"/>
      <c r="K433" s="740"/>
      <c r="L433" s="327"/>
      <c r="M433" s="599"/>
      <c r="N433" s="599">
        <v>115</v>
      </c>
      <c r="O433" s="599">
        <v>0</v>
      </c>
      <c r="P433" s="599">
        <f t="shared" si="169"/>
        <v>174.1</v>
      </c>
      <c r="Q433" s="599">
        <v>174.1</v>
      </c>
      <c r="R433" s="599">
        <v>0</v>
      </c>
      <c r="S433" s="599">
        <f t="shared" si="170"/>
        <v>168.9</v>
      </c>
      <c r="T433" s="599">
        <v>168.9</v>
      </c>
      <c r="U433" s="599">
        <v>0</v>
      </c>
      <c r="V433" s="599">
        <f t="shared" si="171"/>
        <v>172.4</v>
      </c>
      <c r="W433" s="599">
        <v>172.4</v>
      </c>
      <c r="X433" s="599">
        <v>0</v>
      </c>
    </row>
    <row r="434" spans="1:24">
      <c r="A434" s="727"/>
      <c r="B434" s="670"/>
      <c r="C434" s="743"/>
      <c r="D434" s="731"/>
      <c r="E434" s="656"/>
      <c r="F434" s="324" t="s">
        <v>97</v>
      </c>
      <c r="G434" s="324" t="s">
        <v>91</v>
      </c>
      <c r="H434" s="324" t="s">
        <v>844</v>
      </c>
      <c r="I434" s="350">
        <v>200</v>
      </c>
      <c r="J434" s="737"/>
      <c r="K434" s="740"/>
      <c r="L434" s="327"/>
      <c r="M434" s="599">
        <v>179.7</v>
      </c>
      <c r="N434" s="599">
        <v>459.8</v>
      </c>
      <c r="O434" s="599">
        <v>0</v>
      </c>
      <c r="P434" s="599">
        <f t="shared" si="169"/>
        <v>366.6</v>
      </c>
      <c r="Q434" s="599">
        <v>366.6</v>
      </c>
      <c r="R434" s="599">
        <v>0</v>
      </c>
      <c r="S434" s="599">
        <f t="shared" si="170"/>
        <v>355.6</v>
      </c>
      <c r="T434" s="599">
        <v>355.6</v>
      </c>
      <c r="U434" s="599">
        <v>0</v>
      </c>
      <c r="V434" s="599">
        <f t="shared" si="171"/>
        <v>362.9</v>
      </c>
      <c r="W434" s="599">
        <v>362.9</v>
      </c>
      <c r="X434" s="599">
        <v>0</v>
      </c>
    </row>
    <row r="435" spans="1:24" ht="221.25" customHeight="1">
      <c r="A435" s="727"/>
      <c r="B435" s="670"/>
      <c r="C435" s="743"/>
      <c r="D435" s="731"/>
      <c r="E435" s="656"/>
      <c r="F435" s="324" t="s">
        <v>97</v>
      </c>
      <c r="G435" s="324" t="s">
        <v>91</v>
      </c>
      <c r="H435" s="324" t="s">
        <v>319</v>
      </c>
      <c r="I435" s="350">
        <v>200</v>
      </c>
      <c r="J435" s="737"/>
      <c r="K435" s="740"/>
      <c r="L435" s="327"/>
      <c r="M435" s="599">
        <v>7686.6</v>
      </c>
      <c r="N435" s="599">
        <v>8609.5</v>
      </c>
      <c r="O435" s="599">
        <v>4525.3999999999996</v>
      </c>
      <c r="P435" s="599">
        <f t="shared" si="169"/>
        <v>8700.6</v>
      </c>
      <c r="Q435" s="599">
        <v>8700.6</v>
      </c>
      <c r="R435" s="599">
        <v>0</v>
      </c>
      <c r="S435" s="599">
        <f t="shared" si="170"/>
        <v>8439.6</v>
      </c>
      <c r="T435" s="599">
        <v>8439.6</v>
      </c>
      <c r="U435" s="599">
        <v>0</v>
      </c>
      <c r="V435" s="599">
        <f t="shared" si="171"/>
        <v>8613.6</v>
      </c>
      <c r="W435" s="599">
        <v>8613.6</v>
      </c>
      <c r="X435" s="599">
        <v>0</v>
      </c>
    </row>
    <row r="436" spans="1:24">
      <c r="A436" s="727"/>
      <c r="B436" s="670"/>
      <c r="C436" s="743"/>
      <c r="D436" s="731"/>
      <c r="E436" s="656"/>
      <c r="F436" s="324" t="s">
        <v>97</v>
      </c>
      <c r="G436" s="324" t="s">
        <v>91</v>
      </c>
      <c r="H436" s="324" t="s">
        <v>776</v>
      </c>
      <c r="I436" s="350">
        <v>200</v>
      </c>
      <c r="J436" s="737"/>
      <c r="K436" s="740"/>
      <c r="L436" s="327"/>
      <c r="M436" s="599">
        <v>115.1</v>
      </c>
      <c r="N436" s="599">
        <v>667</v>
      </c>
      <c r="O436" s="599">
        <v>23.8</v>
      </c>
      <c r="P436" s="599">
        <f t="shared" si="169"/>
        <v>345</v>
      </c>
      <c r="Q436" s="599">
        <v>345</v>
      </c>
      <c r="R436" s="599">
        <v>0</v>
      </c>
      <c r="S436" s="599">
        <f t="shared" si="170"/>
        <v>334.7</v>
      </c>
      <c r="T436" s="599">
        <v>334.7</v>
      </c>
      <c r="U436" s="599">
        <v>0</v>
      </c>
      <c r="V436" s="599">
        <f t="shared" si="171"/>
        <v>341.6</v>
      </c>
      <c r="W436" s="599">
        <v>341.6</v>
      </c>
      <c r="X436" s="599">
        <v>0</v>
      </c>
    </row>
    <row r="437" spans="1:24">
      <c r="A437" s="727"/>
      <c r="B437" s="670"/>
      <c r="C437" s="743"/>
      <c r="D437" s="731"/>
      <c r="E437" s="656"/>
      <c r="F437" s="324" t="s">
        <v>97</v>
      </c>
      <c r="G437" s="324" t="s">
        <v>91</v>
      </c>
      <c r="H437" s="324" t="s">
        <v>772</v>
      </c>
      <c r="I437" s="350">
        <v>200</v>
      </c>
      <c r="J437" s="737"/>
      <c r="K437" s="740"/>
      <c r="L437" s="327"/>
      <c r="M437" s="467"/>
      <c r="N437" s="599">
        <v>16526.599999999999</v>
      </c>
      <c r="O437" s="599">
        <v>9376.2999999999993</v>
      </c>
      <c r="P437" s="599">
        <f t="shared" si="169"/>
        <v>9563.5</v>
      </c>
      <c r="Q437" s="599">
        <v>9563.5</v>
      </c>
      <c r="R437" s="599">
        <v>0</v>
      </c>
      <c r="S437" s="599">
        <f t="shared" si="170"/>
        <v>8100</v>
      </c>
      <c r="T437" s="599">
        <v>8100</v>
      </c>
      <c r="U437" s="599">
        <v>0</v>
      </c>
      <c r="V437" s="599">
        <f t="shared" si="171"/>
        <v>9309.6</v>
      </c>
      <c r="W437" s="599">
        <v>9309.6</v>
      </c>
      <c r="X437" s="599">
        <v>0</v>
      </c>
    </row>
    <row r="438" spans="1:24">
      <c r="A438" s="742"/>
      <c r="B438" s="654"/>
      <c r="C438" s="744"/>
      <c r="D438" s="656"/>
      <c r="E438" s="656"/>
      <c r="F438" s="324" t="s">
        <v>97</v>
      </c>
      <c r="G438" s="324" t="s">
        <v>91</v>
      </c>
      <c r="H438" s="324" t="s">
        <v>800</v>
      </c>
      <c r="I438" s="350">
        <v>200</v>
      </c>
      <c r="J438" s="738"/>
      <c r="K438" s="741"/>
      <c r="L438" s="327"/>
      <c r="M438" s="467"/>
      <c r="N438" s="599">
        <v>2820.4</v>
      </c>
      <c r="O438" s="599">
        <v>1373.9</v>
      </c>
      <c r="P438" s="599">
        <f t="shared" si="169"/>
        <v>3473.2</v>
      </c>
      <c r="Q438" s="599">
        <v>3473.2</v>
      </c>
      <c r="R438" s="599">
        <v>0</v>
      </c>
      <c r="S438" s="599">
        <f t="shared" si="170"/>
        <v>3369</v>
      </c>
      <c r="T438" s="599">
        <v>3369</v>
      </c>
      <c r="U438" s="599">
        <v>0</v>
      </c>
      <c r="V438" s="599">
        <f t="shared" si="171"/>
        <v>3438.5</v>
      </c>
      <c r="W438" s="599">
        <v>3438.5</v>
      </c>
      <c r="X438" s="599">
        <v>0</v>
      </c>
    </row>
    <row r="439" spans="1:24" ht="375">
      <c r="A439" s="334" t="s">
        <v>312</v>
      </c>
      <c r="B439" s="322" t="s">
        <v>1003</v>
      </c>
      <c r="C439" s="342"/>
      <c r="D439" s="323" t="s">
        <v>773</v>
      </c>
      <c r="E439" s="323" t="s">
        <v>1004</v>
      </c>
      <c r="F439" s="324" t="s">
        <v>97</v>
      </c>
      <c r="G439" s="324" t="s">
        <v>132</v>
      </c>
      <c r="H439" s="324" t="s">
        <v>774</v>
      </c>
      <c r="I439" s="350">
        <v>200</v>
      </c>
      <c r="J439" s="328" t="s">
        <v>1443</v>
      </c>
      <c r="K439" s="336" t="s">
        <v>1444</v>
      </c>
      <c r="L439" s="327"/>
      <c r="M439" s="599">
        <v>183</v>
      </c>
      <c r="N439" s="599">
        <v>180</v>
      </c>
      <c r="O439" s="599">
        <v>0</v>
      </c>
      <c r="P439" s="599">
        <f t="shared" si="169"/>
        <v>180</v>
      </c>
      <c r="Q439" s="599">
        <v>180</v>
      </c>
      <c r="R439" s="599">
        <v>0</v>
      </c>
      <c r="S439" s="599">
        <f t="shared" si="170"/>
        <v>174.6</v>
      </c>
      <c r="T439" s="599">
        <v>174.6</v>
      </c>
      <c r="U439" s="599">
        <v>0</v>
      </c>
      <c r="V439" s="599">
        <f t="shared" si="171"/>
        <v>178.2</v>
      </c>
      <c r="W439" s="599">
        <v>178.2</v>
      </c>
      <c r="X439" s="599">
        <v>0</v>
      </c>
    </row>
    <row r="440" spans="1:24" ht="409.5">
      <c r="A440" s="357" t="s">
        <v>320</v>
      </c>
      <c r="B440" s="328" t="s">
        <v>998</v>
      </c>
      <c r="C440" s="342"/>
      <c r="D440" s="323" t="s">
        <v>269</v>
      </c>
      <c r="E440" s="323" t="s">
        <v>963</v>
      </c>
      <c r="F440" s="324" t="s">
        <v>97</v>
      </c>
      <c r="G440" s="324" t="s">
        <v>97</v>
      </c>
      <c r="H440" s="324" t="s">
        <v>775</v>
      </c>
      <c r="I440" s="350">
        <v>200</v>
      </c>
      <c r="J440" s="554" t="s">
        <v>1445</v>
      </c>
      <c r="K440" s="343" t="s">
        <v>1439</v>
      </c>
      <c r="L440" s="327"/>
      <c r="M440" s="599">
        <v>364.4</v>
      </c>
      <c r="N440" s="599">
        <v>449.2</v>
      </c>
      <c r="O440" s="599">
        <v>240</v>
      </c>
      <c r="P440" s="599">
        <f t="shared" si="169"/>
        <v>568.6</v>
      </c>
      <c r="Q440" s="599">
        <v>568.6</v>
      </c>
      <c r="R440" s="599">
        <v>0</v>
      </c>
      <c r="S440" s="599">
        <f t="shared" si="170"/>
        <v>551.5</v>
      </c>
      <c r="T440" s="599">
        <v>551.5</v>
      </c>
      <c r="U440" s="599">
        <v>0</v>
      </c>
      <c r="V440" s="599">
        <f t="shared" si="171"/>
        <v>562.9</v>
      </c>
      <c r="W440" s="599">
        <v>562.9</v>
      </c>
      <c r="X440" s="599">
        <v>0</v>
      </c>
    </row>
    <row r="441" spans="1:24" ht="366" customHeight="1">
      <c r="A441" s="727" t="s">
        <v>321</v>
      </c>
      <c r="B441" s="745" t="s">
        <v>1000</v>
      </c>
      <c r="C441" s="746"/>
      <c r="D441" s="731" t="s">
        <v>777</v>
      </c>
      <c r="E441" s="731" t="s">
        <v>955</v>
      </c>
      <c r="F441" s="344" t="s">
        <v>91</v>
      </c>
      <c r="G441" s="344" t="s">
        <v>82</v>
      </c>
      <c r="H441" s="344" t="s">
        <v>93</v>
      </c>
      <c r="I441" s="345">
        <v>200</v>
      </c>
      <c r="J441" s="748" t="s">
        <v>1446</v>
      </c>
      <c r="K441" s="750" t="s">
        <v>1447</v>
      </c>
      <c r="L441" s="327"/>
      <c r="M441" s="599">
        <v>20.3</v>
      </c>
      <c r="N441" s="599"/>
      <c r="O441" s="599"/>
      <c r="P441" s="599">
        <f t="shared" si="169"/>
        <v>0</v>
      </c>
      <c r="Q441" s="599"/>
      <c r="R441" s="599">
        <v>0</v>
      </c>
      <c r="S441" s="599">
        <f t="shared" si="170"/>
        <v>0</v>
      </c>
      <c r="T441" s="599"/>
      <c r="U441" s="599">
        <v>0</v>
      </c>
      <c r="V441" s="599">
        <f t="shared" si="171"/>
        <v>0</v>
      </c>
      <c r="W441" s="599"/>
      <c r="X441" s="599">
        <v>0</v>
      </c>
    </row>
    <row r="442" spans="1:24" ht="392.25" customHeight="1">
      <c r="A442" s="742"/>
      <c r="B442" s="745"/>
      <c r="C442" s="747"/>
      <c r="D442" s="656"/>
      <c r="E442" s="656"/>
      <c r="F442" s="344" t="s">
        <v>97</v>
      </c>
      <c r="G442" s="344" t="s">
        <v>91</v>
      </c>
      <c r="H442" s="344" t="s">
        <v>93</v>
      </c>
      <c r="I442" s="345">
        <v>200</v>
      </c>
      <c r="J442" s="749"/>
      <c r="K442" s="751"/>
      <c r="L442" s="327"/>
      <c r="M442" s="467">
        <v>129.4</v>
      </c>
      <c r="N442" s="599"/>
      <c r="O442" s="599"/>
      <c r="P442" s="599">
        <f t="shared" si="169"/>
        <v>0</v>
      </c>
      <c r="Q442" s="599"/>
      <c r="R442" s="599">
        <v>0</v>
      </c>
      <c r="S442" s="599">
        <f t="shared" si="170"/>
        <v>0</v>
      </c>
      <c r="T442" s="599"/>
      <c r="U442" s="599">
        <v>0</v>
      </c>
      <c r="V442" s="599">
        <f t="shared" si="171"/>
        <v>0</v>
      </c>
      <c r="W442" s="599"/>
      <c r="X442" s="599">
        <v>0</v>
      </c>
    </row>
    <row r="443" spans="1:24" ht="281.25">
      <c r="A443" s="334" t="s">
        <v>322</v>
      </c>
      <c r="B443" s="554" t="s">
        <v>847</v>
      </c>
      <c r="C443" s="342"/>
      <c r="D443" s="323" t="s">
        <v>726</v>
      </c>
      <c r="E443" s="323" t="s">
        <v>959</v>
      </c>
      <c r="F443" s="344" t="s">
        <v>97</v>
      </c>
      <c r="G443" s="344" t="s">
        <v>91</v>
      </c>
      <c r="H443" s="344" t="s">
        <v>118</v>
      </c>
      <c r="I443" s="345">
        <v>200</v>
      </c>
      <c r="J443" s="328" t="s">
        <v>1448</v>
      </c>
      <c r="K443" s="336" t="s">
        <v>1449</v>
      </c>
      <c r="L443" s="327"/>
      <c r="M443" s="467">
        <v>302.7</v>
      </c>
      <c r="N443" s="599"/>
      <c r="O443" s="599"/>
      <c r="P443" s="599">
        <f t="shared" si="169"/>
        <v>0</v>
      </c>
      <c r="Q443" s="599"/>
      <c r="R443" s="599">
        <v>0</v>
      </c>
      <c r="S443" s="599">
        <f t="shared" si="170"/>
        <v>0</v>
      </c>
      <c r="T443" s="599"/>
      <c r="U443" s="599">
        <v>0</v>
      </c>
      <c r="V443" s="599">
        <f t="shared" si="171"/>
        <v>0</v>
      </c>
      <c r="W443" s="599"/>
      <c r="X443" s="599">
        <v>0</v>
      </c>
    </row>
    <row r="444" spans="1:24" ht="131.25">
      <c r="A444" s="334" t="s">
        <v>439</v>
      </c>
      <c r="B444" s="554" t="s">
        <v>1005</v>
      </c>
      <c r="C444" s="342"/>
      <c r="D444" s="323" t="s">
        <v>736</v>
      </c>
      <c r="E444" s="323" t="s">
        <v>1006</v>
      </c>
      <c r="F444" s="344" t="s">
        <v>97</v>
      </c>
      <c r="G444" s="344" t="s">
        <v>97</v>
      </c>
      <c r="H444" s="344" t="s">
        <v>622</v>
      </c>
      <c r="I444" s="345">
        <v>200</v>
      </c>
      <c r="J444" s="328" t="s">
        <v>1446</v>
      </c>
      <c r="K444" s="336" t="s">
        <v>1450</v>
      </c>
      <c r="L444" s="327"/>
      <c r="M444" s="599"/>
      <c r="N444" s="599">
        <v>14</v>
      </c>
      <c r="O444" s="599">
        <v>8</v>
      </c>
      <c r="P444" s="599">
        <f t="shared" si="169"/>
        <v>0</v>
      </c>
      <c r="Q444" s="599">
        <v>0</v>
      </c>
      <c r="R444" s="599">
        <v>0</v>
      </c>
      <c r="S444" s="599">
        <f t="shared" si="170"/>
        <v>0</v>
      </c>
      <c r="T444" s="599">
        <v>0</v>
      </c>
      <c r="U444" s="599">
        <v>0</v>
      </c>
      <c r="V444" s="599">
        <f t="shared" si="171"/>
        <v>14</v>
      </c>
      <c r="W444" s="599">
        <v>14</v>
      </c>
      <c r="X444" s="599">
        <v>0</v>
      </c>
    </row>
    <row r="445" spans="1:24">
      <c r="A445" s="657" t="s">
        <v>74</v>
      </c>
      <c r="B445" s="657"/>
      <c r="C445" s="657"/>
      <c r="D445" s="657"/>
      <c r="E445" s="657"/>
      <c r="F445" s="657"/>
      <c r="G445" s="657"/>
      <c r="H445" s="657"/>
      <c r="I445" s="657"/>
      <c r="J445" s="657"/>
      <c r="K445" s="657"/>
      <c r="L445" s="657"/>
      <c r="M445" s="602">
        <f>M446</f>
        <v>563672.9</v>
      </c>
      <c r="N445" s="602">
        <f t="shared" ref="N445:X445" si="172">N446</f>
        <v>619770.5</v>
      </c>
      <c r="O445" s="602">
        <f t="shared" si="172"/>
        <v>276476.7</v>
      </c>
      <c r="P445" s="602">
        <f t="shared" si="172"/>
        <v>476439</v>
      </c>
      <c r="Q445" s="602">
        <f t="shared" si="172"/>
        <v>476439</v>
      </c>
      <c r="R445" s="602">
        <f t="shared" si="172"/>
        <v>0</v>
      </c>
      <c r="S445" s="602">
        <f t="shared" si="172"/>
        <v>550226.1</v>
      </c>
      <c r="T445" s="602">
        <f t="shared" si="172"/>
        <v>550226.1</v>
      </c>
      <c r="U445" s="602">
        <f t="shared" si="172"/>
        <v>0</v>
      </c>
      <c r="V445" s="602">
        <f t="shared" si="172"/>
        <v>562542.60000000009</v>
      </c>
      <c r="W445" s="602">
        <f t="shared" si="172"/>
        <v>562542.60000000009</v>
      </c>
      <c r="X445" s="602">
        <f t="shared" si="172"/>
        <v>0</v>
      </c>
    </row>
    <row r="446" spans="1:24">
      <c r="A446" s="657" t="s">
        <v>36</v>
      </c>
      <c r="B446" s="657"/>
      <c r="C446" s="657"/>
      <c r="D446" s="657"/>
      <c r="E446" s="657"/>
      <c r="F446" s="657"/>
      <c r="G446" s="657"/>
      <c r="H446" s="657"/>
      <c r="I446" s="657"/>
      <c r="J446" s="657"/>
      <c r="K446" s="657"/>
      <c r="L446" s="657"/>
      <c r="M446" s="468">
        <f t="shared" ref="M446:X446" si="173">M447+M466</f>
        <v>563672.9</v>
      </c>
      <c r="N446" s="468">
        <f t="shared" si="173"/>
        <v>619770.5</v>
      </c>
      <c r="O446" s="468">
        <f t="shared" si="173"/>
        <v>276476.7</v>
      </c>
      <c r="P446" s="468">
        <f t="shared" si="173"/>
        <v>476439</v>
      </c>
      <c r="Q446" s="468">
        <f t="shared" si="173"/>
        <v>476439</v>
      </c>
      <c r="R446" s="468">
        <f t="shared" si="173"/>
        <v>0</v>
      </c>
      <c r="S446" s="468">
        <f t="shared" si="173"/>
        <v>550226.1</v>
      </c>
      <c r="T446" s="468">
        <f t="shared" si="173"/>
        <v>550226.1</v>
      </c>
      <c r="U446" s="468">
        <f t="shared" si="173"/>
        <v>0</v>
      </c>
      <c r="V446" s="468">
        <f t="shared" si="173"/>
        <v>562542.60000000009</v>
      </c>
      <c r="W446" s="468">
        <f t="shared" si="173"/>
        <v>562542.60000000009</v>
      </c>
      <c r="X446" s="468">
        <f t="shared" si="173"/>
        <v>0</v>
      </c>
    </row>
    <row r="447" spans="1:24" ht="93.75">
      <c r="A447" s="334" t="s">
        <v>33</v>
      </c>
      <c r="B447" s="322" t="s">
        <v>845</v>
      </c>
      <c r="C447" s="352"/>
      <c r="D447" s="329"/>
      <c r="E447" s="329"/>
      <c r="F447" s="322"/>
      <c r="G447" s="322"/>
      <c r="H447" s="322"/>
      <c r="I447" s="350">
        <v>600</v>
      </c>
      <c r="J447" s="639" t="s">
        <v>1451</v>
      </c>
      <c r="K447" s="640" t="s">
        <v>1452</v>
      </c>
      <c r="L447" s="329"/>
      <c r="M447" s="468">
        <f>SUM(M448:M465)</f>
        <v>250714.6</v>
      </c>
      <c r="N447" s="468">
        <f t="shared" ref="N447:X447" si="174">SUM(N448:N465)</f>
        <v>296026.60000000003</v>
      </c>
      <c r="O447" s="468">
        <f t="shared" si="174"/>
        <v>156375</v>
      </c>
      <c r="P447" s="468">
        <f t="shared" si="174"/>
        <v>371674</v>
      </c>
      <c r="Q447" s="468">
        <f t="shared" si="174"/>
        <v>371674</v>
      </c>
      <c r="R447" s="468">
        <f t="shared" si="174"/>
        <v>0</v>
      </c>
      <c r="S447" s="468">
        <f t="shared" si="174"/>
        <v>378920.10000000003</v>
      </c>
      <c r="T447" s="468">
        <f t="shared" si="174"/>
        <v>378920.10000000003</v>
      </c>
      <c r="U447" s="468">
        <f t="shared" si="174"/>
        <v>0</v>
      </c>
      <c r="V447" s="468">
        <f t="shared" si="174"/>
        <v>384089.40000000008</v>
      </c>
      <c r="W447" s="468">
        <f t="shared" si="174"/>
        <v>384089.40000000008</v>
      </c>
      <c r="X447" s="468">
        <f t="shared" si="174"/>
        <v>0</v>
      </c>
    </row>
    <row r="448" spans="1:24">
      <c r="A448" s="727" t="s">
        <v>42</v>
      </c>
      <c r="B448" s="640" t="s">
        <v>1453</v>
      </c>
      <c r="C448" s="655" t="s">
        <v>778</v>
      </c>
      <c r="D448" s="731" t="s">
        <v>270</v>
      </c>
      <c r="E448" s="731" t="s">
        <v>964</v>
      </c>
      <c r="F448" s="324" t="s">
        <v>92</v>
      </c>
      <c r="G448" s="324" t="s">
        <v>96</v>
      </c>
      <c r="H448" s="324" t="s">
        <v>163</v>
      </c>
      <c r="I448" s="350">
        <v>600</v>
      </c>
      <c r="J448" s="752"/>
      <c r="K448" s="732"/>
      <c r="L448" s="329"/>
      <c r="M448" s="467">
        <v>15109.1</v>
      </c>
      <c r="N448" s="599">
        <v>0</v>
      </c>
      <c r="O448" s="599">
        <v>0</v>
      </c>
      <c r="P448" s="599">
        <f t="shared" ref="P448:P465" si="175">Q448+R448</f>
        <v>0</v>
      </c>
      <c r="Q448" s="599">
        <v>0</v>
      </c>
      <c r="R448" s="599">
        <v>0</v>
      </c>
      <c r="S448" s="599">
        <f t="shared" ref="S448:S465" si="176">T448+U448</f>
        <v>0</v>
      </c>
      <c r="T448" s="599">
        <v>0</v>
      </c>
      <c r="U448" s="599">
        <v>0</v>
      </c>
      <c r="V448" s="599">
        <f t="shared" ref="V448:V465" si="177">W448+X448</f>
        <v>0</v>
      </c>
      <c r="W448" s="599">
        <v>0</v>
      </c>
      <c r="X448" s="599">
        <v>0</v>
      </c>
    </row>
    <row r="449" spans="1:24">
      <c r="A449" s="729"/>
      <c r="B449" s="670"/>
      <c r="C449" s="663"/>
      <c r="D449" s="731"/>
      <c r="E449" s="656"/>
      <c r="F449" s="324" t="s">
        <v>92</v>
      </c>
      <c r="G449" s="324" t="s">
        <v>96</v>
      </c>
      <c r="H449" s="324" t="s">
        <v>830</v>
      </c>
      <c r="I449" s="350">
        <v>600</v>
      </c>
      <c r="J449" s="752"/>
      <c r="K449" s="732"/>
      <c r="L449" s="329"/>
      <c r="M449" s="467">
        <v>28053</v>
      </c>
      <c r="N449" s="599">
        <v>58597.8</v>
      </c>
      <c r="O449" s="599">
        <v>22300</v>
      </c>
      <c r="P449" s="599">
        <f t="shared" si="175"/>
        <v>88300.2</v>
      </c>
      <c r="Q449" s="599">
        <v>88300.2</v>
      </c>
      <c r="R449" s="599">
        <v>0</v>
      </c>
      <c r="S449" s="599">
        <f t="shared" si="176"/>
        <v>88300.2</v>
      </c>
      <c r="T449" s="599">
        <v>88300.2</v>
      </c>
      <c r="U449" s="599">
        <v>0</v>
      </c>
      <c r="V449" s="599">
        <f t="shared" si="177"/>
        <v>88300.2</v>
      </c>
      <c r="W449" s="599">
        <v>88300.2</v>
      </c>
      <c r="X449" s="599">
        <v>0</v>
      </c>
    </row>
    <row r="450" spans="1:24">
      <c r="A450" s="729"/>
      <c r="B450" s="670"/>
      <c r="C450" s="663"/>
      <c r="D450" s="731"/>
      <c r="E450" s="656"/>
      <c r="F450" s="324" t="s">
        <v>92</v>
      </c>
      <c r="G450" s="324" t="s">
        <v>96</v>
      </c>
      <c r="H450" s="324" t="s">
        <v>779</v>
      </c>
      <c r="I450" s="350">
        <v>600</v>
      </c>
      <c r="J450" s="752"/>
      <c r="K450" s="732"/>
      <c r="L450" s="329"/>
      <c r="M450" s="467">
        <v>3449.3</v>
      </c>
      <c r="N450" s="599">
        <v>43438.3</v>
      </c>
      <c r="O450" s="599">
        <v>26000</v>
      </c>
      <c r="P450" s="599">
        <f t="shared" si="175"/>
        <v>44979.8</v>
      </c>
      <c r="Q450" s="599">
        <v>44979.8</v>
      </c>
      <c r="R450" s="599">
        <v>0</v>
      </c>
      <c r="S450" s="599">
        <f t="shared" si="176"/>
        <v>43630.400000000001</v>
      </c>
      <c r="T450" s="599">
        <v>43630.400000000001</v>
      </c>
      <c r="U450" s="599">
        <v>0</v>
      </c>
      <c r="V450" s="599">
        <f t="shared" si="177"/>
        <v>44530</v>
      </c>
      <c r="W450" s="599">
        <v>44530</v>
      </c>
      <c r="X450" s="599">
        <v>0</v>
      </c>
    </row>
    <row r="451" spans="1:24">
      <c r="A451" s="729"/>
      <c r="B451" s="670"/>
      <c r="C451" s="663"/>
      <c r="D451" s="731"/>
      <c r="E451" s="656"/>
      <c r="F451" s="324" t="s">
        <v>92</v>
      </c>
      <c r="G451" s="324" t="s">
        <v>96</v>
      </c>
      <c r="H451" s="324" t="s">
        <v>780</v>
      </c>
      <c r="I451" s="350">
        <v>600</v>
      </c>
      <c r="J451" s="752"/>
      <c r="K451" s="732"/>
      <c r="L451" s="329"/>
      <c r="M451" s="467">
        <v>37104</v>
      </c>
      <c r="N451" s="599"/>
      <c r="O451" s="599"/>
      <c r="P451" s="599">
        <f t="shared" si="175"/>
        <v>0</v>
      </c>
      <c r="Q451" s="599">
        <v>0</v>
      </c>
      <c r="R451" s="599">
        <v>0</v>
      </c>
      <c r="S451" s="599">
        <f t="shared" si="176"/>
        <v>0</v>
      </c>
      <c r="T451" s="599">
        <v>0</v>
      </c>
      <c r="U451" s="599">
        <v>0</v>
      </c>
      <c r="V451" s="599">
        <f t="shared" si="177"/>
        <v>0</v>
      </c>
      <c r="W451" s="599">
        <v>0</v>
      </c>
      <c r="X451" s="599">
        <v>0</v>
      </c>
    </row>
    <row r="452" spans="1:24" ht="112.5">
      <c r="A452" s="346" t="s">
        <v>75</v>
      </c>
      <c r="B452" s="328" t="s">
        <v>1003</v>
      </c>
      <c r="C452" s="327" t="s">
        <v>791</v>
      </c>
      <c r="D452" s="323" t="s">
        <v>773</v>
      </c>
      <c r="E452" s="323" t="s">
        <v>1004</v>
      </c>
      <c r="F452" s="324" t="s">
        <v>97</v>
      </c>
      <c r="G452" s="324" t="s">
        <v>132</v>
      </c>
      <c r="H452" s="324" t="s">
        <v>1007</v>
      </c>
      <c r="I452" s="350">
        <v>600</v>
      </c>
      <c r="J452" s="752"/>
      <c r="K452" s="732"/>
      <c r="L452" s="329"/>
      <c r="M452" s="467">
        <v>12847.1</v>
      </c>
      <c r="N452" s="599">
        <v>37485</v>
      </c>
      <c r="O452" s="599">
        <v>22575</v>
      </c>
      <c r="P452" s="599">
        <f t="shared" si="175"/>
        <v>42768.3</v>
      </c>
      <c r="Q452" s="599">
        <v>42768.3</v>
      </c>
      <c r="R452" s="599">
        <v>0</v>
      </c>
      <c r="S452" s="599">
        <f t="shared" si="176"/>
        <v>41485.300000000003</v>
      </c>
      <c r="T452" s="599">
        <v>41485.300000000003</v>
      </c>
      <c r="U452" s="599">
        <v>0</v>
      </c>
      <c r="V452" s="599">
        <f t="shared" si="177"/>
        <v>42340.6</v>
      </c>
      <c r="W452" s="599">
        <v>42340.6</v>
      </c>
      <c r="X452" s="599">
        <v>0</v>
      </c>
    </row>
    <row r="453" spans="1:24">
      <c r="A453" s="753" t="s">
        <v>608</v>
      </c>
      <c r="B453" s="640" t="s">
        <v>1008</v>
      </c>
      <c r="C453" s="655" t="s">
        <v>114</v>
      </c>
      <c r="D453" s="731" t="s">
        <v>271</v>
      </c>
      <c r="E453" s="731" t="s">
        <v>966</v>
      </c>
      <c r="F453" s="324" t="s">
        <v>97</v>
      </c>
      <c r="G453" s="324" t="s">
        <v>94</v>
      </c>
      <c r="H453" s="324" t="s">
        <v>164</v>
      </c>
      <c r="I453" s="350">
        <v>600</v>
      </c>
      <c r="J453" s="752"/>
      <c r="K453" s="732"/>
      <c r="L453" s="329"/>
      <c r="M453" s="467">
        <v>24544.799999999999</v>
      </c>
      <c r="N453" s="599">
        <v>30102.799999999999</v>
      </c>
      <c r="O453" s="599">
        <v>10000</v>
      </c>
      <c r="P453" s="599">
        <f t="shared" si="175"/>
        <v>36315.800000000003</v>
      </c>
      <c r="Q453" s="599">
        <v>36315.800000000003</v>
      </c>
      <c r="R453" s="599">
        <v>0</v>
      </c>
      <c r="S453" s="599">
        <f t="shared" si="176"/>
        <v>35226.300000000003</v>
      </c>
      <c r="T453" s="599">
        <v>35226.300000000003</v>
      </c>
      <c r="U453" s="599">
        <v>0</v>
      </c>
      <c r="V453" s="599">
        <f t="shared" si="177"/>
        <v>35952.6</v>
      </c>
      <c r="W453" s="599">
        <v>35952.6</v>
      </c>
      <c r="X453" s="599">
        <v>0</v>
      </c>
    </row>
    <row r="454" spans="1:24">
      <c r="A454" s="753"/>
      <c r="B454" s="640"/>
      <c r="C454" s="655"/>
      <c r="D454" s="731"/>
      <c r="E454" s="731"/>
      <c r="F454" s="324" t="s">
        <v>97</v>
      </c>
      <c r="G454" s="324" t="s">
        <v>94</v>
      </c>
      <c r="H454" s="324" t="s">
        <v>789</v>
      </c>
      <c r="I454" s="350">
        <v>600</v>
      </c>
      <c r="J454" s="752"/>
      <c r="K454" s="732"/>
      <c r="L454" s="329"/>
      <c r="M454" s="467">
        <v>0</v>
      </c>
      <c r="N454" s="599">
        <v>7181.9</v>
      </c>
      <c r="O454" s="599">
        <v>0</v>
      </c>
      <c r="P454" s="599">
        <f t="shared" si="175"/>
        <v>29129.3</v>
      </c>
      <c r="Q454" s="599">
        <v>29129.3</v>
      </c>
      <c r="R454" s="599">
        <v>0</v>
      </c>
      <c r="S454" s="599">
        <f t="shared" si="176"/>
        <v>44129.4</v>
      </c>
      <c r="T454" s="599">
        <v>44129.4</v>
      </c>
      <c r="U454" s="599">
        <v>0</v>
      </c>
      <c r="V454" s="599">
        <f t="shared" si="177"/>
        <v>44129.4</v>
      </c>
      <c r="W454" s="599">
        <v>44129.4</v>
      </c>
      <c r="X454" s="599">
        <v>0</v>
      </c>
    </row>
    <row r="455" spans="1:24" ht="112.5">
      <c r="A455" s="347" t="s">
        <v>113</v>
      </c>
      <c r="B455" s="328" t="s">
        <v>1009</v>
      </c>
      <c r="C455" s="329" t="s">
        <v>781</v>
      </c>
      <c r="D455" s="319" t="s">
        <v>782</v>
      </c>
      <c r="E455" s="323" t="s">
        <v>1010</v>
      </c>
      <c r="F455" s="324" t="s">
        <v>97</v>
      </c>
      <c r="G455" s="324" t="s">
        <v>94</v>
      </c>
      <c r="H455" s="324" t="s">
        <v>184</v>
      </c>
      <c r="I455" s="350">
        <v>600</v>
      </c>
      <c r="J455" s="752"/>
      <c r="K455" s="732"/>
      <c r="L455" s="329"/>
      <c r="M455" s="467">
        <v>10741.5</v>
      </c>
      <c r="N455" s="599">
        <v>14037.4</v>
      </c>
      <c r="O455" s="599">
        <v>5600</v>
      </c>
      <c r="P455" s="599">
        <f t="shared" si="175"/>
        <v>14476.6</v>
      </c>
      <c r="Q455" s="599">
        <v>14476.6</v>
      </c>
      <c r="R455" s="599">
        <v>0</v>
      </c>
      <c r="S455" s="599">
        <f t="shared" si="176"/>
        <v>14042.3</v>
      </c>
      <c r="T455" s="599">
        <v>14042.3</v>
      </c>
      <c r="U455" s="599">
        <v>0</v>
      </c>
      <c r="V455" s="599">
        <f t="shared" si="177"/>
        <v>14331.8</v>
      </c>
      <c r="W455" s="599">
        <v>14331.8</v>
      </c>
      <c r="X455" s="599">
        <v>0</v>
      </c>
    </row>
    <row r="456" spans="1:24">
      <c r="A456" s="754" t="s">
        <v>1011</v>
      </c>
      <c r="B456" s="670" t="s">
        <v>1008</v>
      </c>
      <c r="C456" s="655" t="s">
        <v>785</v>
      </c>
      <c r="D456" s="731" t="s">
        <v>271</v>
      </c>
      <c r="E456" s="731" t="s">
        <v>966</v>
      </c>
      <c r="F456" s="324" t="s">
        <v>97</v>
      </c>
      <c r="G456" s="324" t="s">
        <v>94</v>
      </c>
      <c r="H456" s="324" t="s">
        <v>120</v>
      </c>
      <c r="I456" s="350">
        <v>600</v>
      </c>
      <c r="J456" s="752"/>
      <c r="K456" s="732"/>
      <c r="L456" s="329"/>
      <c r="M456" s="467">
        <v>3757.3</v>
      </c>
      <c r="N456" s="599">
        <v>2570.6999999999998</v>
      </c>
      <c r="O456" s="599">
        <v>1100</v>
      </c>
      <c r="P456" s="599">
        <f t="shared" si="175"/>
        <v>7461.6</v>
      </c>
      <c r="Q456" s="599">
        <v>7461.6</v>
      </c>
      <c r="R456" s="599">
        <v>0</v>
      </c>
      <c r="S456" s="599">
        <f t="shared" si="176"/>
        <v>7237.8</v>
      </c>
      <c r="T456" s="599">
        <v>7237.8</v>
      </c>
      <c r="U456" s="599">
        <v>0</v>
      </c>
      <c r="V456" s="599">
        <f t="shared" si="177"/>
        <v>7387</v>
      </c>
      <c r="W456" s="599">
        <v>7387</v>
      </c>
      <c r="X456" s="599">
        <v>0</v>
      </c>
    </row>
    <row r="457" spans="1:24">
      <c r="A457" s="755"/>
      <c r="B457" s="742"/>
      <c r="C457" s="755"/>
      <c r="D457" s="755"/>
      <c r="E457" s="755"/>
      <c r="F457" s="324" t="s">
        <v>97</v>
      </c>
      <c r="G457" s="324" t="s">
        <v>94</v>
      </c>
      <c r="H457" s="324" t="s">
        <v>185</v>
      </c>
      <c r="I457" s="350">
        <v>600</v>
      </c>
      <c r="J457" s="752"/>
      <c r="K457" s="732"/>
      <c r="L457" s="329"/>
      <c r="M457" s="467">
        <v>719.2</v>
      </c>
      <c r="N457" s="599">
        <v>517.4</v>
      </c>
      <c r="O457" s="599">
        <v>500</v>
      </c>
      <c r="P457" s="599">
        <f t="shared" si="175"/>
        <v>1223</v>
      </c>
      <c r="Q457" s="599">
        <v>1223</v>
      </c>
      <c r="R457" s="599">
        <v>0</v>
      </c>
      <c r="S457" s="599">
        <f t="shared" si="176"/>
        <v>1186.3</v>
      </c>
      <c r="T457" s="599">
        <v>1186.3</v>
      </c>
      <c r="U457" s="599">
        <v>0</v>
      </c>
      <c r="V457" s="599">
        <f t="shared" si="177"/>
        <v>1210.8</v>
      </c>
      <c r="W457" s="599">
        <v>1210.8</v>
      </c>
      <c r="X457" s="599">
        <v>0</v>
      </c>
    </row>
    <row r="458" spans="1:24">
      <c r="A458" s="755"/>
      <c r="B458" s="742"/>
      <c r="C458" s="755"/>
      <c r="D458" s="755"/>
      <c r="E458" s="755"/>
      <c r="F458" s="324" t="s">
        <v>97</v>
      </c>
      <c r="G458" s="324" t="s">
        <v>94</v>
      </c>
      <c r="H458" s="324" t="s">
        <v>159</v>
      </c>
      <c r="I458" s="350">
        <v>600</v>
      </c>
      <c r="J458" s="752"/>
      <c r="K458" s="732"/>
      <c r="L458" s="329"/>
      <c r="M458" s="467">
        <v>14930.8</v>
      </c>
      <c r="N458" s="599">
        <v>18421.7</v>
      </c>
      <c r="O458" s="599">
        <v>12900</v>
      </c>
      <c r="P458" s="599">
        <f t="shared" si="175"/>
        <v>22447.9</v>
      </c>
      <c r="Q458" s="599">
        <v>22447.9</v>
      </c>
      <c r="R458" s="599">
        <v>0</v>
      </c>
      <c r="S458" s="599">
        <f t="shared" si="176"/>
        <v>21647.7</v>
      </c>
      <c r="T458" s="599">
        <v>21647.7</v>
      </c>
      <c r="U458" s="599">
        <v>0</v>
      </c>
      <c r="V458" s="599">
        <f t="shared" si="177"/>
        <v>22181.200000000001</v>
      </c>
      <c r="W458" s="599">
        <v>22181.200000000001</v>
      </c>
      <c r="X458" s="599">
        <v>0</v>
      </c>
    </row>
    <row r="459" spans="1:24">
      <c r="A459" s="755"/>
      <c r="B459" s="742"/>
      <c r="C459" s="755"/>
      <c r="D459" s="755"/>
      <c r="E459" s="755"/>
      <c r="F459" s="324" t="s">
        <v>97</v>
      </c>
      <c r="G459" s="324" t="s">
        <v>94</v>
      </c>
      <c r="H459" s="324" t="s">
        <v>786</v>
      </c>
      <c r="I459" s="350">
        <v>600</v>
      </c>
      <c r="J459" s="752"/>
      <c r="K459" s="732"/>
      <c r="L459" s="329"/>
      <c r="M459" s="467">
        <v>20.9</v>
      </c>
      <c r="N459" s="599">
        <v>21.8</v>
      </c>
      <c r="O459" s="599">
        <v>0</v>
      </c>
      <c r="P459" s="599">
        <f t="shared" si="175"/>
        <v>0</v>
      </c>
      <c r="Q459" s="599"/>
      <c r="R459" s="599"/>
      <c r="S459" s="599">
        <f t="shared" si="176"/>
        <v>0</v>
      </c>
      <c r="T459" s="599"/>
      <c r="U459" s="599"/>
      <c r="V459" s="599">
        <f t="shared" si="177"/>
        <v>0</v>
      </c>
      <c r="W459" s="599"/>
      <c r="X459" s="599"/>
    </row>
    <row r="460" spans="1:24">
      <c r="A460" s="755"/>
      <c r="B460" s="742"/>
      <c r="C460" s="755"/>
      <c r="D460" s="755"/>
      <c r="E460" s="755"/>
      <c r="F460" s="324" t="s">
        <v>97</v>
      </c>
      <c r="G460" s="324" t="s">
        <v>94</v>
      </c>
      <c r="H460" s="324" t="s">
        <v>933</v>
      </c>
      <c r="I460" s="350">
        <v>600</v>
      </c>
      <c r="J460" s="752"/>
      <c r="K460" s="732"/>
      <c r="L460" s="329"/>
      <c r="M460" s="467"/>
      <c r="N460" s="599"/>
      <c r="O460" s="599"/>
      <c r="P460" s="599">
        <f t="shared" si="175"/>
        <v>0</v>
      </c>
      <c r="Q460" s="599"/>
      <c r="R460" s="599"/>
      <c r="S460" s="599">
        <f t="shared" si="176"/>
        <v>0</v>
      </c>
      <c r="T460" s="599"/>
      <c r="U460" s="599"/>
      <c r="V460" s="599">
        <f t="shared" si="177"/>
        <v>0</v>
      </c>
      <c r="W460" s="599"/>
      <c r="X460" s="599"/>
    </row>
    <row r="461" spans="1:24">
      <c r="A461" s="755"/>
      <c r="B461" s="742"/>
      <c r="C461" s="755"/>
      <c r="D461" s="755"/>
      <c r="E461" s="755"/>
      <c r="F461" s="324" t="s">
        <v>97</v>
      </c>
      <c r="G461" s="324" t="s">
        <v>94</v>
      </c>
      <c r="H461" s="324" t="s">
        <v>787</v>
      </c>
      <c r="I461" s="350">
        <v>600</v>
      </c>
      <c r="J461" s="752"/>
      <c r="K461" s="732"/>
      <c r="L461" s="329"/>
      <c r="M461" s="467"/>
      <c r="N461" s="599"/>
      <c r="O461" s="599"/>
      <c r="P461" s="599">
        <f t="shared" si="175"/>
        <v>0</v>
      </c>
      <c r="Q461" s="599"/>
      <c r="R461" s="599"/>
      <c r="S461" s="599">
        <f t="shared" si="176"/>
        <v>0</v>
      </c>
      <c r="T461" s="599"/>
      <c r="U461" s="599"/>
      <c r="V461" s="599">
        <f t="shared" si="177"/>
        <v>0</v>
      </c>
      <c r="W461" s="599"/>
      <c r="X461" s="599"/>
    </row>
    <row r="462" spans="1:24">
      <c r="A462" s="755"/>
      <c r="B462" s="742"/>
      <c r="C462" s="755"/>
      <c r="D462" s="755"/>
      <c r="E462" s="755"/>
      <c r="F462" s="324" t="s">
        <v>97</v>
      </c>
      <c r="G462" s="324" t="s">
        <v>94</v>
      </c>
      <c r="H462" s="324" t="s">
        <v>788</v>
      </c>
      <c r="I462" s="350">
        <v>600</v>
      </c>
      <c r="J462" s="752"/>
      <c r="K462" s="732"/>
      <c r="L462" s="329"/>
      <c r="M462" s="467">
        <v>18701.099999999999</v>
      </c>
      <c r="N462" s="599"/>
      <c r="O462" s="599"/>
      <c r="P462" s="599">
        <f t="shared" si="175"/>
        <v>0</v>
      </c>
      <c r="Q462" s="599"/>
      <c r="R462" s="599"/>
      <c r="S462" s="599">
        <f t="shared" si="176"/>
        <v>0</v>
      </c>
      <c r="T462" s="599"/>
      <c r="U462" s="599"/>
      <c r="V462" s="599">
        <f t="shared" si="177"/>
        <v>0</v>
      </c>
      <c r="W462" s="599"/>
      <c r="X462" s="599"/>
    </row>
    <row r="463" spans="1:24" ht="337.5">
      <c r="A463" s="342" t="s">
        <v>790</v>
      </c>
      <c r="B463" s="348" t="s">
        <v>998</v>
      </c>
      <c r="C463" s="329" t="s">
        <v>791</v>
      </c>
      <c r="D463" s="323" t="s">
        <v>269</v>
      </c>
      <c r="E463" s="323" t="s">
        <v>963</v>
      </c>
      <c r="F463" s="324" t="s">
        <v>97</v>
      </c>
      <c r="G463" s="324" t="s">
        <v>97</v>
      </c>
      <c r="H463" s="324" t="s">
        <v>792</v>
      </c>
      <c r="I463" s="350">
        <v>600</v>
      </c>
      <c r="J463" s="752"/>
      <c r="K463" s="732"/>
      <c r="L463" s="329"/>
      <c r="M463" s="467">
        <v>77356.2</v>
      </c>
      <c r="N463" s="599">
        <v>82881.600000000006</v>
      </c>
      <c r="O463" s="599">
        <v>55200</v>
      </c>
      <c r="P463" s="599">
        <f t="shared" si="175"/>
        <v>83696.600000000006</v>
      </c>
      <c r="Q463" s="599">
        <v>83696.600000000006</v>
      </c>
      <c r="R463" s="599">
        <v>0</v>
      </c>
      <c r="S463" s="599">
        <f t="shared" si="176"/>
        <v>81185.7</v>
      </c>
      <c r="T463" s="599">
        <v>81185.7</v>
      </c>
      <c r="U463" s="599">
        <v>0</v>
      </c>
      <c r="V463" s="599">
        <f t="shared" si="177"/>
        <v>82859.600000000006</v>
      </c>
      <c r="W463" s="599">
        <v>82859.600000000006</v>
      </c>
      <c r="X463" s="599">
        <v>0</v>
      </c>
    </row>
    <row r="464" spans="1:24" ht="240" customHeight="1">
      <c r="A464" s="743" t="s">
        <v>793</v>
      </c>
      <c r="B464" s="640" t="s">
        <v>1012</v>
      </c>
      <c r="C464" s="655" t="s">
        <v>98</v>
      </c>
      <c r="D464" s="731" t="s">
        <v>272</v>
      </c>
      <c r="E464" s="731" t="s">
        <v>968</v>
      </c>
      <c r="F464" s="324" t="s">
        <v>97</v>
      </c>
      <c r="G464" s="324" t="s">
        <v>94</v>
      </c>
      <c r="H464" s="324" t="s">
        <v>115</v>
      </c>
      <c r="I464" s="350">
        <v>600</v>
      </c>
      <c r="J464" s="752"/>
      <c r="K464" s="732"/>
      <c r="L464" s="329"/>
      <c r="M464" s="467">
        <v>778.7</v>
      </c>
      <c r="N464" s="599">
        <v>770.2</v>
      </c>
      <c r="O464" s="599">
        <v>200</v>
      </c>
      <c r="P464" s="599">
        <f t="shared" si="175"/>
        <v>874.9</v>
      </c>
      <c r="Q464" s="599">
        <v>874.9</v>
      </c>
      <c r="R464" s="599">
        <v>0</v>
      </c>
      <c r="S464" s="599">
        <f t="shared" si="176"/>
        <v>848.7</v>
      </c>
      <c r="T464" s="599">
        <v>848.7</v>
      </c>
      <c r="U464" s="599">
        <v>0</v>
      </c>
      <c r="V464" s="599">
        <f t="shared" si="177"/>
        <v>866.2</v>
      </c>
      <c r="W464" s="599">
        <v>866.2</v>
      </c>
      <c r="X464" s="599">
        <v>0</v>
      </c>
    </row>
    <row r="465" spans="1:24" ht="237.75" customHeight="1">
      <c r="A465" s="744"/>
      <c r="B465" s="654"/>
      <c r="C465" s="656"/>
      <c r="D465" s="656"/>
      <c r="E465" s="656"/>
      <c r="F465" s="324" t="s">
        <v>97</v>
      </c>
      <c r="G465" s="324" t="s">
        <v>94</v>
      </c>
      <c r="H465" s="324" t="s">
        <v>721</v>
      </c>
      <c r="I465" s="350">
        <v>600</v>
      </c>
      <c r="J465" s="752"/>
      <c r="K465" s="732"/>
      <c r="L465" s="329"/>
      <c r="M465" s="467">
        <v>2601.6</v>
      </c>
      <c r="N465" s="599"/>
      <c r="O465" s="599"/>
      <c r="P465" s="599">
        <f t="shared" si="175"/>
        <v>0</v>
      </c>
      <c r="Q465" s="599"/>
      <c r="R465" s="599"/>
      <c r="S465" s="599">
        <f t="shared" si="176"/>
        <v>0</v>
      </c>
      <c r="T465" s="599"/>
      <c r="U465" s="599"/>
      <c r="V465" s="599">
        <f t="shared" si="177"/>
        <v>0</v>
      </c>
      <c r="W465" s="599"/>
      <c r="X465" s="599"/>
    </row>
    <row r="466" spans="1:24" ht="237.75" customHeight="1">
      <c r="A466" s="334" t="s">
        <v>34</v>
      </c>
      <c r="B466" s="341" t="s">
        <v>35</v>
      </c>
      <c r="C466" s="341"/>
      <c r="D466" s="338"/>
      <c r="E466" s="338"/>
      <c r="F466" s="341"/>
      <c r="G466" s="341"/>
      <c r="H466" s="341"/>
      <c r="I466" s="341">
        <v>600</v>
      </c>
      <c r="J466" s="341"/>
      <c r="K466" s="341"/>
      <c r="L466" s="341"/>
      <c r="M466" s="466">
        <f>SUM(M467:M504)</f>
        <v>312958.3</v>
      </c>
      <c r="N466" s="466">
        <f>SUM(N467:N504)</f>
        <v>323743.89999999997</v>
      </c>
      <c r="O466" s="466">
        <f t="shared" ref="O466:X466" si="178">SUM(O467:O504)</f>
        <v>120101.70000000003</v>
      </c>
      <c r="P466" s="466">
        <f t="shared" si="178"/>
        <v>104765</v>
      </c>
      <c r="Q466" s="466">
        <f>SUM(Q467:Q504)</f>
        <v>104765</v>
      </c>
      <c r="R466" s="466">
        <f t="shared" si="178"/>
        <v>0</v>
      </c>
      <c r="S466" s="466">
        <f t="shared" si="178"/>
        <v>171305.99999999997</v>
      </c>
      <c r="T466" s="466">
        <f t="shared" si="178"/>
        <v>171305.99999999997</v>
      </c>
      <c r="U466" s="466">
        <f t="shared" si="178"/>
        <v>0</v>
      </c>
      <c r="V466" s="466">
        <f t="shared" si="178"/>
        <v>178453.19999999995</v>
      </c>
      <c r="W466" s="466">
        <f t="shared" si="178"/>
        <v>178453.19999999995</v>
      </c>
      <c r="X466" s="466">
        <f t="shared" si="178"/>
        <v>0</v>
      </c>
    </row>
    <row r="467" spans="1:24" ht="237.75" customHeight="1">
      <c r="A467" s="727" t="s">
        <v>794</v>
      </c>
      <c r="B467" s="640" t="s">
        <v>1453</v>
      </c>
      <c r="C467" s="655" t="s">
        <v>778</v>
      </c>
      <c r="D467" s="731" t="s">
        <v>270</v>
      </c>
      <c r="E467" s="731" t="s">
        <v>964</v>
      </c>
      <c r="F467" s="324" t="s">
        <v>92</v>
      </c>
      <c r="G467" s="324" t="s">
        <v>96</v>
      </c>
      <c r="H467" s="324" t="s">
        <v>163</v>
      </c>
      <c r="I467" s="350">
        <v>600</v>
      </c>
      <c r="J467" s="736" t="s">
        <v>1454</v>
      </c>
      <c r="K467" s="640" t="s">
        <v>1452</v>
      </c>
      <c r="L467" s="329"/>
      <c r="M467" s="467">
        <v>3148.6</v>
      </c>
      <c r="N467" s="599">
        <v>1835.7</v>
      </c>
      <c r="O467" s="599">
        <v>485.2</v>
      </c>
      <c r="P467" s="599">
        <f>Q467+R467</f>
        <v>0</v>
      </c>
      <c r="Q467" s="599"/>
      <c r="R467" s="599"/>
      <c r="S467" s="599">
        <f>T467+U467</f>
        <v>0</v>
      </c>
      <c r="T467" s="599"/>
      <c r="U467" s="599"/>
      <c r="V467" s="599">
        <f>W467+X467</f>
        <v>0</v>
      </c>
      <c r="W467" s="599"/>
      <c r="X467" s="599"/>
    </row>
    <row r="468" spans="1:24">
      <c r="A468" s="729"/>
      <c r="B468" s="670"/>
      <c r="C468" s="655"/>
      <c r="D468" s="656"/>
      <c r="E468" s="656"/>
      <c r="F468" s="324" t="s">
        <v>92</v>
      </c>
      <c r="G468" s="324" t="s">
        <v>96</v>
      </c>
      <c r="H468" s="324" t="s">
        <v>830</v>
      </c>
      <c r="I468" s="350">
        <v>600</v>
      </c>
      <c r="J468" s="737"/>
      <c r="K468" s="654"/>
      <c r="L468" s="329"/>
      <c r="M468" s="467">
        <v>879.5</v>
      </c>
      <c r="N468" s="599">
        <v>10482.5</v>
      </c>
      <c r="O468" s="599">
        <v>8136.2</v>
      </c>
      <c r="P468" s="599">
        <f t="shared" ref="P468:P504" si="179">Q468+R468</f>
        <v>0</v>
      </c>
      <c r="Q468" s="599"/>
      <c r="R468" s="599"/>
      <c r="S468" s="599">
        <f t="shared" ref="S468:S504" si="180">T468+U468</f>
        <v>0</v>
      </c>
      <c r="T468" s="599"/>
      <c r="U468" s="599"/>
      <c r="V468" s="599">
        <f t="shared" ref="V468:V504" si="181">W468+X468</f>
        <v>0</v>
      </c>
      <c r="W468" s="599"/>
      <c r="X468" s="599"/>
    </row>
    <row r="469" spans="1:24">
      <c r="A469" s="729"/>
      <c r="B469" s="670"/>
      <c r="C469" s="655"/>
      <c r="D469" s="656"/>
      <c r="E469" s="656"/>
      <c r="F469" s="324" t="s">
        <v>92</v>
      </c>
      <c r="G469" s="324" t="s">
        <v>96</v>
      </c>
      <c r="H469" s="324" t="s">
        <v>104</v>
      </c>
      <c r="I469" s="350">
        <v>600</v>
      </c>
      <c r="J469" s="737"/>
      <c r="K469" s="654"/>
      <c r="L469" s="329"/>
      <c r="M469" s="467">
        <v>50742.400000000001</v>
      </c>
      <c r="N469" s="599">
        <v>11650.7</v>
      </c>
      <c r="O469" s="599">
        <v>3958</v>
      </c>
      <c r="P469" s="599">
        <f t="shared" si="179"/>
        <v>20356.3</v>
      </c>
      <c r="Q469" s="599">
        <v>20356.3</v>
      </c>
      <c r="R469" s="599">
        <v>0</v>
      </c>
      <c r="S469" s="599">
        <f t="shared" si="180"/>
        <v>19745.599999999999</v>
      </c>
      <c r="T469" s="599">
        <v>19745.599999999999</v>
      </c>
      <c r="U469" s="599">
        <v>0</v>
      </c>
      <c r="V469" s="599">
        <f t="shared" si="181"/>
        <v>20152.7</v>
      </c>
      <c r="W469" s="599">
        <v>20152.7</v>
      </c>
      <c r="X469" s="599">
        <v>0</v>
      </c>
    </row>
    <row r="470" spans="1:24">
      <c r="A470" s="729"/>
      <c r="B470" s="670"/>
      <c r="C470" s="655"/>
      <c r="D470" s="656"/>
      <c r="E470" s="656"/>
      <c r="F470" s="324" t="s">
        <v>92</v>
      </c>
      <c r="G470" s="324" t="s">
        <v>96</v>
      </c>
      <c r="H470" s="324" t="s">
        <v>795</v>
      </c>
      <c r="I470" s="350">
        <v>600</v>
      </c>
      <c r="J470" s="737"/>
      <c r="K470" s="654"/>
      <c r="L470" s="329"/>
      <c r="M470" s="467"/>
      <c r="N470" s="599">
        <v>33089.5</v>
      </c>
      <c r="O470" s="599">
        <v>13082.2</v>
      </c>
      <c r="P470" s="599">
        <f t="shared" si="179"/>
        <v>12894.4</v>
      </c>
      <c r="Q470" s="599">
        <v>12894.4</v>
      </c>
      <c r="R470" s="599">
        <v>0</v>
      </c>
      <c r="S470" s="599">
        <f t="shared" si="180"/>
        <v>46799.5</v>
      </c>
      <c r="T470" s="599">
        <v>46799.5</v>
      </c>
      <c r="U470" s="599">
        <v>0</v>
      </c>
      <c r="V470" s="599">
        <f t="shared" si="181"/>
        <v>52183.9</v>
      </c>
      <c r="W470" s="599">
        <v>52183.9</v>
      </c>
      <c r="X470" s="599">
        <v>0</v>
      </c>
    </row>
    <row r="471" spans="1:24">
      <c r="A471" s="729"/>
      <c r="B471" s="670"/>
      <c r="C471" s="655"/>
      <c r="D471" s="656"/>
      <c r="E471" s="656"/>
      <c r="F471" s="324" t="s">
        <v>92</v>
      </c>
      <c r="G471" s="324" t="s">
        <v>96</v>
      </c>
      <c r="H471" s="324" t="s">
        <v>117</v>
      </c>
      <c r="I471" s="350">
        <v>600</v>
      </c>
      <c r="J471" s="737"/>
      <c r="K471" s="654"/>
      <c r="L471" s="329"/>
      <c r="M471" s="467">
        <v>40397.300000000003</v>
      </c>
      <c r="N471" s="599">
        <v>30959.9</v>
      </c>
      <c r="O471" s="599">
        <v>28537.1</v>
      </c>
      <c r="P471" s="599">
        <f t="shared" si="179"/>
        <v>0</v>
      </c>
      <c r="Q471" s="599"/>
      <c r="R471" s="599"/>
      <c r="S471" s="599">
        <f t="shared" si="180"/>
        <v>0</v>
      </c>
      <c r="T471" s="599"/>
      <c r="U471" s="599"/>
      <c r="V471" s="599">
        <f t="shared" si="181"/>
        <v>0</v>
      </c>
      <c r="W471" s="599"/>
      <c r="X471" s="599"/>
    </row>
    <row r="472" spans="1:24" ht="37.5">
      <c r="A472" s="729"/>
      <c r="B472" s="670"/>
      <c r="C472" s="655"/>
      <c r="D472" s="656"/>
      <c r="E472" s="656"/>
      <c r="F472" s="324" t="s">
        <v>92</v>
      </c>
      <c r="G472" s="324" t="s">
        <v>96</v>
      </c>
      <c r="H472" s="324" t="s">
        <v>1455</v>
      </c>
      <c r="I472" s="350">
        <v>600</v>
      </c>
      <c r="J472" s="737"/>
      <c r="K472" s="654"/>
      <c r="L472" s="329"/>
      <c r="M472" s="467">
        <v>57897.3</v>
      </c>
      <c r="N472" s="599">
        <v>85107.900000000009</v>
      </c>
      <c r="O472" s="599">
        <v>4186</v>
      </c>
      <c r="P472" s="599">
        <f t="shared" si="179"/>
        <v>4164.8</v>
      </c>
      <c r="Q472" s="599">
        <v>4164.8</v>
      </c>
      <c r="R472" s="599">
        <v>0</v>
      </c>
      <c r="S472" s="599">
        <f t="shared" si="180"/>
        <v>4039.9</v>
      </c>
      <c r="T472" s="599">
        <v>4039.9</v>
      </c>
      <c r="U472" s="599">
        <v>0</v>
      </c>
      <c r="V472" s="599">
        <f t="shared" si="181"/>
        <v>4123.2</v>
      </c>
      <c r="W472" s="599">
        <v>4123.2</v>
      </c>
      <c r="X472" s="599">
        <v>0</v>
      </c>
    </row>
    <row r="473" spans="1:24" ht="90" customHeight="1">
      <c r="A473" s="729"/>
      <c r="B473" s="670"/>
      <c r="C473" s="655"/>
      <c r="D473" s="656"/>
      <c r="E473" s="656"/>
      <c r="F473" s="324" t="s">
        <v>92</v>
      </c>
      <c r="G473" s="324" t="s">
        <v>96</v>
      </c>
      <c r="H473" s="324" t="s">
        <v>1456</v>
      </c>
      <c r="I473" s="350">
        <v>600</v>
      </c>
      <c r="J473" s="737"/>
      <c r="K473" s="654"/>
      <c r="L473" s="329"/>
      <c r="M473" s="467"/>
      <c r="N473" s="599"/>
      <c r="O473" s="599"/>
      <c r="P473" s="599">
        <f t="shared" si="179"/>
        <v>28748.5</v>
      </c>
      <c r="Q473" s="599">
        <v>28748.5</v>
      </c>
      <c r="R473" s="599">
        <v>0</v>
      </c>
      <c r="S473" s="599">
        <f t="shared" si="180"/>
        <v>27886</v>
      </c>
      <c r="T473" s="599">
        <v>27886</v>
      </c>
      <c r="U473" s="599">
        <v>0</v>
      </c>
      <c r="V473" s="599">
        <f t="shared" si="181"/>
        <v>28461</v>
      </c>
      <c r="W473" s="599">
        <v>28461</v>
      </c>
      <c r="X473" s="599">
        <v>0</v>
      </c>
    </row>
    <row r="474" spans="1:24">
      <c r="A474" s="729"/>
      <c r="B474" s="670"/>
      <c r="C474" s="655"/>
      <c r="D474" s="656"/>
      <c r="E474" s="656"/>
      <c r="F474" s="324" t="s">
        <v>92</v>
      </c>
      <c r="G474" s="324" t="s">
        <v>96</v>
      </c>
      <c r="H474" s="324" t="s">
        <v>186</v>
      </c>
      <c r="I474" s="350">
        <v>600</v>
      </c>
      <c r="J474" s="737"/>
      <c r="K474" s="654"/>
      <c r="L474" s="329"/>
      <c r="M474" s="467">
        <v>18907.400000000001</v>
      </c>
      <c r="N474" s="599">
        <v>23474.1</v>
      </c>
      <c r="O474" s="599">
        <v>13776.1</v>
      </c>
      <c r="P474" s="599">
        <f t="shared" si="179"/>
        <v>0</v>
      </c>
      <c r="Q474" s="599"/>
      <c r="R474" s="599"/>
      <c r="S474" s="599">
        <f t="shared" si="180"/>
        <v>0</v>
      </c>
      <c r="T474" s="599"/>
      <c r="U474" s="599"/>
      <c r="V474" s="599">
        <f t="shared" si="181"/>
        <v>0</v>
      </c>
      <c r="W474" s="599"/>
      <c r="X474" s="599"/>
    </row>
    <row r="475" spans="1:24">
      <c r="A475" s="729"/>
      <c r="B475" s="670"/>
      <c r="C475" s="655"/>
      <c r="D475" s="656"/>
      <c r="E475" s="656"/>
      <c r="F475" s="324" t="s">
        <v>92</v>
      </c>
      <c r="G475" s="324" t="s">
        <v>96</v>
      </c>
      <c r="H475" s="324" t="s">
        <v>1013</v>
      </c>
      <c r="I475" s="350">
        <v>600</v>
      </c>
      <c r="J475" s="737"/>
      <c r="K475" s="654"/>
      <c r="L475" s="329"/>
      <c r="M475" s="467">
        <v>8856.9</v>
      </c>
      <c r="N475" s="599"/>
      <c r="O475" s="599"/>
      <c r="P475" s="599">
        <f t="shared" si="179"/>
        <v>0</v>
      </c>
      <c r="Q475" s="599"/>
      <c r="R475" s="599"/>
      <c r="S475" s="599">
        <f t="shared" si="180"/>
        <v>0</v>
      </c>
      <c r="T475" s="599"/>
      <c r="U475" s="599"/>
      <c r="V475" s="599">
        <f t="shared" si="181"/>
        <v>0</v>
      </c>
      <c r="W475" s="599"/>
      <c r="X475" s="599"/>
    </row>
    <row r="476" spans="1:24" ht="43.5" customHeight="1">
      <c r="A476" s="729"/>
      <c r="B476" s="670"/>
      <c r="C476" s="655"/>
      <c r="D476" s="656"/>
      <c r="E476" s="656"/>
      <c r="F476" s="323" t="s">
        <v>92</v>
      </c>
      <c r="G476" s="323" t="s">
        <v>96</v>
      </c>
      <c r="H476" s="324" t="s">
        <v>147</v>
      </c>
      <c r="I476" s="350">
        <v>600</v>
      </c>
      <c r="J476" s="737"/>
      <c r="K476" s="654"/>
      <c r="L476" s="329"/>
      <c r="M476" s="467">
        <v>1051.2</v>
      </c>
      <c r="N476" s="599">
        <v>2868.4</v>
      </c>
      <c r="O476" s="599">
        <v>589.6</v>
      </c>
      <c r="P476" s="599">
        <f t="shared" si="179"/>
        <v>2997.5</v>
      </c>
      <c r="Q476" s="599">
        <v>2997.5</v>
      </c>
      <c r="R476" s="599">
        <v>0</v>
      </c>
      <c r="S476" s="599">
        <f t="shared" si="180"/>
        <v>2907.6</v>
      </c>
      <c r="T476" s="599">
        <v>2907.6</v>
      </c>
      <c r="U476" s="599">
        <v>0</v>
      </c>
      <c r="V476" s="599">
        <f t="shared" si="181"/>
        <v>2967.5</v>
      </c>
      <c r="W476" s="599">
        <v>2967.5</v>
      </c>
      <c r="X476" s="599">
        <v>0</v>
      </c>
    </row>
    <row r="477" spans="1:24">
      <c r="A477" s="729"/>
      <c r="B477" s="670"/>
      <c r="C477" s="655"/>
      <c r="D477" s="656"/>
      <c r="E477" s="656"/>
      <c r="F477" s="323" t="s">
        <v>92</v>
      </c>
      <c r="G477" s="323" t="s">
        <v>96</v>
      </c>
      <c r="H477" s="324" t="s">
        <v>779</v>
      </c>
      <c r="I477" s="350">
        <v>600</v>
      </c>
      <c r="J477" s="737"/>
      <c r="K477" s="654"/>
      <c r="L477" s="329"/>
      <c r="M477" s="467">
        <v>2879.5</v>
      </c>
      <c r="N477" s="599">
        <v>5600</v>
      </c>
      <c r="O477" s="599">
        <v>4648</v>
      </c>
      <c r="P477" s="599">
        <f t="shared" si="179"/>
        <v>0</v>
      </c>
      <c r="Q477" s="599">
        <v>0</v>
      </c>
      <c r="R477" s="599">
        <v>0</v>
      </c>
      <c r="S477" s="599">
        <f t="shared" si="180"/>
        <v>0</v>
      </c>
      <c r="T477" s="599">
        <v>0</v>
      </c>
      <c r="U477" s="599">
        <v>0</v>
      </c>
      <c r="V477" s="599">
        <f t="shared" si="181"/>
        <v>0</v>
      </c>
      <c r="W477" s="599">
        <v>0</v>
      </c>
      <c r="X477" s="599">
        <v>0</v>
      </c>
    </row>
    <row r="478" spans="1:24">
      <c r="A478" s="729"/>
      <c r="B478" s="670"/>
      <c r="C478" s="655"/>
      <c r="D478" s="656"/>
      <c r="E478" s="656"/>
      <c r="F478" s="324" t="s">
        <v>92</v>
      </c>
      <c r="G478" s="324" t="s">
        <v>96</v>
      </c>
      <c r="H478" s="324" t="s">
        <v>93</v>
      </c>
      <c r="I478" s="350">
        <v>600</v>
      </c>
      <c r="J478" s="737"/>
      <c r="K478" s="654"/>
      <c r="L478" s="329"/>
      <c r="M478" s="467">
        <v>150</v>
      </c>
      <c r="N478" s="599">
        <v>550</v>
      </c>
      <c r="O478" s="599">
        <v>0</v>
      </c>
      <c r="P478" s="599">
        <f t="shared" si="179"/>
        <v>250</v>
      </c>
      <c r="Q478" s="599">
        <v>250</v>
      </c>
      <c r="R478" s="599">
        <v>0</v>
      </c>
      <c r="S478" s="599">
        <f t="shared" si="180"/>
        <v>242.5</v>
      </c>
      <c r="T478" s="599">
        <v>242.5</v>
      </c>
      <c r="U478" s="599">
        <v>0</v>
      </c>
      <c r="V478" s="599">
        <f t="shared" si="181"/>
        <v>247.5</v>
      </c>
      <c r="W478" s="599">
        <v>247.5</v>
      </c>
      <c r="X478" s="599">
        <v>0</v>
      </c>
    </row>
    <row r="479" spans="1:24" ht="91.5" customHeight="1">
      <c r="A479" s="729" t="s">
        <v>796</v>
      </c>
      <c r="B479" s="670" t="s">
        <v>267</v>
      </c>
      <c r="C479" s="655"/>
      <c r="D479" s="731" t="s">
        <v>301</v>
      </c>
      <c r="E479" s="731" t="s">
        <v>969</v>
      </c>
      <c r="F479" s="324" t="s">
        <v>92</v>
      </c>
      <c r="G479" s="324" t="s">
        <v>96</v>
      </c>
      <c r="H479" s="324" t="s">
        <v>169</v>
      </c>
      <c r="I479" s="350">
        <v>600</v>
      </c>
      <c r="J479" s="737"/>
      <c r="K479" s="654"/>
      <c r="L479" s="329"/>
      <c r="M479" s="467">
        <v>150</v>
      </c>
      <c r="N479" s="599">
        <v>120</v>
      </c>
      <c r="O479" s="599">
        <v>0</v>
      </c>
      <c r="P479" s="599">
        <f t="shared" si="179"/>
        <v>0</v>
      </c>
      <c r="Q479" s="599"/>
      <c r="R479" s="599"/>
      <c r="S479" s="599">
        <f t="shared" si="180"/>
        <v>0</v>
      </c>
      <c r="T479" s="599"/>
      <c r="U479" s="599"/>
      <c r="V479" s="599">
        <f t="shared" si="181"/>
        <v>0</v>
      </c>
      <c r="W479" s="599"/>
      <c r="X479" s="599"/>
    </row>
    <row r="480" spans="1:24">
      <c r="A480" s="742"/>
      <c r="B480" s="654"/>
      <c r="C480" s="656"/>
      <c r="D480" s="656"/>
      <c r="E480" s="656"/>
      <c r="F480" s="324" t="s">
        <v>97</v>
      </c>
      <c r="G480" s="324" t="s">
        <v>94</v>
      </c>
      <c r="H480" s="324" t="s">
        <v>169</v>
      </c>
      <c r="I480" s="350">
        <v>600</v>
      </c>
      <c r="J480" s="737"/>
      <c r="K480" s="654"/>
      <c r="L480" s="329"/>
      <c r="M480" s="467"/>
      <c r="N480" s="599">
        <v>445.7</v>
      </c>
      <c r="O480" s="599">
        <v>0</v>
      </c>
      <c r="P480" s="599">
        <f t="shared" si="179"/>
        <v>0</v>
      </c>
      <c r="Q480" s="599"/>
      <c r="R480" s="599"/>
      <c r="S480" s="599">
        <f t="shared" si="180"/>
        <v>0</v>
      </c>
      <c r="T480" s="599"/>
      <c r="U480" s="599"/>
      <c r="V480" s="599">
        <f t="shared" si="181"/>
        <v>0</v>
      </c>
      <c r="W480" s="599"/>
      <c r="X480" s="599"/>
    </row>
    <row r="481" spans="1:24">
      <c r="A481" s="727" t="s">
        <v>303</v>
      </c>
      <c r="B481" s="670" t="s">
        <v>1009</v>
      </c>
      <c r="C481" s="735" t="s">
        <v>781</v>
      </c>
      <c r="D481" s="731" t="s">
        <v>782</v>
      </c>
      <c r="E481" s="731" t="s">
        <v>1010</v>
      </c>
      <c r="F481" s="324" t="s">
        <v>97</v>
      </c>
      <c r="G481" s="324" t="s">
        <v>132</v>
      </c>
      <c r="H481" s="324" t="s">
        <v>1457</v>
      </c>
      <c r="I481" s="350">
        <v>600</v>
      </c>
      <c r="J481" s="737"/>
      <c r="K481" s="654"/>
      <c r="L481" s="329"/>
      <c r="M481" s="603"/>
      <c r="N481" s="599">
        <v>6381.5</v>
      </c>
      <c r="O481" s="599">
        <v>0</v>
      </c>
      <c r="P481" s="599">
        <f t="shared" si="179"/>
        <v>0</v>
      </c>
      <c r="Q481" s="599"/>
      <c r="R481" s="599"/>
      <c r="S481" s="599">
        <f t="shared" si="180"/>
        <v>0</v>
      </c>
      <c r="T481" s="599"/>
      <c r="U481" s="599"/>
      <c r="V481" s="599">
        <f t="shared" si="181"/>
        <v>0</v>
      </c>
      <c r="W481" s="599"/>
      <c r="X481" s="599"/>
    </row>
    <row r="482" spans="1:24" ht="113.25" customHeight="1">
      <c r="A482" s="727"/>
      <c r="B482" s="670"/>
      <c r="C482" s="735"/>
      <c r="D482" s="731"/>
      <c r="E482" s="731"/>
      <c r="F482" s="324" t="s">
        <v>97</v>
      </c>
      <c r="G482" s="324" t="s">
        <v>132</v>
      </c>
      <c r="H482" s="324" t="s">
        <v>784</v>
      </c>
      <c r="I482" s="350">
        <v>600</v>
      </c>
      <c r="J482" s="737"/>
      <c r="K482" s="654"/>
      <c r="L482" s="329"/>
      <c r="M482" s="603">
        <v>8023.5999999999995</v>
      </c>
      <c r="N482" s="599"/>
      <c r="O482" s="599"/>
      <c r="P482" s="599">
        <f t="shared" si="179"/>
        <v>0</v>
      </c>
      <c r="Q482" s="599"/>
      <c r="R482" s="599"/>
      <c r="S482" s="599">
        <f t="shared" si="180"/>
        <v>0</v>
      </c>
      <c r="T482" s="599"/>
      <c r="U482" s="599"/>
      <c r="V482" s="599">
        <f t="shared" si="181"/>
        <v>0</v>
      </c>
      <c r="W482" s="599"/>
      <c r="X482" s="599"/>
    </row>
    <row r="483" spans="1:24" ht="162" customHeight="1">
      <c r="A483" s="727"/>
      <c r="B483" s="670"/>
      <c r="C483" s="735"/>
      <c r="D483" s="731"/>
      <c r="E483" s="731"/>
      <c r="F483" s="324" t="s">
        <v>97</v>
      </c>
      <c r="G483" s="324" t="s">
        <v>132</v>
      </c>
      <c r="H483" s="324" t="s">
        <v>783</v>
      </c>
      <c r="I483" s="350">
        <v>600</v>
      </c>
      <c r="J483" s="737"/>
      <c r="K483" s="654"/>
      <c r="L483" s="329"/>
      <c r="M483" s="603">
        <v>2482</v>
      </c>
      <c r="N483" s="599"/>
      <c r="O483" s="599"/>
      <c r="P483" s="599">
        <f t="shared" si="179"/>
        <v>0</v>
      </c>
      <c r="Q483" s="599"/>
      <c r="R483" s="599"/>
      <c r="S483" s="599">
        <f t="shared" si="180"/>
        <v>0</v>
      </c>
      <c r="T483" s="599"/>
      <c r="U483" s="599"/>
      <c r="V483" s="599">
        <f t="shared" si="181"/>
        <v>0</v>
      </c>
      <c r="W483" s="599"/>
      <c r="X483" s="599"/>
    </row>
    <row r="484" spans="1:24" ht="258.75" customHeight="1">
      <c r="A484" s="727"/>
      <c r="B484" s="670"/>
      <c r="C484" s="735"/>
      <c r="D484" s="731"/>
      <c r="E484" s="731"/>
      <c r="F484" s="324" t="s">
        <v>97</v>
      </c>
      <c r="G484" s="324" t="s">
        <v>132</v>
      </c>
      <c r="H484" s="324" t="s">
        <v>1014</v>
      </c>
      <c r="I484" s="350">
        <v>600</v>
      </c>
      <c r="J484" s="737"/>
      <c r="K484" s="654"/>
      <c r="L484" s="329"/>
      <c r="M484" s="467">
        <v>3416.6000000000004</v>
      </c>
      <c r="N484" s="599"/>
      <c r="O484" s="599"/>
      <c r="P484" s="599">
        <f t="shared" si="179"/>
        <v>0</v>
      </c>
      <c r="Q484" s="599"/>
      <c r="R484" s="599"/>
      <c r="S484" s="599">
        <f t="shared" si="180"/>
        <v>0</v>
      </c>
      <c r="T484" s="599"/>
      <c r="U484" s="599"/>
      <c r="V484" s="599">
        <f t="shared" si="181"/>
        <v>0</v>
      </c>
      <c r="W484" s="599"/>
      <c r="X484" s="599"/>
    </row>
    <row r="485" spans="1:24" ht="93" customHeight="1">
      <c r="A485" s="727"/>
      <c r="B485" s="670"/>
      <c r="C485" s="735"/>
      <c r="D485" s="731"/>
      <c r="E485" s="731"/>
      <c r="F485" s="324" t="s">
        <v>97</v>
      </c>
      <c r="G485" s="324" t="s">
        <v>94</v>
      </c>
      <c r="H485" s="324" t="s">
        <v>184</v>
      </c>
      <c r="I485" s="350">
        <v>600</v>
      </c>
      <c r="J485" s="737"/>
      <c r="K485" s="654"/>
      <c r="L485" s="329"/>
      <c r="M485" s="467">
        <v>4031</v>
      </c>
      <c r="N485" s="599">
        <v>7836.5</v>
      </c>
      <c r="O485" s="599">
        <v>1357.3</v>
      </c>
      <c r="P485" s="599">
        <f t="shared" si="179"/>
        <v>16528.2</v>
      </c>
      <c r="Q485" s="599">
        <v>16528.2</v>
      </c>
      <c r="R485" s="599">
        <v>0</v>
      </c>
      <c r="S485" s="599">
        <f t="shared" si="180"/>
        <v>16032.4</v>
      </c>
      <c r="T485" s="599">
        <v>16032.4</v>
      </c>
      <c r="U485" s="599">
        <v>0</v>
      </c>
      <c r="V485" s="599">
        <f t="shared" si="181"/>
        <v>16362.9</v>
      </c>
      <c r="W485" s="599">
        <v>16362.9</v>
      </c>
      <c r="X485" s="599">
        <v>0</v>
      </c>
    </row>
    <row r="486" spans="1:24">
      <c r="A486" s="727" t="s">
        <v>304</v>
      </c>
      <c r="B486" s="670" t="s">
        <v>998</v>
      </c>
      <c r="C486" s="663" t="s">
        <v>791</v>
      </c>
      <c r="D486" s="731" t="s">
        <v>269</v>
      </c>
      <c r="E486" s="731" t="s">
        <v>963</v>
      </c>
      <c r="F486" s="324" t="s">
        <v>97</v>
      </c>
      <c r="G486" s="324" t="s">
        <v>97</v>
      </c>
      <c r="H486" s="324" t="s">
        <v>720</v>
      </c>
      <c r="I486" s="756">
        <v>600</v>
      </c>
      <c r="J486" s="737"/>
      <c r="K486" s="654"/>
      <c r="L486" s="329"/>
      <c r="M486" s="603">
        <v>94</v>
      </c>
      <c r="N486" s="599"/>
      <c r="O486" s="599"/>
      <c r="P486" s="599">
        <f t="shared" si="179"/>
        <v>0</v>
      </c>
      <c r="Q486" s="599"/>
      <c r="R486" s="599"/>
      <c r="S486" s="599">
        <f t="shared" si="180"/>
        <v>0</v>
      </c>
      <c r="T486" s="599"/>
      <c r="U486" s="599"/>
      <c r="V486" s="599">
        <f t="shared" si="181"/>
        <v>0</v>
      </c>
      <c r="W486" s="599"/>
      <c r="X486" s="599"/>
    </row>
    <row r="487" spans="1:24">
      <c r="A487" s="742"/>
      <c r="B487" s="654"/>
      <c r="C487" s="663"/>
      <c r="D487" s="656"/>
      <c r="E487" s="656"/>
      <c r="F487" s="324" t="s">
        <v>97</v>
      </c>
      <c r="G487" s="324" t="s">
        <v>97</v>
      </c>
      <c r="H487" s="324" t="s">
        <v>99</v>
      </c>
      <c r="I487" s="756"/>
      <c r="J487" s="737"/>
      <c r="K487" s="654"/>
      <c r="L487" s="329"/>
      <c r="M487" s="603">
        <v>999.6</v>
      </c>
      <c r="N487" s="599"/>
      <c r="O487" s="599"/>
      <c r="P487" s="599">
        <f t="shared" si="179"/>
        <v>0</v>
      </c>
      <c r="Q487" s="599"/>
      <c r="R487" s="599"/>
      <c r="S487" s="599">
        <f t="shared" si="180"/>
        <v>0</v>
      </c>
      <c r="T487" s="599"/>
      <c r="U487" s="599"/>
      <c r="V487" s="599">
        <f t="shared" si="181"/>
        <v>0</v>
      </c>
      <c r="W487" s="599"/>
      <c r="X487" s="599"/>
    </row>
    <row r="488" spans="1:24">
      <c r="A488" s="727" t="s">
        <v>305</v>
      </c>
      <c r="B488" s="640" t="s">
        <v>1008</v>
      </c>
      <c r="C488" s="655" t="s">
        <v>785</v>
      </c>
      <c r="D488" s="731" t="s">
        <v>271</v>
      </c>
      <c r="E488" s="731" t="s">
        <v>966</v>
      </c>
      <c r="F488" s="324" t="s">
        <v>97</v>
      </c>
      <c r="G488" s="324" t="s">
        <v>94</v>
      </c>
      <c r="H488" s="324" t="s">
        <v>120</v>
      </c>
      <c r="I488" s="350">
        <v>600</v>
      </c>
      <c r="J488" s="737"/>
      <c r="K488" s="654"/>
      <c r="L488" s="329"/>
      <c r="M488" s="467">
        <v>2090</v>
      </c>
      <c r="N488" s="599">
        <v>5622.8</v>
      </c>
      <c r="O488" s="599">
        <v>2139.8000000000002</v>
      </c>
      <c r="P488" s="599">
        <f t="shared" si="179"/>
        <v>3700.1</v>
      </c>
      <c r="Q488" s="599">
        <v>3700.1</v>
      </c>
      <c r="R488" s="599">
        <v>0</v>
      </c>
      <c r="S488" s="599">
        <f t="shared" si="180"/>
        <v>3589.1</v>
      </c>
      <c r="T488" s="599">
        <v>3589.1</v>
      </c>
      <c r="U488" s="599">
        <v>0</v>
      </c>
      <c r="V488" s="599">
        <f t="shared" si="181"/>
        <v>3663.1</v>
      </c>
      <c r="W488" s="599">
        <v>3663.1</v>
      </c>
      <c r="X488" s="599">
        <v>0</v>
      </c>
    </row>
    <row r="489" spans="1:24">
      <c r="A489" s="727"/>
      <c r="B489" s="640"/>
      <c r="C489" s="655"/>
      <c r="D489" s="731"/>
      <c r="E489" s="731"/>
      <c r="F489" s="324" t="s">
        <v>97</v>
      </c>
      <c r="G489" s="324" t="s">
        <v>94</v>
      </c>
      <c r="H489" s="324" t="s">
        <v>185</v>
      </c>
      <c r="I489" s="350">
        <v>600</v>
      </c>
      <c r="J489" s="737"/>
      <c r="K489" s="654"/>
      <c r="L489" s="329"/>
      <c r="M489" s="467">
        <v>11973</v>
      </c>
      <c r="N489" s="599">
        <v>4150.8999999999996</v>
      </c>
      <c r="O489" s="599">
        <v>1781.2</v>
      </c>
      <c r="P489" s="599">
        <f t="shared" si="179"/>
        <v>0</v>
      </c>
      <c r="Q489" s="599"/>
      <c r="R489" s="599"/>
      <c r="S489" s="599">
        <f t="shared" si="180"/>
        <v>0</v>
      </c>
      <c r="T489" s="599"/>
      <c r="U489" s="599"/>
      <c r="V489" s="599">
        <f t="shared" si="181"/>
        <v>0</v>
      </c>
      <c r="W489" s="599"/>
      <c r="X489" s="599"/>
    </row>
    <row r="490" spans="1:24">
      <c r="A490" s="729"/>
      <c r="B490" s="640"/>
      <c r="C490" s="755"/>
      <c r="D490" s="731"/>
      <c r="E490" s="656"/>
      <c r="F490" s="324" t="s">
        <v>97</v>
      </c>
      <c r="G490" s="324" t="s">
        <v>94</v>
      </c>
      <c r="H490" s="324" t="s">
        <v>159</v>
      </c>
      <c r="I490" s="350">
        <v>600</v>
      </c>
      <c r="J490" s="737"/>
      <c r="K490" s="654"/>
      <c r="L490" s="329"/>
      <c r="M490" s="467">
        <v>8265</v>
      </c>
      <c r="N490" s="599">
        <v>23388.799999999999</v>
      </c>
      <c r="O490" s="599">
        <v>6915.1</v>
      </c>
      <c r="P490" s="599">
        <f t="shared" si="179"/>
        <v>4225</v>
      </c>
      <c r="Q490" s="599">
        <v>4225</v>
      </c>
      <c r="R490" s="599">
        <v>0</v>
      </c>
      <c r="S490" s="599">
        <f t="shared" si="180"/>
        <v>4225</v>
      </c>
      <c r="T490" s="599">
        <v>4225</v>
      </c>
      <c r="U490" s="599">
        <v>0</v>
      </c>
      <c r="V490" s="599">
        <f t="shared" si="181"/>
        <v>4225</v>
      </c>
      <c r="W490" s="599">
        <v>4225</v>
      </c>
      <c r="X490" s="599">
        <v>0</v>
      </c>
    </row>
    <row r="491" spans="1:24">
      <c r="A491" s="729"/>
      <c r="B491" s="640"/>
      <c r="C491" s="755"/>
      <c r="D491" s="731"/>
      <c r="E491" s="656"/>
      <c r="F491" s="324" t="s">
        <v>97</v>
      </c>
      <c r="G491" s="324" t="s">
        <v>94</v>
      </c>
      <c r="H491" s="324" t="s">
        <v>201</v>
      </c>
      <c r="I491" s="350">
        <v>600</v>
      </c>
      <c r="J491" s="737"/>
      <c r="K491" s="654"/>
      <c r="L491" s="329"/>
      <c r="M491" s="467">
        <v>299.7</v>
      </c>
      <c r="N491" s="467">
        <v>2118.6999999999998</v>
      </c>
      <c r="O491" s="599">
        <v>1261.5</v>
      </c>
      <c r="P491" s="599">
        <f t="shared" si="179"/>
        <v>492.8</v>
      </c>
      <c r="Q491" s="599">
        <v>492.8</v>
      </c>
      <c r="R491" s="599">
        <v>0</v>
      </c>
      <c r="S491" s="599">
        <f t="shared" si="180"/>
        <v>478</v>
      </c>
      <c r="T491" s="599">
        <v>478</v>
      </c>
      <c r="U491" s="599">
        <v>0</v>
      </c>
      <c r="V491" s="599">
        <f t="shared" si="181"/>
        <v>487.9</v>
      </c>
      <c r="W491" s="599">
        <v>487.9</v>
      </c>
      <c r="X491" s="599">
        <v>0</v>
      </c>
    </row>
    <row r="492" spans="1:24">
      <c r="A492" s="729"/>
      <c r="B492" s="640"/>
      <c r="C492" s="755"/>
      <c r="D492" s="731"/>
      <c r="E492" s="656"/>
      <c r="F492" s="324" t="s">
        <v>97</v>
      </c>
      <c r="G492" s="324" t="s">
        <v>94</v>
      </c>
      <c r="H492" s="324" t="s">
        <v>846</v>
      </c>
      <c r="I492" s="350">
        <v>600</v>
      </c>
      <c r="J492" s="737"/>
      <c r="K492" s="654"/>
      <c r="L492" s="329"/>
      <c r="M492" s="467">
        <v>3872.5</v>
      </c>
      <c r="N492" s="599">
        <v>1722.4</v>
      </c>
      <c r="O492" s="599">
        <v>0</v>
      </c>
      <c r="P492" s="599">
        <f t="shared" si="179"/>
        <v>0</v>
      </c>
      <c r="Q492" s="599">
        <v>0</v>
      </c>
      <c r="R492" s="599">
        <v>0</v>
      </c>
      <c r="S492" s="599">
        <f t="shared" si="180"/>
        <v>0</v>
      </c>
      <c r="T492" s="599">
        <v>0</v>
      </c>
      <c r="U492" s="599">
        <v>0</v>
      </c>
      <c r="V492" s="599">
        <f t="shared" si="181"/>
        <v>0</v>
      </c>
      <c r="W492" s="599">
        <v>0</v>
      </c>
      <c r="X492" s="599">
        <v>0</v>
      </c>
    </row>
    <row r="493" spans="1:24" ht="59.25" customHeight="1">
      <c r="A493" s="729"/>
      <c r="B493" s="640"/>
      <c r="C493" s="755"/>
      <c r="D493" s="731"/>
      <c r="E493" s="656"/>
      <c r="F493" s="324" t="s">
        <v>97</v>
      </c>
      <c r="G493" s="324" t="s">
        <v>94</v>
      </c>
      <c r="H493" s="324" t="s">
        <v>787</v>
      </c>
      <c r="I493" s="350">
        <v>600</v>
      </c>
      <c r="J493" s="737"/>
      <c r="K493" s="654"/>
      <c r="L493" s="329"/>
      <c r="M493" s="467">
        <v>14450.4</v>
      </c>
      <c r="N493" s="599">
        <v>11624.7</v>
      </c>
      <c r="O493" s="599">
        <v>0</v>
      </c>
      <c r="P493" s="599">
        <f t="shared" si="179"/>
        <v>0</v>
      </c>
      <c r="Q493" s="599"/>
      <c r="R493" s="599"/>
      <c r="S493" s="599">
        <f t="shared" si="180"/>
        <v>0</v>
      </c>
      <c r="T493" s="599"/>
      <c r="U493" s="599"/>
      <c r="V493" s="599">
        <f t="shared" si="181"/>
        <v>0</v>
      </c>
      <c r="W493" s="599"/>
      <c r="X493" s="599"/>
    </row>
    <row r="494" spans="1:24">
      <c r="A494" s="729"/>
      <c r="B494" s="654"/>
      <c r="C494" s="755"/>
      <c r="D494" s="656"/>
      <c r="E494" s="656"/>
      <c r="F494" s="324" t="s">
        <v>97</v>
      </c>
      <c r="G494" s="324" t="s">
        <v>94</v>
      </c>
      <c r="H494" s="324" t="s">
        <v>164</v>
      </c>
      <c r="I494" s="350">
        <v>600</v>
      </c>
      <c r="J494" s="737"/>
      <c r="K494" s="654"/>
      <c r="L494" s="329"/>
      <c r="M494" s="467"/>
      <c r="N494" s="599">
        <v>1566</v>
      </c>
      <c r="O494" s="599">
        <v>1058.5999999999999</v>
      </c>
      <c r="P494" s="604">
        <f t="shared" si="179"/>
        <v>0</v>
      </c>
      <c r="Q494" s="604"/>
      <c r="R494" s="599"/>
      <c r="S494" s="604">
        <f t="shared" si="180"/>
        <v>0</v>
      </c>
      <c r="T494" s="604"/>
      <c r="U494" s="599"/>
      <c r="V494" s="604">
        <f t="shared" si="181"/>
        <v>0</v>
      </c>
      <c r="W494" s="604"/>
      <c r="X494" s="599"/>
    </row>
    <row r="495" spans="1:24">
      <c r="A495" s="729"/>
      <c r="B495" s="654"/>
      <c r="C495" s="755"/>
      <c r="D495" s="656"/>
      <c r="E495" s="656"/>
      <c r="F495" s="324" t="s">
        <v>97</v>
      </c>
      <c r="G495" s="324" t="s">
        <v>94</v>
      </c>
      <c r="H495" s="324" t="s">
        <v>1015</v>
      </c>
      <c r="I495" s="350">
        <v>600</v>
      </c>
      <c r="J495" s="737"/>
      <c r="K495" s="654"/>
      <c r="L495" s="329"/>
      <c r="M495" s="467">
        <v>2792.3</v>
      </c>
      <c r="N495" s="599"/>
      <c r="O495" s="599"/>
      <c r="P495" s="604">
        <f t="shared" si="179"/>
        <v>0</v>
      </c>
      <c r="Q495" s="604"/>
      <c r="R495" s="599"/>
      <c r="S495" s="604">
        <f t="shared" si="180"/>
        <v>0</v>
      </c>
      <c r="T495" s="604"/>
      <c r="U495" s="599"/>
      <c r="V495" s="604">
        <f t="shared" si="181"/>
        <v>0</v>
      </c>
      <c r="W495" s="604"/>
      <c r="X495" s="599"/>
    </row>
    <row r="496" spans="1:24">
      <c r="A496" s="729"/>
      <c r="B496" s="654"/>
      <c r="C496" s="755"/>
      <c r="D496" s="656"/>
      <c r="E496" s="656"/>
      <c r="F496" s="324" t="s">
        <v>97</v>
      </c>
      <c r="G496" s="324" t="s">
        <v>94</v>
      </c>
      <c r="H496" s="324" t="s">
        <v>797</v>
      </c>
      <c r="I496" s="350">
        <v>600</v>
      </c>
      <c r="J496" s="737"/>
      <c r="K496" s="654"/>
      <c r="L496" s="329"/>
      <c r="M496" s="467">
        <v>24363.600000000002</v>
      </c>
      <c r="N496" s="599">
        <v>22462.6</v>
      </c>
      <c r="O496" s="599">
        <v>18017.2</v>
      </c>
      <c r="P496" s="599">
        <f t="shared" si="179"/>
        <v>0</v>
      </c>
      <c r="Q496" s="599"/>
      <c r="R496" s="599"/>
      <c r="S496" s="599">
        <f t="shared" si="180"/>
        <v>0</v>
      </c>
      <c r="T496" s="599"/>
      <c r="U496" s="599"/>
      <c r="V496" s="599">
        <f t="shared" si="181"/>
        <v>0</v>
      </c>
      <c r="W496" s="599"/>
      <c r="X496" s="599"/>
    </row>
    <row r="497" spans="1:24" ht="37.5">
      <c r="A497" s="729"/>
      <c r="B497" s="654"/>
      <c r="C497" s="755"/>
      <c r="D497" s="656"/>
      <c r="E497" s="656"/>
      <c r="F497" s="324" t="s">
        <v>97</v>
      </c>
      <c r="G497" s="324" t="s">
        <v>94</v>
      </c>
      <c r="H497" s="324" t="s">
        <v>1458</v>
      </c>
      <c r="I497" s="350">
        <v>600</v>
      </c>
      <c r="J497" s="737"/>
      <c r="K497" s="654"/>
      <c r="L497" s="329"/>
      <c r="M497" s="467">
        <v>34235.199999999997</v>
      </c>
      <c r="N497" s="599">
        <v>29473.3</v>
      </c>
      <c r="O497" s="599">
        <v>9196.5</v>
      </c>
      <c r="P497" s="599">
        <f t="shared" si="179"/>
        <v>0</v>
      </c>
      <c r="Q497" s="599"/>
      <c r="R497" s="599"/>
      <c r="S497" s="599">
        <f t="shared" si="180"/>
        <v>0</v>
      </c>
      <c r="T497" s="599"/>
      <c r="U497" s="599"/>
      <c r="V497" s="599">
        <f t="shared" si="181"/>
        <v>0</v>
      </c>
      <c r="W497" s="599"/>
      <c r="X497" s="599"/>
    </row>
    <row r="498" spans="1:24">
      <c r="A498" s="729"/>
      <c r="B498" s="654"/>
      <c r="C498" s="755"/>
      <c r="D498" s="656"/>
      <c r="E498" s="656"/>
      <c r="F498" s="324" t="s">
        <v>97</v>
      </c>
      <c r="G498" s="324" t="s">
        <v>94</v>
      </c>
      <c r="H498" s="324" t="s">
        <v>1459</v>
      </c>
      <c r="I498" s="350">
        <v>600</v>
      </c>
      <c r="J498" s="737"/>
      <c r="K498" s="654"/>
      <c r="L498" s="329"/>
      <c r="M498" s="467"/>
      <c r="N498" s="599"/>
      <c r="O498" s="599"/>
      <c r="P498" s="599">
        <f t="shared" si="179"/>
        <v>9734.9</v>
      </c>
      <c r="Q498" s="599">
        <v>9734.9</v>
      </c>
      <c r="R498" s="599">
        <v>0</v>
      </c>
      <c r="S498" s="599">
        <f t="shared" si="180"/>
        <v>13287.8</v>
      </c>
      <c r="T498" s="599">
        <v>13287.8</v>
      </c>
      <c r="U498" s="599">
        <v>0</v>
      </c>
      <c r="V498" s="599">
        <f t="shared" si="181"/>
        <v>13287.8</v>
      </c>
      <c r="W498" s="599">
        <v>13287.8</v>
      </c>
      <c r="X498" s="599">
        <v>0</v>
      </c>
    </row>
    <row r="499" spans="1:24">
      <c r="A499" s="729"/>
      <c r="B499" s="654"/>
      <c r="C499" s="755"/>
      <c r="D499" s="656"/>
      <c r="E499" s="656"/>
      <c r="F499" s="324" t="s">
        <v>97</v>
      </c>
      <c r="G499" s="324" t="s">
        <v>94</v>
      </c>
      <c r="H499" s="324" t="s">
        <v>1460</v>
      </c>
      <c r="I499" s="350">
        <v>600</v>
      </c>
      <c r="J499" s="737"/>
      <c r="K499" s="654"/>
      <c r="L499" s="329"/>
      <c r="M499" s="467"/>
      <c r="N499" s="599"/>
      <c r="O499" s="599"/>
      <c r="P499" s="599">
        <f t="shared" si="179"/>
        <v>0</v>
      </c>
      <c r="Q499" s="599">
        <v>0</v>
      </c>
      <c r="R499" s="599">
        <v>0</v>
      </c>
      <c r="S499" s="599">
        <f t="shared" si="180"/>
        <v>31420.3</v>
      </c>
      <c r="T499" s="599">
        <v>31420.3</v>
      </c>
      <c r="U499" s="599">
        <v>0</v>
      </c>
      <c r="V499" s="599">
        <f t="shared" si="181"/>
        <v>31624.9</v>
      </c>
      <c r="W499" s="599">
        <v>31624.9</v>
      </c>
      <c r="X499" s="599">
        <v>0</v>
      </c>
    </row>
    <row r="500" spans="1:24">
      <c r="A500" s="729"/>
      <c r="B500" s="654"/>
      <c r="C500" s="755"/>
      <c r="D500" s="656"/>
      <c r="E500" s="656"/>
      <c r="F500" s="324" t="s">
        <v>97</v>
      </c>
      <c r="G500" s="324" t="s">
        <v>94</v>
      </c>
      <c r="H500" s="324" t="s">
        <v>93</v>
      </c>
      <c r="I500" s="350">
        <v>600</v>
      </c>
      <c r="J500" s="737"/>
      <c r="K500" s="654"/>
      <c r="L500" s="329"/>
      <c r="M500" s="467"/>
      <c r="N500" s="599"/>
      <c r="O500" s="599"/>
      <c r="P500" s="599">
        <f t="shared" si="179"/>
        <v>300</v>
      </c>
      <c r="Q500" s="599">
        <v>300</v>
      </c>
      <c r="R500" s="599">
        <v>0</v>
      </c>
      <c r="S500" s="599">
        <f t="shared" si="180"/>
        <v>291</v>
      </c>
      <c r="T500" s="599">
        <v>291</v>
      </c>
      <c r="U500" s="599">
        <v>0</v>
      </c>
      <c r="V500" s="599">
        <f t="shared" si="181"/>
        <v>297</v>
      </c>
      <c r="W500" s="599">
        <v>297</v>
      </c>
      <c r="X500" s="599">
        <v>0</v>
      </c>
    </row>
    <row r="501" spans="1:24">
      <c r="A501" s="729"/>
      <c r="B501" s="654"/>
      <c r="C501" s="755"/>
      <c r="D501" s="656"/>
      <c r="E501" s="656"/>
      <c r="F501" s="324" t="s">
        <v>97</v>
      </c>
      <c r="G501" s="324" t="s">
        <v>94</v>
      </c>
      <c r="H501" s="324" t="s">
        <v>1016</v>
      </c>
      <c r="I501" s="350">
        <v>600</v>
      </c>
      <c r="J501" s="737"/>
      <c r="K501" s="654"/>
      <c r="L501" s="329"/>
      <c r="M501" s="467">
        <v>1370</v>
      </c>
      <c r="N501" s="599"/>
      <c r="O501" s="599"/>
      <c r="P501" s="599">
        <f t="shared" si="179"/>
        <v>0</v>
      </c>
      <c r="Q501" s="599"/>
      <c r="R501" s="599"/>
      <c r="S501" s="599">
        <f t="shared" si="180"/>
        <v>0</v>
      </c>
      <c r="T501" s="599"/>
      <c r="U501" s="599"/>
      <c r="V501" s="599">
        <f t="shared" si="181"/>
        <v>0</v>
      </c>
      <c r="W501" s="599"/>
      <c r="X501" s="599"/>
    </row>
    <row r="502" spans="1:24">
      <c r="A502" s="729"/>
      <c r="B502" s="654"/>
      <c r="C502" s="755"/>
      <c r="D502" s="656"/>
      <c r="E502" s="656"/>
      <c r="F502" s="324" t="s">
        <v>97</v>
      </c>
      <c r="G502" s="324" t="s">
        <v>94</v>
      </c>
      <c r="H502" s="324" t="s">
        <v>933</v>
      </c>
      <c r="I502" s="350">
        <v>600</v>
      </c>
      <c r="J502" s="738"/>
      <c r="K502" s="654"/>
      <c r="L502" s="329"/>
      <c r="M502" s="467">
        <v>4872.0999999999995</v>
      </c>
      <c r="N502" s="599"/>
      <c r="O502" s="599"/>
      <c r="P502" s="599">
        <f t="shared" si="179"/>
        <v>0</v>
      </c>
      <c r="Q502" s="599"/>
      <c r="R502" s="599"/>
      <c r="S502" s="599">
        <f t="shared" si="180"/>
        <v>0</v>
      </c>
      <c r="T502" s="599"/>
      <c r="U502" s="599"/>
      <c r="V502" s="599">
        <f t="shared" si="181"/>
        <v>0</v>
      </c>
      <c r="W502" s="599"/>
      <c r="X502" s="599"/>
    </row>
    <row r="503" spans="1:24" ht="318.75">
      <c r="A503" s="357" t="s">
        <v>848</v>
      </c>
      <c r="B503" s="328" t="s">
        <v>1461</v>
      </c>
      <c r="C503" s="329" t="s">
        <v>1462</v>
      </c>
      <c r="D503" s="323" t="s">
        <v>297</v>
      </c>
      <c r="E503" s="323" t="s">
        <v>984</v>
      </c>
      <c r="F503" s="324" t="s">
        <v>298</v>
      </c>
      <c r="G503" s="324" t="s">
        <v>92</v>
      </c>
      <c r="H503" s="324" t="s">
        <v>299</v>
      </c>
      <c r="I503" s="350">
        <v>600</v>
      </c>
      <c r="J503" s="328" t="s">
        <v>1463</v>
      </c>
      <c r="K503" s="328" t="s">
        <v>1464</v>
      </c>
      <c r="L503" s="329"/>
      <c r="M503" s="467"/>
      <c r="N503" s="599">
        <v>835</v>
      </c>
      <c r="O503" s="599">
        <v>835</v>
      </c>
      <c r="P503" s="599">
        <f t="shared" si="179"/>
        <v>0</v>
      </c>
      <c r="Q503" s="599"/>
      <c r="R503" s="599"/>
      <c r="S503" s="599">
        <f t="shared" si="180"/>
        <v>0</v>
      </c>
      <c r="T503" s="599"/>
      <c r="U503" s="599"/>
      <c r="V503" s="599">
        <f t="shared" si="181"/>
        <v>0</v>
      </c>
      <c r="W503" s="599"/>
      <c r="X503" s="599"/>
    </row>
    <row r="504" spans="1:24" ht="131.25">
      <c r="A504" s="357" t="s">
        <v>1465</v>
      </c>
      <c r="B504" s="328" t="s">
        <v>1000</v>
      </c>
      <c r="C504" s="329"/>
      <c r="D504" s="323" t="s">
        <v>777</v>
      </c>
      <c r="E504" s="323" t="s">
        <v>955</v>
      </c>
      <c r="F504" s="324" t="s">
        <v>91</v>
      </c>
      <c r="G504" s="324" t="s">
        <v>82</v>
      </c>
      <c r="H504" s="324" t="s">
        <v>93</v>
      </c>
      <c r="I504" s="350">
        <v>600</v>
      </c>
      <c r="J504" s="328" t="s">
        <v>1466</v>
      </c>
      <c r="K504" s="328" t="s">
        <v>1450</v>
      </c>
      <c r="L504" s="329"/>
      <c r="M504" s="467">
        <v>267.60000000000002</v>
      </c>
      <c r="N504" s="599">
        <v>376.3</v>
      </c>
      <c r="O504" s="599">
        <v>141.1</v>
      </c>
      <c r="P504" s="599">
        <f t="shared" si="179"/>
        <v>372.5</v>
      </c>
      <c r="Q504" s="599">
        <v>372.5</v>
      </c>
      <c r="R504" s="599">
        <v>0</v>
      </c>
      <c r="S504" s="599">
        <f t="shared" si="180"/>
        <v>361.3</v>
      </c>
      <c r="T504" s="599">
        <v>361.3</v>
      </c>
      <c r="U504" s="599">
        <v>0</v>
      </c>
      <c r="V504" s="599">
        <f t="shared" si="181"/>
        <v>368.8</v>
      </c>
      <c r="W504" s="599">
        <v>368.8</v>
      </c>
      <c r="X504" s="599">
        <v>0</v>
      </c>
    </row>
    <row r="505" spans="1:24">
      <c r="A505" s="657" t="s">
        <v>148</v>
      </c>
      <c r="B505" s="657"/>
      <c r="C505" s="657"/>
      <c r="D505" s="657"/>
      <c r="E505" s="657"/>
      <c r="F505" s="657"/>
      <c r="G505" s="657"/>
      <c r="H505" s="657"/>
      <c r="I505" s="657"/>
      <c r="J505" s="657"/>
      <c r="K505" s="657"/>
      <c r="L505" s="657"/>
      <c r="M505" s="466">
        <f>SUM(M506:M506)</f>
        <v>2200</v>
      </c>
      <c r="N505" s="466">
        <f>SUM(N506:N506)</f>
        <v>0</v>
      </c>
      <c r="O505" s="466">
        <f>SUM(O506:O506)</f>
        <v>0</v>
      </c>
      <c r="P505" s="466">
        <f>SUM(P506:P506)</f>
        <v>0</v>
      </c>
      <c r="Q505" s="466">
        <f>SUM(Q506:Q506)</f>
        <v>0</v>
      </c>
      <c r="R505" s="605"/>
      <c r="S505" s="466">
        <f>SUM(S506:S506)</f>
        <v>0</v>
      </c>
      <c r="T505" s="466">
        <f>SUM(T506:T506)</f>
        <v>0</v>
      </c>
      <c r="U505" s="605"/>
      <c r="V505" s="466">
        <f>SUM(V506:V506)</f>
        <v>0</v>
      </c>
      <c r="W505" s="466">
        <f>SUM(W506:W506)</f>
        <v>0</v>
      </c>
      <c r="X505" s="466">
        <f>SUM(X506:X506)</f>
        <v>0</v>
      </c>
    </row>
    <row r="506" spans="1:24" ht="56.25">
      <c r="A506" s="351" t="s">
        <v>143</v>
      </c>
      <c r="B506" s="322" t="s">
        <v>1000</v>
      </c>
      <c r="C506" s="352"/>
      <c r="D506" s="323" t="s">
        <v>777</v>
      </c>
      <c r="E506" s="323" t="s">
        <v>955</v>
      </c>
      <c r="F506" s="324" t="s">
        <v>91</v>
      </c>
      <c r="G506" s="324" t="s">
        <v>82</v>
      </c>
      <c r="H506" s="324" t="s">
        <v>93</v>
      </c>
      <c r="I506" s="350">
        <v>630</v>
      </c>
      <c r="J506" s="420"/>
      <c r="K506" s="352"/>
      <c r="L506" s="329"/>
      <c r="M506" s="467">
        <v>2200</v>
      </c>
      <c r="N506" s="467"/>
      <c r="O506" s="599"/>
      <c r="P506" s="467">
        <f>Q506+R506</f>
        <v>0</v>
      </c>
      <c r="Q506" s="467"/>
      <c r="R506" s="599"/>
      <c r="S506" s="467">
        <f>T506+U506</f>
        <v>0</v>
      </c>
      <c r="T506" s="467"/>
      <c r="U506" s="599"/>
      <c r="V506" s="467">
        <f>W506+X506</f>
        <v>0</v>
      </c>
      <c r="W506" s="467"/>
      <c r="X506" s="599"/>
    </row>
    <row r="507" spans="1:24" s="34" customFormat="1" ht="17.45" customHeight="1">
      <c r="A507" s="193" t="s">
        <v>19</v>
      </c>
      <c r="B507" s="561" t="s">
        <v>175</v>
      </c>
      <c r="C507" s="195"/>
      <c r="D507" s="195"/>
      <c r="E507" s="196"/>
      <c r="F507" s="194"/>
      <c r="G507" s="194"/>
      <c r="H507" s="194"/>
      <c r="I507" s="194"/>
      <c r="J507" s="534"/>
      <c r="K507" s="195"/>
      <c r="L507" s="196"/>
      <c r="M507" s="570">
        <f>SUM(M508:M527)</f>
        <v>146529.5</v>
      </c>
      <c r="N507" s="570">
        <f>SUM(N508:N527)</f>
        <v>132569.29999999999</v>
      </c>
      <c r="O507" s="570">
        <f>SUM(O508:O527)</f>
        <v>63204.5</v>
      </c>
      <c r="P507" s="570">
        <f>SUM(P508:P527)</f>
        <v>62944.800000000003</v>
      </c>
      <c r="Q507" s="570">
        <f>SUM(Q508:Q527)</f>
        <v>62944.800000000003</v>
      </c>
      <c r="R507" s="570"/>
      <c r="S507" s="570">
        <f>SUM(S508:S527)</f>
        <v>60792.299999999996</v>
      </c>
      <c r="T507" s="570">
        <f>SUM(T508:T527)</f>
        <v>60792.299999999996</v>
      </c>
      <c r="U507" s="570"/>
      <c r="V507" s="570">
        <f>SUM(V508:V527)</f>
        <v>61839.5</v>
      </c>
      <c r="W507" s="570">
        <f>SUM(W508:W527)</f>
        <v>61839.5</v>
      </c>
      <c r="X507" s="570">
        <f>SUM(X508:X527)</f>
        <v>0</v>
      </c>
    </row>
    <row r="508" spans="1:24" ht="112.5">
      <c r="A508" s="354" t="s">
        <v>25</v>
      </c>
      <c r="B508" s="355" t="s">
        <v>847</v>
      </c>
      <c r="C508" s="356"/>
      <c r="D508" s="356" t="s">
        <v>726</v>
      </c>
      <c r="E508" s="356" t="s">
        <v>959</v>
      </c>
      <c r="F508" s="324" t="s">
        <v>97</v>
      </c>
      <c r="G508" s="324" t="s">
        <v>132</v>
      </c>
      <c r="H508" s="324" t="s">
        <v>696</v>
      </c>
      <c r="I508" s="350">
        <v>800</v>
      </c>
      <c r="J508" s="328" t="s">
        <v>849</v>
      </c>
      <c r="K508" s="328" t="s">
        <v>850</v>
      </c>
      <c r="L508" s="352"/>
      <c r="M508" s="599">
        <v>82778.8</v>
      </c>
      <c r="N508" s="599"/>
      <c r="O508" s="599"/>
      <c r="P508" s="599">
        <f t="shared" ref="P508:P527" si="182">Q508+R508</f>
        <v>0</v>
      </c>
      <c r="Q508" s="599"/>
      <c r="R508" s="599"/>
      <c r="S508" s="599">
        <f t="shared" ref="S508:S527" si="183">T508+U508</f>
        <v>0</v>
      </c>
      <c r="T508" s="599"/>
      <c r="U508" s="599"/>
      <c r="V508" s="599">
        <f t="shared" ref="V508:V527" si="184">W508+X508</f>
        <v>0</v>
      </c>
      <c r="W508" s="599"/>
      <c r="X508" s="599"/>
    </row>
    <row r="509" spans="1:24">
      <c r="A509" s="757" t="s">
        <v>211</v>
      </c>
      <c r="B509" s="748" t="s">
        <v>1001</v>
      </c>
      <c r="C509" s="746"/>
      <c r="D509" s="746" t="s">
        <v>262</v>
      </c>
      <c r="E509" s="746" t="s">
        <v>952</v>
      </c>
      <c r="F509" s="324" t="s">
        <v>97</v>
      </c>
      <c r="G509" s="324" t="s">
        <v>91</v>
      </c>
      <c r="H509" s="324" t="s">
        <v>802</v>
      </c>
      <c r="I509" s="350">
        <v>800</v>
      </c>
      <c r="J509" s="748" t="s">
        <v>1467</v>
      </c>
      <c r="K509" s="748" t="s">
        <v>1468</v>
      </c>
      <c r="L509" s="352"/>
      <c r="M509" s="599">
        <v>4.8</v>
      </c>
      <c r="N509" s="599"/>
      <c r="O509" s="599"/>
      <c r="P509" s="605">
        <f t="shared" si="182"/>
        <v>0</v>
      </c>
      <c r="Q509" s="605"/>
      <c r="R509" s="599"/>
      <c r="S509" s="605">
        <f t="shared" si="183"/>
        <v>0</v>
      </c>
      <c r="T509" s="605"/>
      <c r="U509" s="599"/>
      <c r="V509" s="605">
        <f t="shared" si="184"/>
        <v>0</v>
      </c>
      <c r="W509" s="605"/>
      <c r="X509" s="599"/>
    </row>
    <row r="510" spans="1:24">
      <c r="A510" s="758"/>
      <c r="B510" s="760"/>
      <c r="C510" s="761"/>
      <c r="D510" s="761"/>
      <c r="E510" s="762"/>
      <c r="F510" s="324" t="s">
        <v>97</v>
      </c>
      <c r="G510" s="324" t="s">
        <v>91</v>
      </c>
      <c r="H510" s="324" t="s">
        <v>800</v>
      </c>
      <c r="I510" s="350">
        <v>800</v>
      </c>
      <c r="J510" s="737"/>
      <c r="K510" s="760"/>
      <c r="L510" s="352"/>
      <c r="M510" s="599">
        <v>2248.5</v>
      </c>
      <c r="N510" s="599"/>
      <c r="O510" s="599"/>
      <c r="P510" s="605">
        <f t="shared" si="182"/>
        <v>0</v>
      </c>
      <c r="Q510" s="605"/>
      <c r="R510" s="599"/>
      <c r="S510" s="605">
        <f t="shared" si="183"/>
        <v>0</v>
      </c>
      <c r="T510" s="605"/>
      <c r="U510" s="599"/>
      <c r="V510" s="605">
        <f t="shared" si="184"/>
        <v>0</v>
      </c>
      <c r="W510" s="605"/>
      <c r="X510" s="599"/>
    </row>
    <row r="511" spans="1:24">
      <c r="A511" s="758"/>
      <c r="B511" s="760"/>
      <c r="C511" s="761"/>
      <c r="D511" s="761"/>
      <c r="E511" s="762"/>
      <c r="F511" s="324" t="s">
        <v>97</v>
      </c>
      <c r="G511" s="324" t="s">
        <v>91</v>
      </c>
      <c r="H511" s="324" t="s">
        <v>801</v>
      </c>
      <c r="I511" s="350">
        <v>800</v>
      </c>
      <c r="J511" s="737"/>
      <c r="K511" s="760"/>
      <c r="L511" s="352"/>
      <c r="M511" s="599">
        <v>10411.299999999999</v>
      </c>
      <c r="N511" s="599">
        <v>9281.6</v>
      </c>
      <c r="O511" s="599">
        <v>4431.2</v>
      </c>
      <c r="P511" s="599">
        <f t="shared" si="182"/>
        <v>9147.2999999999993</v>
      </c>
      <c r="Q511" s="599">
        <v>9147.2999999999993</v>
      </c>
      <c r="R511" s="599">
        <v>0</v>
      </c>
      <c r="S511" s="599">
        <f t="shared" si="183"/>
        <v>8872.9</v>
      </c>
      <c r="T511" s="599">
        <v>8872.9</v>
      </c>
      <c r="U511" s="599">
        <v>0</v>
      </c>
      <c r="V511" s="599">
        <f t="shared" si="184"/>
        <v>9055.7999999999993</v>
      </c>
      <c r="W511" s="599">
        <v>9055.7999999999993</v>
      </c>
      <c r="X511" s="599">
        <v>0</v>
      </c>
    </row>
    <row r="512" spans="1:24">
      <c r="A512" s="758"/>
      <c r="B512" s="760"/>
      <c r="C512" s="761"/>
      <c r="D512" s="761"/>
      <c r="E512" s="762"/>
      <c r="F512" s="324" t="s">
        <v>97</v>
      </c>
      <c r="G512" s="324" t="s">
        <v>91</v>
      </c>
      <c r="H512" s="324" t="s">
        <v>803</v>
      </c>
      <c r="I512" s="350">
        <v>800</v>
      </c>
      <c r="J512" s="737"/>
      <c r="K512" s="760"/>
      <c r="L512" s="352"/>
      <c r="M512" s="599">
        <v>3629</v>
      </c>
      <c r="N512" s="599">
        <v>3184</v>
      </c>
      <c r="O512" s="599">
        <v>879</v>
      </c>
      <c r="P512" s="599">
        <f t="shared" si="182"/>
        <v>966.6</v>
      </c>
      <c r="Q512" s="599">
        <v>966.6</v>
      </c>
      <c r="R512" s="599">
        <v>0</v>
      </c>
      <c r="S512" s="599">
        <f t="shared" si="183"/>
        <v>937.6</v>
      </c>
      <c r="T512" s="599">
        <v>937.6</v>
      </c>
      <c r="U512" s="599">
        <v>0</v>
      </c>
      <c r="V512" s="599">
        <f t="shared" si="184"/>
        <v>956.9</v>
      </c>
      <c r="W512" s="599">
        <v>956.9</v>
      </c>
      <c r="X512" s="599">
        <v>0</v>
      </c>
    </row>
    <row r="513" spans="1:24">
      <c r="A513" s="758"/>
      <c r="B513" s="760"/>
      <c r="C513" s="761"/>
      <c r="D513" s="761"/>
      <c r="E513" s="762"/>
      <c r="F513" s="324" t="s">
        <v>97</v>
      </c>
      <c r="G513" s="324" t="s">
        <v>91</v>
      </c>
      <c r="H513" s="324" t="s">
        <v>93</v>
      </c>
      <c r="I513" s="350">
        <v>800</v>
      </c>
      <c r="J513" s="737"/>
      <c r="K513" s="760"/>
      <c r="L513" s="352"/>
      <c r="M513" s="599">
        <v>450</v>
      </c>
      <c r="N513" s="599"/>
      <c r="O513" s="599"/>
      <c r="P513" s="599">
        <f t="shared" si="182"/>
        <v>675</v>
      </c>
      <c r="Q513" s="599">
        <v>675</v>
      </c>
      <c r="R513" s="599">
        <v>0</v>
      </c>
      <c r="S513" s="599">
        <f t="shared" si="183"/>
        <v>654.79999999999995</v>
      </c>
      <c r="T513" s="599">
        <v>654.79999999999995</v>
      </c>
      <c r="U513" s="599">
        <v>0</v>
      </c>
      <c r="V513" s="599">
        <f t="shared" si="184"/>
        <v>668.3</v>
      </c>
      <c r="W513" s="599">
        <v>668.3</v>
      </c>
      <c r="X513" s="599">
        <v>0</v>
      </c>
    </row>
    <row r="514" spans="1:24">
      <c r="A514" s="759"/>
      <c r="B514" s="749"/>
      <c r="C514" s="747"/>
      <c r="D514" s="747"/>
      <c r="E514" s="763"/>
      <c r="F514" s="324" t="s">
        <v>97</v>
      </c>
      <c r="G514" s="324" t="s">
        <v>91</v>
      </c>
      <c r="H514" s="324" t="s">
        <v>1469</v>
      </c>
      <c r="I514" s="350">
        <v>800</v>
      </c>
      <c r="J514" s="738"/>
      <c r="K514" s="749"/>
      <c r="L514" s="352"/>
      <c r="M514" s="467"/>
      <c r="N514" s="599">
        <v>56112</v>
      </c>
      <c r="O514" s="599">
        <v>22079.5</v>
      </c>
      <c r="P514" s="599">
        <f t="shared" si="182"/>
        <v>0</v>
      </c>
      <c r="Q514" s="599"/>
      <c r="R514" s="599"/>
      <c r="S514" s="599">
        <f t="shared" si="183"/>
        <v>0</v>
      </c>
      <c r="T514" s="599"/>
      <c r="U514" s="599"/>
      <c r="V514" s="599">
        <f t="shared" si="184"/>
        <v>0</v>
      </c>
      <c r="W514" s="599"/>
      <c r="X514" s="599"/>
    </row>
    <row r="515" spans="1:24">
      <c r="A515" s="764" t="s">
        <v>58</v>
      </c>
      <c r="B515" s="670" t="s">
        <v>1003</v>
      </c>
      <c r="C515" s="743"/>
      <c r="D515" s="743" t="s">
        <v>773</v>
      </c>
      <c r="E515" s="743" t="s">
        <v>1004</v>
      </c>
      <c r="F515" s="324" t="s">
        <v>97</v>
      </c>
      <c r="G515" s="324" t="s">
        <v>132</v>
      </c>
      <c r="H515" s="324" t="s">
        <v>804</v>
      </c>
      <c r="I515" s="350">
        <v>800</v>
      </c>
      <c r="J515" s="670" t="s">
        <v>1470</v>
      </c>
      <c r="K515" s="670" t="s">
        <v>1471</v>
      </c>
      <c r="L515" s="358"/>
      <c r="M515" s="599">
        <v>234</v>
      </c>
      <c r="N515" s="599">
        <v>728.4</v>
      </c>
      <c r="O515" s="599">
        <v>77.599999999999994</v>
      </c>
      <c r="P515" s="599">
        <f t="shared" si="182"/>
        <v>798.4</v>
      </c>
      <c r="Q515" s="599">
        <v>798.4</v>
      </c>
      <c r="R515" s="599">
        <v>0</v>
      </c>
      <c r="S515" s="599">
        <f t="shared" si="183"/>
        <v>774.4</v>
      </c>
      <c r="T515" s="599">
        <v>774.4</v>
      </c>
      <c r="U515" s="599">
        <v>0</v>
      </c>
      <c r="V515" s="599">
        <f t="shared" si="184"/>
        <v>790.4</v>
      </c>
      <c r="W515" s="599">
        <v>790.4</v>
      </c>
      <c r="X515" s="599">
        <v>0</v>
      </c>
    </row>
    <row r="516" spans="1:24">
      <c r="A516" s="764"/>
      <c r="B516" s="670"/>
      <c r="C516" s="743"/>
      <c r="D516" s="743"/>
      <c r="E516" s="743"/>
      <c r="F516" s="324" t="s">
        <v>97</v>
      </c>
      <c r="G516" s="324" t="s">
        <v>132</v>
      </c>
      <c r="H516" s="324" t="s">
        <v>806</v>
      </c>
      <c r="I516" s="350">
        <v>800</v>
      </c>
      <c r="J516" s="742"/>
      <c r="K516" s="654"/>
      <c r="L516" s="358"/>
      <c r="M516" s="599">
        <v>13914.7</v>
      </c>
      <c r="N516" s="599">
        <v>19054.3</v>
      </c>
      <c r="O516" s="599">
        <v>10522.1</v>
      </c>
      <c r="P516" s="599">
        <f t="shared" si="182"/>
        <v>20667.7</v>
      </c>
      <c r="Q516" s="599">
        <v>20667.7</v>
      </c>
      <c r="R516" s="599">
        <v>0</v>
      </c>
      <c r="S516" s="599">
        <f t="shared" si="183"/>
        <v>20047.7</v>
      </c>
      <c r="T516" s="599">
        <v>20047.7</v>
      </c>
      <c r="U516" s="599">
        <v>0</v>
      </c>
      <c r="V516" s="599">
        <f t="shared" si="184"/>
        <v>20461</v>
      </c>
      <c r="W516" s="599">
        <v>20461</v>
      </c>
      <c r="X516" s="599">
        <v>0</v>
      </c>
    </row>
    <row r="517" spans="1:24" ht="93" customHeight="1">
      <c r="A517" s="729"/>
      <c r="B517" s="670"/>
      <c r="C517" s="743"/>
      <c r="D517" s="743"/>
      <c r="E517" s="743"/>
      <c r="F517" s="324" t="s">
        <v>97</v>
      </c>
      <c r="G517" s="324" t="s">
        <v>132</v>
      </c>
      <c r="H517" s="324" t="s">
        <v>807</v>
      </c>
      <c r="I517" s="350">
        <v>800</v>
      </c>
      <c r="J517" s="742"/>
      <c r="K517" s="654"/>
      <c r="L517" s="358"/>
      <c r="M517" s="599">
        <v>23310.799999999999</v>
      </c>
      <c r="N517" s="599"/>
      <c r="O517" s="599"/>
      <c r="P517" s="599">
        <f t="shared" si="182"/>
        <v>0</v>
      </c>
      <c r="Q517" s="599"/>
      <c r="R517" s="599"/>
      <c r="S517" s="599">
        <f t="shared" si="183"/>
        <v>0</v>
      </c>
      <c r="T517" s="599"/>
      <c r="U517" s="599"/>
      <c r="V517" s="599">
        <f t="shared" si="184"/>
        <v>0</v>
      </c>
      <c r="W517" s="599"/>
      <c r="X517" s="599"/>
    </row>
    <row r="518" spans="1:24">
      <c r="A518" s="729"/>
      <c r="B518" s="670"/>
      <c r="C518" s="743"/>
      <c r="D518" s="743"/>
      <c r="E518" s="743"/>
      <c r="F518" s="324" t="s">
        <v>97</v>
      </c>
      <c r="G518" s="324" t="s">
        <v>132</v>
      </c>
      <c r="H518" s="324" t="s">
        <v>1472</v>
      </c>
      <c r="I518" s="350">
        <v>800</v>
      </c>
      <c r="J518" s="742"/>
      <c r="K518" s="654"/>
      <c r="L518" s="359"/>
      <c r="M518" s="599"/>
      <c r="N518" s="599">
        <v>2743</v>
      </c>
      <c r="O518" s="599">
        <v>424.1</v>
      </c>
      <c r="P518" s="599">
        <f t="shared" si="182"/>
        <v>9936.4</v>
      </c>
      <c r="Q518" s="599">
        <v>9936.4</v>
      </c>
      <c r="R518" s="599">
        <v>0</v>
      </c>
      <c r="S518" s="599">
        <f t="shared" si="183"/>
        <v>9638.2999999999993</v>
      </c>
      <c r="T518" s="599">
        <v>9638.2999999999993</v>
      </c>
      <c r="U518" s="599">
        <v>0</v>
      </c>
      <c r="V518" s="599">
        <f t="shared" si="184"/>
        <v>9837</v>
      </c>
      <c r="W518" s="599">
        <v>9837</v>
      </c>
      <c r="X518" s="599">
        <v>0</v>
      </c>
    </row>
    <row r="519" spans="1:24">
      <c r="A519" s="729"/>
      <c r="B519" s="670"/>
      <c r="C519" s="743"/>
      <c r="D519" s="743"/>
      <c r="E519" s="743"/>
      <c r="F519" s="324" t="s">
        <v>97</v>
      </c>
      <c r="G519" s="324" t="s">
        <v>132</v>
      </c>
      <c r="H519" s="324" t="s">
        <v>1473</v>
      </c>
      <c r="I519" s="350">
        <v>800</v>
      </c>
      <c r="J519" s="742"/>
      <c r="K519" s="654"/>
      <c r="L519" s="359"/>
      <c r="M519" s="599"/>
      <c r="N519" s="599">
        <v>1695.2</v>
      </c>
      <c r="O519" s="599">
        <v>699.1</v>
      </c>
      <c r="P519" s="599">
        <f t="shared" si="182"/>
        <v>994.3</v>
      </c>
      <c r="Q519" s="599">
        <v>994.3</v>
      </c>
      <c r="R519" s="599">
        <v>0</v>
      </c>
      <c r="S519" s="599">
        <f t="shared" si="183"/>
        <v>964.5</v>
      </c>
      <c r="T519" s="599">
        <v>964.5</v>
      </c>
      <c r="U519" s="599">
        <v>0</v>
      </c>
      <c r="V519" s="599">
        <f t="shared" si="184"/>
        <v>984.4</v>
      </c>
      <c r="W519" s="599">
        <v>984.4</v>
      </c>
      <c r="X519" s="599">
        <v>0</v>
      </c>
    </row>
    <row r="520" spans="1:24">
      <c r="A520" s="729"/>
      <c r="B520" s="670"/>
      <c r="C520" s="743"/>
      <c r="D520" s="743"/>
      <c r="E520" s="743"/>
      <c r="F520" s="324" t="s">
        <v>97</v>
      </c>
      <c r="G520" s="324" t="s">
        <v>132</v>
      </c>
      <c r="H520" s="324" t="s">
        <v>805</v>
      </c>
      <c r="I520" s="350">
        <v>800</v>
      </c>
      <c r="J520" s="742"/>
      <c r="K520" s="654"/>
      <c r="L520" s="358"/>
      <c r="M520" s="599">
        <v>2762.5</v>
      </c>
      <c r="N520" s="599"/>
      <c r="O520" s="599"/>
      <c r="P520" s="599">
        <f t="shared" si="182"/>
        <v>10000</v>
      </c>
      <c r="Q520" s="599">
        <v>10000</v>
      </c>
      <c r="R520" s="599">
        <v>0</v>
      </c>
      <c r="S520" s="599">
        <f t="shared" si="183"/>
        <v>10000</v>
      </c>
      <c r="T520" s="599">
        <v>10000</v>
      </c>
      <c r="U520" s="599">
        <v>0</v>
      </c>
      <c r="V520" s="599">
        <f t="shared" si="184"/>
        <v>10000</v>
      </c>
      <c r="W520" s="599">
        <v>10000</v>
      </c>
      <c r="X520" s="599">
        <v>0</v>
      </c>
    </row>
    <row r="521" spans="1:24">
      <c r="A521" s="729"/>
      <c r="B521" s="670"/>
      <c r="C521" s="743"/>
      <c r="D521" s="743"/>
      <c r="E521" s="743"/>
      <c r="F521" s="324" t="s">
        <v>97</v>
      </c>
      <c r="G521" s="324" t="s">
        <v>132</v>
      </c>
      <c r="H521" s="324" t="s">
        <v>1257</v>
      </c>
      <c r="I521" s="350">
        <v>800</v>
      </c>
      <c r="J521" s="742"/>
      <c r="K521" s="654"/>
      <c r="L521" s="358"/>
      <c r="M521" s="599"/>
      <c r="N521" s="599"/>
      <c r="O521" s="599"/>
      <c r="P521" s="599">
        <f t="shared" si="182"/>
        <v>0</v>
      </c>
      <c r="Q521" s="599"/>
      <c r="R521" s="599"/>
      <c r="S521" s="599">
        <f t="shared" si="183"/>
        <v>0</v>
      </c>
      <c r="T521" s="599"/>
      <c r="U521" s="599"/>
      <c r="V521" s="599">
        <f t="shared" si="184"/>
        <v>0</v>
      </c>
      <c r="W521" s="599"/>
      <c r="X521" s="599"/>
    </row>
    <row r="522" spans="1:24" ht="311.25" customHeight="1">
      <c r="A522" s="729"/>
      <c r="B522" s="670"/>
      <c r="C522" s="743"/>
      <c r="D522" s="743"/>
      <c r="E522" s="743"/>
      <c r="F522" s="324" t="s">
        <v>97</v>
      </c>
      <c r="G522" s="324" t="s">
        <v>132</v>
      </c>
      <c r="H522" s="324" t="s">
        <v>1474</v>
      </c>
      <c r="I522" s="350">
        <v>800</v>
      </c>
      <c r="J522" s="742"/>
      <c r="K522" s="654"/>
      <c r="L522" s="358"/>
      <c r="M522" s="599"/>
      <c r="N522" s="599"/>
      <c r="O522" s="599"/>
      <c r="P522" s="599">
        <f t="shared" si="182"/>
        <v>8181.1</v>
      </c>
      <c r="Q522" s="599">
        <v>8181.1</v>
      </c>
      <c r="R522" s="599">
        <v>0</v>
      </c>
      <c r="S522" s="599">
        <f t="shared" si="183"/>
        <v>7935.7</v>
      </c>
      <c r="T522" s="599">
        <v>7935.7</v>
      </c>
      <c r="U522" s="599">
        <v>0</v>
      </c>
      <c r="V522" s="599">
        <f t="shared" si="184"/>
        <v>8099.3</v>
      </c>
      <c r="W522" s="599">
        <v>8099.3</v>
      </c>
      <c r="X522" s="599">
        <v>0</v>
      </c>
    </row>
    <row r="523" spans="1:24">
      <c r="A523" s="729"/>
      <c r="B523" s="670"/>
      <c r="C523" s="743"/>
      <c r="D523" s="743"/>
      <c r="E523" s="743"/>
      <c r="F523" s="324" t="s">
        <v>97</v>
      </c>
      <c r="G523" s="324" t="s">
        <v>132</v>
      </c>
      <c r="H523" s="324" t="s">
        <v>808</v>
      </c>
      <c r="I523" s="350">
        <v>800</v>
      </c>
      <c r="J523" s="742"/>
      <c r="K523" s="654"/>
      <c r="L523" s="358"/>
      <c r="M523" s="599">
        <v>6663.2</v>
      </c>
      <c r="N523" s="599">
        <v>39123.5</v>
      </c>
      <c r="O523" s="599">
        <v>23983.200000000001</v>
      </c>
      <c r="P523" s="599">
        <f t="shared" si="182"/>
        <v>0</v>
      </c>
      <c r="Q523" s="599">
        <v>0</v>
      </c>
      <c r="R523" s="599">
        <v>0</v>
      </c>
      <c r="S523" s="599">
        <f t="shared" si="183"/>
        <v>0</v>
      </c>
      <c r="T523" s="599">
        <v>0</v>
      </c>
      <c r="U523" s="599">
        <v>0</v>
      </c>
      <c r="V523" s="599">
        <f t="shared" si="184"/>
        <v>0</v>
      </c>
      <c r="W523" s="599">
        <v>0</v>
      </c>
      <c r="X523" s="599">
        <v>0</v>
      </c>
    </row>
    <row r="524" spans="1:24">
      <c r="A524" s="729"/>
      <c r="B524" s="670"/>
      <c r="C524" s="743"/>
      <c r="D524" s="743"/>
      <c r="E524" s="743"/>
      <c r="F524" s="324" t="s">
        <v>97</v>
      </c>
      <c r="G524" s="324" t="s">
        <v>132</v>
      </c>
      <c r="H524" s="324" t="s">
        <v>809</v>
      </c>
      <c r="I524" s="350">
        <v>800</v>
      </c>
      <c r="J524" s="742"/>
      <c r="K524" s="654"/>
      <c r="L524" s="358"/>
      <c r="M524" s="599"/>
      <c r="N524" s="599">
        <v>378.4</v>
      </c>
      <c r="O524" s="599">
        <v>108.7</v>
      </c>
      <c r="P524" s="599">
        <f t="shared" si="182"/>
        <v>859.7</v>
      </c>
      <c r="Q524" s="599">
        <v>859.7</v>
      </c>
      <c r="R524" s="599">
        <v>0</v>
      </c>
      <c r="S524" s="599">
        <f t="shared" si="183"/>
        <v>833.9</v>
      </c>
      <c r="T524" s="599">
        <v>833.9</v>
      </c>
      <c r="U524" s="599">
        <v>0</v>
      </c>
      <c r="V524" s="599">
        <f t="shared" si="184"/>
        <v>851.1</v>
      </c>
      <c r="W524" s="599">
        <v>851.1</v>
      </c>
      <c r="X524" s="599">
        <v>0</v>
      </c>
    </row>
    <row r="525" spans="1:24">
      <c r="A525" s="743" t="s">
        <v>59</v>
      </c>
      <c r="B525" s="640" t="s">
        <v>851</v>
      </c>
      <c r="C525" s="753"/>
      <c r="D525" s="743" t="s">
        <v>380</v>
      </c>
      <c r="E525" s="743" t="s">
        <v>1017</v>
      </c>
      <c r="F525" s="324" t="s">
        <v>79</v>
      </c>
      <c r="G525" s="324" t="s">
        <v>133</v>
      </c>
      <c r="H525" s="324" t="s">
        <v>325</v>
      </c>
      <c r="I525" s="350">
        <v>800</v>
      </c>
      <c r="J525" s="748" t="s">
        <v>1475</v>
      </c>
      <c r="K525" s="670" t="s">
        <v>1476</v>
      </c>
      <c r="L525" s="352"/>
      <c r="M525" s="467">
        <v>121.9</v>
      </c>
      <c r="N525" s="599">
        <v>95.5</v>
      </c>
      <c r="O525" s="599">
        <v>0</v>
      </c>
      <c r="P525" s="599">
        <f t="shared" si="182"/>
        <v>0</v>
      </c>
      <c r="Q525" s="599">
        <v>0</v>
      </c>
      <c r="R525" s="599">
        <v>0</v>
      </c>
      <c r="S525" s="599">
        <f t="shared" si="183"/>
        <v>91.1</v>
      </c>
      <c r="T525" s="599">
        <v>91.1</v>
      </c>
      <c r="U525" s="599">
        <v>0</v>
      </c>
      <c r="V525" s="599">
        <f t="shared" si="184"/>
        <v>93</v>
      </c>
      <c r="W525" s="599">
        <v>93</v>
      </c>
      <c r="X525" s="599">
        <v>0</v>
      </c>
    </row>
    <row r="526" spans="1:24">
      <c r="A526" s="743"/>
      <c r="B526" s="640"/>
      <c r="C526" s="753"/>
      <c r="D526" s="743"/>
      <c r="E526" s="743"/>
      <c r="F526" s="324" t="s">
        <v>79</v>
      </c>
      <c r="G526" s="324" t="s">
        <v>94</v>
      </c>
      <c r="H526" s="324" t="s">
        <v>1258</v>
      </c>
      <c r="I526" s="350">
        <v>800</v>
      </c>
      <c r="J526" s="760"/>
      <c r="K526" s="670"/>
      <c r="L526" s="352"/>
      <c r="M526" s="467"/>
      <c r="N526" s="599"/>
      <c r="O526" s="599"/>
      <c r="P526" s="599">
        <f t="shared" si="182"/>
        <v>718.3</v>
      </c>
      <c r="Q526" s="599">
        <v>718.3</v>
      </c>
      <c r="R526" s="599">
        <v>0</v>
      </c>
      <c r="S526" s="599">
        <f t="shared" si="183"/>
        <v>0</v>
      </c>
      <c r="T526" s="599">
        <v>0</v>
      </c>
      <c r="U526" s="599">
        <v>0</v>
      </c>
      <c r="V526" s="599">
        <f t="shared" si="184"/>
        <v>0</v>
      </c>
      <c r="W526" s="599">
        <v>0</v>
      </c>
      <c r="X526" s="599">
        <v>0</v>
      </c>
    </row>
    <row r="527" spans="1:24">
      <c r="A527" s="743"/>
      <c r="B527" s="640"/>
      <c r="C527" s="753"/>
      <c r="D527" s="744"/>
      <c r="E527" s="744"/>
      <c r="F527" s="324" t="s">
        <v>79</v>
      </c>
      <c r="G527" s="324" t="s">
        <v>133</v>
      </c>
      <c r="H527" s="324" t="s">
        <v>852</v>
      </c>
      <c r="I527" s="350">
        <v>800</v>
      </c>
      <c r="J527" s="738"/>
      <c r="K527" s="654"/>
      <c r="L527" s="352"/>
      <c r="M527" s="467"/>
      <c r="N527" s="599">
        <v>173.4</v>
      </c>
      <c r="O527" s="599">
        <v>0</v>
      </c>
      <c r="P527" s="599">
        <f t="shared" si="182"/>
        <v>0</v>
      </c>
      <c r="Q527" s="599">
        <v>0</v>
      </c>
      <c r="R527" s="599">
        <v>0</v>
      </c>
      <c r="S527" s="599">
        <f t="shared" si="183"/>
        <v>41.4</v>
      </c>
      <c r="T527" s="599">
        <v>41.4</v>
      </c>
      <c r="U527" s="599">
        <v>0</v>
      </c>
      <c r="V527" s="599">
        <f t="shared" si="184"/>
        <v>42.3</v>
      </c>
      <c r="W527" s="599">
        <v>42.3</v>
      </c>
      <c r="X527" s="599">
        <v>0</v>
      </c>
    </row>
    <row r="528" spans="1:24" s="34" customFormat="1" ht="17.45" customHeight="1">
      <c r="A528" s="193" t="s">
        <v>55</v>
      </c>
      <c r="B528" s="561" t="s">
        <v>31</v>
      </c>
      <c r="C528" s="195"/>
      <c r="D528" s="195"/>
      <c r="E528" s="196"/>
      <c r="F528" s="194"/>
      <c r="G528" s="194"/>
      <c r="H528" s="194"/>
      <c r="I528" s="194"/>
      <c r="J528" s="534"/>
      <c r="K528" s="195"/>
      <c r="L528" s="196"/>
      <c r="M528" s="570">
        <v>0</v>
      </c>
      <c r="N528" s="570">
        <v>0</v>
      </c>
      <c r="O528" s="570">
        <v>0</v>
      </c>
      <c r="P528" s="570">
        <v>0</v>
      </c>
      <c r="Q528" s="570">
        <v>0</v>
      </c>
      <c r="R528" s="570">
        <v>0</v>
      </c>
      <c r="S528" s="570">
        <v>0</v>
      </c>
      <c r="T528" s="570">
        <v>0</v>
      </c>
      <c r="U528" s="570">
        <v>0</v>
      </c>
      <c r="V528" s="570">
        <v>0</v>
      </c>
      <c r="W528" s="570">
        <v>0</v>
      </c>
      <c r="X528" s="570">
        <v>0</v>
      </c>
    </row>
    <row r="529" spans="1:24" ht="37.5">
      <c r="A529" s="111" t="s">
        <v>134</v>
      </c>
      <c r="B529" s="116" t="s">
        <v>1236</v>
      </c>
      <c r="C529" s="132"/>
      <c r="D529" s="86"/>
      <c r="E529" s="86"/>
      <c r="F529" s="86"/>
      <c r="G529" s="86"/>
      <c r="H529" s="86"/>
      <c r="I529" s="86"/>
      <c r="J529" s="111"/>
      <c r="K529" s="111"/>
      <c r="L529" s="86"/>
      <c r="M529" s="569">
        <v>502557.2</v>
      </c>
      <c r="N529" s="569">
        <v>526826.19999999995</v>
      </c>
      <c r="O529" s="569">
        <v>303259.5</v>
      </c>
      <c r="P529" s="569">
        <v>542772</v>
      </c>
      <c r="Q529" s="569">
        <v>542772</v>
      </c>
      <c r="R529" s="569">
        <v>0</v>
      </c>
      <c r="S529" s="569">
        <v>526515.6</v>
      </c>
      <c r="T529" s="569">
        <v>526515.6</v>
      </c>
      <c r="U529" s="569">
        <v>0</v>
      </c>
      <c r="V529" s="569">
        <v>537282.89999999991</v>
      </c>
      <c r="W529" s="569">
        <v>537282.89999999991</v>
      </c>
      <c r="X529" s="569">
        <v>0</v>
      </c>
    </row>
    <row r="530" spans="1:24" s="34" customFormat="1" ht="17.45" customHeight="1">
      <c r="A530" s="622" t="s">
        <v>9</v>
      </c>
      <c r="B530" s="653" t="s">
        <v>66</v>
      </c>
      <c r="C530" s="653"/>
      <c r="D530" s="653"/>
      <c r="E530" s="653"/>
      <c r="F530" s="653"/>
      <c r="G530" s="653"/>
      <c r="H530" s="653"/>
      <c r="I530" s="653"/>
      <c r="J530" s="653"/>
      <c r="K530" s="653"/>
      <c r="L530" s="653"/>
      <c r="M530" s="597">
        <f t="shared" ref="M530:X530" si="185">SUM(M531,M537,M548,M553)</f>
        <v>502557.20000000007</v>
      </c>
      <c r="N530" s="597">
        <f t="shared" si="185"/>
        <v>526826.29999999993</v>
      </c>
      <c r="O530" s="597">
        <f t="shared" si="185"/>
        <v>303259.5</v>
      </c>
      <c r="P530" s="597">
        <f t="shared" si="185"/>
        <v>542772</v>
      </c>
      <c r="Q530" s="597">
        <f t="shared" si="185"/>
        <v>542772</v>
      </c>
      <c r="R530" s="597">
        <f t="shared" si="185"/>
        <v>0</v>
      </c>
      <c r="S530" s="597">
        <f t="shared" si="185"/>
        <v>526515.6</v>
      </c>
      <c r="T530" s="597">
        <f t="shared" si="185"/>
        <v>526515.6</v>
      </c>
      <c r="U530" s="597">
        <f t="shared" si="185"/>
        <v>0</v>
      </c>
      <c r="V530" s="597">
        <f t="shared" si="185"/>
        <v>537282.9</v>
      </c>
      <c r="W530" s="597">
        <f t="shared" si="185"/>
        <v>537282.9</v>
      </c>
      <c r="X530" s="597">
        <f t="shared" si="185"/>
        <v>0</v>
      </c>
    </row>
    <row r="531" spans="1:24">
      <c r="A531" s="380" t="s">
        <v>56</v>
      </c>
      <c r="B531" s="322"/>
      <c r="C531" s="366"/>
      <c r="D531" s="438"/>
      <c r="E531" s="438"/>
      <c r="F531" s="322"/>
      <c r="G531" s="322"/>
      <c r="H531" s="322"/>
      <c r="I531" s="322"/>
      <c r="J531" s="396"/>
      <c r="K531" s="366"/>
      <c r="L531" s="438"/>
      <c r="M531" s="468">
        <f t="shared" ref="M531:R531" si="186">SUM(M532:M536)</f>
        <v>7455.6</v>
      </c>
      <c r="N531" s="468">
        <f t="shared" si="186"/>
        <v>9103.4</v>
      </c>
      <c r="O531" s="468">
        <f t="shared" si="186"/>
        <v>6048.4</v>
      </c>
      <c r="P531" s="468">
        <f t="shared" si="186"/>
        <v>8830.6999999999989</v>
      </c>
      <c r="Q531" s="468">
        <f t="shared" si="186"/>
        <v>8830.6999999999989</v>
      </c>
      <c r="R531" s="468">
        <f t="shared" si="186"/>
        <v>0</v>
      </c>
      <c r="S531" s="468">
        <f t="shared" ref="S531:S567" si="187">T531+U531</f>
        <v>8565.8000000000011</v>
      </c>
      <c r="T531" s="468">
        <f>SUM(T532:T536)</f>
        <v>8565.8000000000011</v>
      </c>
      <c r="U531" s="468">
        <f>SUM(U532:U536)</f>
        <v>0</v>
      </c>
      <c r="V531" s="468">
        <f>W531+X531</f>
        <v>8742.4</v>
      </c>
      <c r="W531" s="468">
        <f>SUM(W532:W536)</f>
        <v>8742.4</v>
      </c>
      <c r="X531" s="468">
        <f>SUM(X532:X536)</f>
        <v>0</v>
      </c>
    </row>
    <row r="532" spans="1:24" ht="75">
      <c r="A532" s="334" t="s">
        <v>237</v>
      </c>
      <c r="B532" s="322" t="s">
        <v>67</v>
      </c>
      <c r="C532" s="329"/>
      <c r="D532" s="323" t="s">
        <v>727</v>
      </c>
      <c r="E532" s="323" t="s">
        <v>957</v>
      </c>
      <c r="F532" s="324" t="s">
        <v>298</v>
      </c>
      <c r="G532" s="324" t="s">
        <v>92</v>
      </c>
      <c r="H532" s="324" t="s">
        <v>327</v>
      </c>
      <c r="I532" s="350">
        <v>100</v>
      </c>
      <c r="J532" s="383" t="s">
        <v>328</v>
      </c>
      <c r="K532" s="329" t="s">
        <v>329</v>
      </c>
      <c r="L532" s="329"/>
      <c r="M532" s="467">
        <v>6920.7</v>
      </c>
      <c r="N532" s="467">
        <v>8039.9</v>
      </c>
      <c r="O532" s="467">
        <v>5077.7</v>
      </c>
      <c r="P532" s="467">
        <f>Q532+R532</f>
        <v>8495.4</v>
      </c>
      <c r="Q532" s="467">
        <v>8495.4</v>
      </c>
      <c r="R532" s="467">
        <v>0</v>
      </c>
      <c r="S532" s="599">
        <f t="shared" si="187"/>
        <v>8240.6</v>
      </c>
      <c r="T532" s="467">
        <v>8240.6</v>
      </c>
      <c r="U532" s="467">
        <v>0</v>
      </c>
      <c r="V532" s="467">
        <f t="shared" ref="V532:V567" si="188">W532+X532</f>
        <v>8410.5</v>
      </c>
      <c r="W532" s="467">
        <v>8410.5</v>
      </c>
      <c r="X532" s="467">
        <v>0</v>
      </c>
    </row>
    <row r="533" spans="1:24" ht="75">
      <c r="A533" s="334" t="s">
        <v>512</v>
      </c>
      <c r="B533" s="322" t="s">
        <v>855</v>
      </c>
      <c r="C533" s="329"/>
      <c r="D533" s="323" t="s">
        <v>727</v>
      </c>
      <c r="E533" s="323" t="s">
        <v>957</v>
      </c>
      <c r="F533" s="324" t="s">
        <v>298</v>
      </c>
      <c r="G533" s="324" t="s">
        <v>92</v>
      </c>
      <c r="H533" s="324" t="s">
        <v>720</v>
      </c>
      <c r="I533" s="350">
        <v>100</v>
      </c>
      <c r="J533" s="383" t="s">
        <v>1480</v>
      </c>
      <c r="K533" s="329" t="s">
        <v>1024</v>
      </c>
      <c r="L533" s="329"/>
      <c r="M533" s="467">
        <v>105</v>
      </c>
      <c r="N533" s="467">
        <v>0</v>
      </c>
      <c r="O533" s="467">
        <v>0</v>
      </c>
      <c r="P533" s="467">
        <f>Q533+R533</f>
        <v>0</v>
      </c>
      <c r="Q533" s="467">
        <v>0</v>
      </c>
      <c r="R533" s="467">
        <v>0</v>
      </c>
      <c r="S533" s="599">
        <f>T533+U533</f>
        <v>0</v>
      </c>
      <c r="T533" s="467">
        <v>0</v>
      </c>
      <c r="U533" s="467">
        <v>0</v>
      </c>
      <c r="V533" s="467">
        <f>W533+X533</f>
        <v>0</v>
      </c>
      <c r="W533" s="467">
        <v>0</v>
      </c>
      <c r="X533" s="467">
        <v>0</v>
      </c>
    </row>
    <row r="534" spans="1:24" ht="93.75">
      <c r="A534" s="334" t="s">
        <v>728</v>
      </c>
      <c r="B534" s="322" t="s">
        <v>1025</v>
      </c>
      <c r="C534" s="329"/>
      <c r="D534" s="323" t="s">
        <v>727</v>
      </c>
      <c r="E534" s="323" t="s">
        <v>957</v>
      </c>
      <c r="F534" s="324" t="s">
        <v>298</v>
      </c>
      <c r="G534" s="324" t="s">
        <v>92</v>
      </c>
      <c r="H534" s="324" t="s">
        <v>986</v>
      </c>
      <c r="I534" s="350">
        <v>100</v>
      </c>
      <c r="J534" s="383" t="s">
        <v>1481</v>
      </c>
      <c r="K534" s="329" t="s">
        <v>1026</v>
      </c>
      <c r="L534" s="329"/>
      <c r="M534" s="467">
        <v>151.80000000000001</v>
      </c>
      <c r="N534" s="467">
        <v>0</v>
      </c>
      <c r="O534" s="467">
        <v>0</v>
      </c>
      <c r="P534" s="467">
        <f>Q534+R534</f>
        <v>0</v>
      </c>
      <c r="Q534" s="467">
        <v>0</v>
      </c>
      <c r="R534" s="467">
        <v>0</v>
      </c>
      <c r="S534" s="599">
        <f>T534+U534</f>
        <v>0</v>
      </c>
      <c r="T534" s="467">
        <v>0</v>
      </c>
      <c r="U534" s="467">
        <v>0</v>
      </c>
      <c r="V534" s="467">
        <f>W534+X534</f>
        <v>0</v>
      </c>
      <c r="W534" s="467">
        <v>0</v>
      </c>
      <c r="X534" s="467">
        <v>0</v>
      </c>
    </row>
    <row r="535" spans="1:24" ht="37.5">
      <c r="A535" s="334" t="s">
        <v>1482</v>
      </c>
      <c r="B535" s="322" t="s">
        <v>1483</v>
      </c>
      <c r="C535" s="329"/>
      <c r="D535" s="323" t="s">
        <v>727</v>
      </c>
      <c r="E535" s="323" t="s">
        <v>957</v>
      </c>
      <c r="F535" s="324" t="s">
        <v>298</v>
      </c>
      <c r="G535" s="324" t="s">
        <v>92</v>
      </c>
      <c r="H535" s="324" t="s">
        <v>110</v>
      </c>
      <c r="I535" s="350">
        <v>100</v>
      </c>
      <c r="J535" s="383" t="s">
        <v>1484</v>
      </c>
      <c r="K535" s="329" t="s">
        <v>1485</v>
      </c>
      <c r="L535" s="329"/>
      <c r="M535" s="467">
        <v>0</v>
      </c>
      <c r="N535" s="467">
        <v>690.8</v>
      </c>
      <c r="O535" s="467">
        <v>690.8</v>
      </c>
      <c r="P535" s="467">
        <f>Q535+R535</f>
        <v>0</v>
      </c>
      <c r="Q535" s="467">
        <v>0</v>
      </c>
      <c r="R535" s="467">
        <v>0</v>
      </c>
      <c r="S535" s="599">
        <f>T535+U535</f>
        <v>0</v>
      </c>
      <c r="T535" s="467">
        <v>0</v>
      </c>
      <c r="U535" s="467">
        <v>0</v>
      </c>
      <c r="V535" s="467">
        <f>W535+X535</f>
        <v>0</v>
      </c>
      <c r="W535" s="467">
        <v>0</v>
      </c>
      <c r="X535" s="467">
        <v>0</v>
      </c>
    </row>
    <row r="536" spans="1:24" ht="75">
      <c r="A536" s="334" t="s">
        <v>235</v>
      </c>
      <c r="B536" s="322" t="s">
        <v>68</v>
      </c>
      <c r="C536" s="360"/>
      <c r="D536" s="323" t="s">
        <v>254</v>
      </c>
      <c r="E536" s="323" t="s">
        <v>947</v>
      </c>
      <c r="F536" s="324" t="s">
        <v>298</v>
      </c>
      <c r="G536" s="324" t="s">
        <v>92</v>
      </c>
      <c r="H536" s="324" t="s">
        <v>327</v>
      </c>
      <c r="I536" s="350">
        <v>200</v>
      </c>
      <c r="J536" s="383" t="s">
        <v>330</v>
      </c>
      <c r="K536" s="353" t="s">
        <v>331</v>
      </c>
      <c r="L536" s="361"/>
      <c r="M536" s="467">
        <v>278.10000000000002</v>
      </c>
      <c r="N536" s="467">
        <v>372.7</v>
      </c>
      <c r="O536" s="467">
        <v>279.89999999999998</v>
      </c>
      <c r="P536" s="467">
        <f t="shared" ref="P536" si="189">Q536+R536</f>
        <v>335.3</v>
      </c>
      <c r="Q536" s="467">
        <v>335.3</v>
      </c>
      <c r="R536" s="467">
        <v>0</v>
      </c>
      <c r="S536" s="599">
        <f t="shared" si="187"/>
        <v>325.2</v>
      </c>
      <c r="T536" s="467">
        <v>325.2</v>
      </c>
      <c r="U536" s="467">
        <v>0</v>
      </c>
      <c r="V536" s="467">
        <f t="shared" si="188"/>
        <v>331.9</v>
      </c>
      <c r="W536" s="467">
        <v>331.9</v>
      </c>
      <c r="X536" s="467">
        <v>0</v>
      </c>
    </row>
    <row r="537" spans="1:24">
      <c r="A537" s="638" t="s">
        <v>87</v>
      </c>
      <c r="B537" s="638"/>
      <c r="C537" s="638"/>
      <c r="D537" s="638"/>
      <c r="E537" s="638"/>
      <c r="F537" s="638"/>
      <c r="G537" s="638"/>
      <c r="H537" s="638"/>
      <c r="I537" s="638"/>
      <c r="J537" s="638"/>
      <c r="K537" s="638"/>
      <c r="L537" s="638"/>
      <c r="M537" s="468">
        <f t="shared" ref="M537:X537" si="190">SUM(M538,M541,M546,M544)</f>
        <v>57741.3</v>
      </c>
      <c r="N537" s="468">
        <f t="shared" si="190"/>
        <v>54769.5</v>
      </c>
      <c r="O537" s="468">
        <f t="shared" si="190"/>
        <v>41624.1</v>
      </c>
      <c r="P537" s="468">
        <f t="shared" si="190"/>
        <v>67653.399999999994</v>
      </c>
      <c r="Q537" s="468">
        <f t="shared" si="190"/>
        <v>67653.399999999994</v>
      </c>
      <c r="R537" s="468">
        <f t="shared" si="190"/>
        <v>0</v>
      </c>
      <c r="S537" s="468">
        <f t="shared" si="190"/>
        <v>69875.799999999988</v>
      </c>
      <c r="T537" s="468">
        <f t="shared" si="190"/>
        <v>69875.799999999988</v>
      </c>
      <c r="U537" s="468">
        <f t="shared" si="190"/>
        <v>0</v>
      </c>
      <c r="V537" s="468">
        <f t="shared" si="190"/>
        <v>71316.399999999994</v>
      </c>
      <c r="W537" s="468">
        <f t="shared" si="190"/>
        <v>71316.399999999994</v>
      </c>
      <c r="X537" s="468">
        <f t="shared" si="190"/>
        <v>0</v>
      </c>
    </row>
    <row r="538" spans="1:24">
      <c r="A538" s="334" t="s">
        <v>12</v>
      </c>
      <c r="B538" s="322" t="s">
        <v>57</v>
      </c>
      <c r="C538" s="329"/>
      <c r="D538" s="323"/>
      <c r="E538" s="323"/>
      <c r="F538" s="322"/>
      <c r="G538" s="322"/>
      <c r="H538" s="322"/>
      <c r="I538" s="350">
        <v>100</v>
      </c>
      <c r="J538" s="420"/>
      <c r="K538" s="329"/>
      <c r="L538" s="329"/>
      <c r="M538" s="467">
        <f>M539+M540</f>
        <v>56125.4</v>
      </c>
      <c r="N538" s="467">
        <f t="shared" ref="N538:X538" si="191">N539+N540</f>
        <v>53131.3</v>
      </c>
      <c r="O538" s="467">
        <f t="shared" si="191"/>
        <v>40834.699999999997</v>
      </c>
      <c r="P538" s="467">
        <f t="shared" si="191"/>
        <v>65983</v>
      </c>
      <c r="Q538" s="467">
        <f t="shared" si="191"/>
        <v>65983</v>
      </c>
      <c r="R538" s="467">
        <f t="shared" si="191"/>
        <v>0</v>
      </c>
      <c r="S538" s="467">
        <f t="shared" si="191"/>
        <v>68255.399999999994</v>
      </c>
      <c r="T538" s="467">
        <f t="shared" si="191"/>
        <v>68255.399999999994</v>
      </c>
      <c r="U538" s="467">
        <f t="shared" si="191"/>
        <v>0</v>
      </c>
      <c r="V538" s="467">
        <f t="shared" si="191"/>
        <v>69662.7</v>
      </c>
      <c r="W538" s="467">
        <f t="shared" si="191"/>
        <v>69662.7</v>
      </c>
      <c r="X538" s="467">
        <f t="shared" si="191"/>
        <v>0</v>
      </c>
    </row>
    <row r="539" spans="1:24" ht="37.5">
      <c r="A539" s="334" t="s">
        <v>47</v>
      </c>
      <c r="B539" s="322" t="s">
        <v>332</v>
      </c>
      <c r="C539" s="329"/>
      <c r="D539" s="323" t="s">
        <v>297</v>
      </c>
      <c r="E539" s="323" t="s">
        <v>984</v>
      </c>
      <c r="F539" s="324" t="s">
        <v>298</v>
      </c>
      <c r="G539" s="324" t="s">
        <v>92</v>
      </c>
      <c r="H539" s="324" t="s">
        <v>333</v>
      </c>
      <c r="I539" s="350">
        <v>100</v>
      </c>
      <c r="J539" s="383" t="s">
        <v>334</v>
      </c>
      <c r="K539" s="329" t="s">
        <v>335</v>
      </c>
      <c r="L539" s="329"/>
      <c r="M539" s="467">
        <v>19480.599999999999</v>
      </c>
      <c r="N539" s="467">
        <v>20326</v>
      </c>
      <c r="O539" s="467">
        <v>14140.9</v>
      </c>
      <c r="P539" s="467">
        <f>SUM(Q539:R539)</f>
        <v>21099.8</v>
      </c>
      <c r="Q539" s="467">
        <v>21099.8</v>
      </c>
      <c r="R539" s="467">
        <v>0</v>
      </c>
      <c r="S539" s="599">
        <f t="shared" si="187"/>
        <v>20466.8</v>
      </c>
      <c r="T539" s="467">
        <v>20466.8</v>
      </c>
      <c r="U539" s="467">
        <v>0</v>
      </c>
      <c r="V539" s="467">
        <f t="shared" si="188"/>
        <v>20888.8</v>
      </c>
      <c r="W539" s="467">
        <v>20888.8</v>
      </c>
      <c r="X539" s="467">
        <v>0</v>
      </c>
    </row>
    <row r="540" spans="1:24" ht="56.25">
      <c r="A540" s="334" t="s">
        <v>64</v>
      </c>
      <c r="B540" s="322" t="s">
        <v>336</v>
      </c>
      <c r="C540" s="329"/>
      <c r="D540" s="323" t="s">
        <v>297</v>
      </c>
      <c r="E540" s="323" t="s">
        <v>984</v>
      </c>
      <c r="F540" s="324" t="s">
        <v>298</v>
      </c>
      <c r="G540" s="324" t="s">
        <v>92</v>
      </c>
      <c r="H540" s="324" t="s">
        <v>337</v>
      </c>
      <c r="I540" s="350">
        <v>100</v>
      </c>
      <c r="J540" s="383" t="s">
        <v>338</v>
      </c>
      <c r="K540" s="329" t="s">
        <v>339</v>
      </c>
      <c r="L540" s="329"/>
      <c r="M540" s="467">
        <v>36644.800000000003</v>
      </c>
      <c r="N540" s="467">
        <v>32805.300000000003</v>
      </c>
      <c r="O540" s="467">
        <v>26693.8</v>
      </c>
      <c r="P540" s="467">
        <f t="shared" ref="P540" si="192">SUM(Q540:R540)</f>
        <v>44883.199999999997</v>
      </c>
      <c r="Q540" s="467">
        <v>44883.199999999997</v>
      </c>
      <c r="R540" s="467">
        <v>0</v>
      </c>
      <c r="S540" s="599">
        <f t="shared" si="187"/>
        <v>47788.6</v>
      </c>
      <c r="T540" s="467">
        <v>47788.6</v>
      </c>
      <c r="U540" s="467">
        <v>0</v>
      </c>
      <c r="V540" s="467">
        <f t="shared" si="188"/>
        <v>48773.9</v>
      </c>
      <c r="W540" s="467">
        <v>48773.9</v>
      </c>
      <c r="X540" s="467">
        <v>0</v>
      </c>
    </row>
    <row r="541" spans="1:24" ht="37.5">
      <c r="A541" s="334" t="s">
        <v>13</v>
      </c>
      <c r="B541" s="322" t="s">
        <v>32</v>
      </c>
      <c r="C541" s="360"/>
      <c r="D541" s="362"/>
      <c r="E541" s="362"/>
      <c r="F541" s="324"/>
      <c r="G541" s="324"/>
      <c r="H541" s="322"/>
      <c r="I541" s="350">
        <v>200</v>
      </c>
      <c r="J541" s="639" t="s">
        <v>340</v>
      </c>
      <c r="K541" s="765" t="s">
        <v>341</v>
      </c>
      <c r="L541" s="434"/>
      <c r="M541" s="467">
        <f>M542+M543</f>
        <v>1606.7</v>
      </c>
      <c r="N541" s="467">
        <f t="shared" ref="N541:X541" si="193">N542+N543</f>
        <v>1634.5</v>
      </c>
      <c r="O541" s="467">
        <f t="shared" si="193"/>
        <v>788.8</v>
      </c>
      <c r="P541" s="467">
        <f t="shared" si="193"/>
        <v>1665.9</v>
      </c>
      <c r="Q541" s="467">
        <f t="shared" si="193"/>
        <v>1665.9</v>
      </c>
      <c r="R541" s="467">
        <f t="shared" si="193"/>
        <v>0</v>
      </c>
      <c r="S541" s="467">
        <f t="shared" si="193"/>
        <v>1616</v>
      </c>
      <c r="T541" s="467">
        <f t="shared" si="193"/>
        <v>1616</v>
      </c>
      <c r="U541" s="467">
        <f t="shared" si="193"/>
        <v>0</v>
      </c>
      <c r="V541" s="467">
        <f t="shared" si="193"/>
        <v>1649.2</v>
      </c>
      <c r="W541" s="467">
        <f t="shared" si="193"/>
        <v>1649.2</v>
      </c>
      <c r="X541" s="467">
        <f t="shared" si="193"/>
        <v>0</v>
      </c>
    </row>
    <row r="542" spans="1:24">
      <c r="A542" s="334" t="s">
        <v>48</v>
      </c>
      <c r="B542" s="322" t="s">
        <v>332</v>
      </c>
      <c r="C542" s="360"/>
      <c r="D542" s="323" t="s">
        <v>297</v>
      </c>
      <c r="E542" s="323" t="s">
        <v>984</v>
      </c>
      <c r="F542" s="324" t="s">
        <v>298</v>
      </c>
      <c r="G542" s="324" t="s">
        <v>92</v>
      </c>
      <c r="H542" s="324" t="s">
        <v>333</v>
      </c>
      <c r="I542" s="350">
        <v>200</v>
      </c>
      <c r="J542" s="639"/>
      <c r="K542" s="765"/>
      <c r="L542" s="361"/>
      <c r="M542" s="467">
        <v>1226.5</v>
      </c>
      <c r="N542" s="467">
        <v>1258.4000000000001</v>
      </c>
      <c r="O542" s="467">
        <v>570.79999999999995</v>
      </c>
      <c r="P542" s="467">
        <f>SUM(Q542:R542)</f>
        <v>1268.7</v>
      </c>
      <c r="Q542" s="467">
        <v>1268.7</v>
      </c>
      <c r="R542" s="467">
        <v>0</v>
      </c>
      <c r="S542" s="599">
        <f t="shared" si="187"/>
        <v>1230.7</v>
      </c>
      <c r="T542" s="467">
        <v>1230.7</v>
      </c>
      <c r="U542" s="467">
        <v>0</v>
      </c>
      <c r="V542" s="467">
        <f t="shared" si="188"/>
        <v>1256</v>
      </c>
      <c r="W542" s="467">
        <v>1256</v>
      </c>
      <c r="X542" s="467">
        <v>0</v>
      </c>
    </row>
    <row r="543" spans="1:24">
      <c r="A543" s="334" t="s">
        <v>69</v>
      </c>
      <c r="B543" s="322" t="s">
        <v>336</v>
      </c>
      <c r="C543" s="329"/>
      <c r="D543" s="323" t="s">
        <v>297</v>
      </c>
      <c r="E543" s="323" t="s">
        <v>984</v>
      </c>
      <c r="F543" s="324" t="s">
        <v>298</v>
      </c>
      <c r="G543" s="324" t="s">
        <v>92</v>
      </c>
      <c r="H543" s="324" t="s">
        <v>337</v>
      </c>
      <c r="I543" s="350">
        <v>200</v>
      </c>
      <c r="J543" s="639" t="s">
        <v>342</v>
      </c>
      <c r="K543" s="655" t="s">
        <v>343</v>
      </c>
      <c r="L543" s="329"/>
      <c r="M543" s="467">
        <v>380.2</v>
      </c>
      <c r="N543" s="467">
        <v>376.1</v>
      </c>
      <c r="O543" s="467">
        <v>218</v>
      </c>
      <c r="P543" s="467">
        <f>SUM(Q543:R543)</f>
        <v>397.2</v>
      </c>
      <c r="Q543" s="467">
        <v>397.2</v>
      </c>
      <c r="R543" s="467">
        <v>0</v>
      </c>
      <c r="S543" s="599">
        <f t="shared" si="187"/>
        <v>385.3</v>
      </c>
      <c r="T543" s="467">
        <v>385.3</v>
      </c>
      <c r="U543" s="467">
        <v>0</v>
      </c>
      <c r="V543" s="467">
        <f t="shared" si="188"/>
        <v>393.2</v>
      </c>
      <c r="W543" s="467">
        <v>393.2</v>
      </c>
      <c r="X543" s="467">
        <v>0</v>
      </c>
    </row>
    <row r="544" spans="1:24" ht="37.5">
      <c r="A544" s="334" t="s">
        <v>142</v>
      </c>
      <c r="B544" s="322" t="s">
        <v>1486</v>
      </c>
      <c r="C544" s="329"/>
      <c r="D544" s="323"/>
      <c r="E544" s="323"/>
      <c r="F544" s="324"/>
      <c r="G544" s="324"/>
      <c r="H544" s="324"/>
      <c r="I544" s="350">
        <v>300</v>
      </c>
      <c r="J544" s="639"/>
      <c r="K544" s="655"/>
      <c r="L544" s="329"/>
      <c r="M544" s="467">
        <f>M545</f>
        <v>8.4</v>
      </c>
      <c r="N544" s="467">
        <f t="shared" ref="N544:X544" si="194">N545</f>
        <v>0</v>
      </c>
      <c r="O544" s="467">
        <f t="shared" si="194"/>
        <v>0</v>
      </c>
      <c r="P544" s="467">
        <f t="shared" si="194"/>
        <v>0</v>
      </c>
      <c r="Q544" s="467">
        <f t="shared" si="194"/>
        <v>0</v>
      </c>
      <c r="R544" s="467">
        <f t="shared" si="194"/>
        <v>0</v>
      </c>
      <c r="S544" s="467">
        <f t="shared" si="194"/>
        <v>0</v>
      </c>
      <c r="T544" s="467">
        <f t="shared" si="194"/>
        <v>0</v>
      </c>
      <c r="U544" s="467">
        <f t="shared" si="194"/>
        <v>0</v>
      </c>
      <c r="V544" s="467">
        <f t="shared" si="194"/>
        <v>0</v>
      </c>
      <c r="W544" s="467">
        <f t="shared" si="194"/>
        <v>0</v>
      </c>
      <c r="X544" s="467">
        <f t="shared" si="194"/>
        <v>0</v>
      </c>
    </row>
    <row r="545" spans="1:24">
      <c r="A545" s="334" t="s">
        <v>1487</v>
      </c>
      <c r="B545" s="322" t="s">
        <v>332</v>
      </c>
      <c r="C545" s="329"/>
      <c r="D545" s="323" t="s">
        <v>297</v>
      </c>
      <c r="E545" s="323" t="s">
        <v>984</v>
      </c>
      <c r="F545" s="324" t="s">
        <v>298</v>
      </c>
      <c r="G545" s="324" t="s">
        <v>92</v>
      </c>
      <c r="H545" s="324" t="s">
        <v>333</v>
      </c>
      <c r="I545" s="350">
        <v>300</v>
      </c>
      <c r="J545" s="639"/>
      <c r="K545" s="655"/>
      <c r="L545" s="329"/>
      <c r="M545" s="467">
        <v>8.4</v>
      </c>
      <c r="N545" s="467">
        <v>0</v>
      </c>
      <c r="O545" s="467">
        <v>0</v>
      </c>
      <c r="P545" s="467">
        <f>Q545+R545</f>
        <v>0</v>
      </c>
      <c r="Q545" s="467">
        <v>0</v>
      </c>
      <c r="R545" s="467">
        <v>0</v>
      </c>
      <c r="S545" s="467">
        <f t="shared" ref="S545" si="195">T545+U545</f>
        <v>0</v>
      </c>
      <c r="T545" s="467">
        <v>0</v>
      </c>
      <c r="U545" s="467">
        <v>0</v>
      </c>
      <c r="V545" s="467">
        <f t="shared" ref="V545" si="196">W545+X545</f>
        <v>0</v>
      </c>
      <c r="W545" s="467">
        <v>0</v>
      </c>
      <c r="X545" s="467">
        <v>0</v>
      </c>
    </row>
    <row r="546" spans="1:24">
      <c r="A546" s="334" t="s">
        <v>344</v>
      </c>
      <c r="B546" s="322" t="s">
        <v>31</v>
      </c>
      <c r="C546" s="360"/>
      <c r="D546" s="362"/>
      <c r="E546" s="362"/>
      <c r="F546" s="324"/>
      <c r="G546" s="324"/>
      <c r="H546" s="322"/>
      <c r="I546" s="350">
        <v>800</v>
      </c>
      <c r="J546" s="639"/>
      <c r="K546" s="655"/>
      <c r="L546" s="361"/>
      <c r="M546" s="467">
        <f>M547</f>
        <v>0.8</v>
      </c>
      <c r="N546" s="467">
        <f t="shared" ref="N546:X546" si="197">N547</f>
        <v>3.7</v>
      </c>
      <c r="O546" s="467">
        <f t="shared" si="197"/>
        <v>0.6</v>
      </c>
      <c r="P546" s="467">
        <f t="shared" si="197"/>
        <v>4.5</v>
      </c>
      <c r="Q546" s="467">
        <f t="shared" si="197"/>
        <v>4.5</v>
      </c>
      <c r="R546" s="467">
        <f t="shared" si="197"/>
        <v>0</v>
      </c>
      <c r="S546" s="467">
        <f t="shared" si="197"/>
        <v>4.4000000000000004</v>
      </c>
      <c r="T546" s="467">
        <f t="shared" si="197"/>
        <v>4.4000000000000004</v>
      </c>
      <c r="U546" s="467">
        <f t="shared" si="197"/>
        <v>0</v>
      </c>
      <c r="V546" s="467">
        <f t="shared" si="197"/>
        <v>4.5</v>
      </c>
      <c r="W546" s="467">
        <f t="shared" si="197"/>
        <v>4.5</v>
      </c>
      <c r="X546" s="467">
        <f t="shared" si="197"/>
        <v>0</v>
      </c>
    </row>
    <row r="547" spans="1:24">
      <c r="A547" s="334" t="s">
        <v>302</v>
      </c>
      <c r="B547" s="322" t="s">
        <v>332</v>
      </c>
      <c r="C547" s="360"/>
      <c r="D547" s="323" t="s">
        <v>297</v>
      </c>
      <c r="E547" s="323" t="s">
        <v>984</v>
      </c>
      <c r="F547" s="324" t="s">
        <v>298</v>
      </c>
      <c r="G547" s="324" t="s">
        <v>92</v>
      </c>
      <c r="H547" s="324" t="s">
        <v>333</v>
      </c>
      <c r="I547" s="350">
        <v>800</v>
      </c>
      <c r="J547" s="639"/>
      <c r="K547" s="655"/>
      <c r="L547" s="434"/>
      <c r="M547" s="467">
        <v>0.8</v>
      </c>
      <c r="N547" s="467">
        <v>3.7</v>
      </c>
      <c r="O547" s="467">
        <v>0.6</v>
      </c>
      <c r="P547" s="467">
        <f>SUM(Q547:R547)</f>
        <v>4.5</v>
      </c>
      <c r="Q547" s="467">
        <v>4.5</v>
      </c>
      <c r="R547" s="467">
        <v>0</v>
      </c>
      <c r="S547" s="599">
        <f t="shared" si="187"/>
        <v>4.4000000000000004</v>
      </c>
      <c r="T547" s="467">
        <v>4.4000000000000004</v>
      </c>
      <c r="U547" s="467">
        <v>0</v>
      </c>
      <c r="V547" s="467">
        <f>W547+X547</f>
        <v>4.5</v>
      </c>
      <c r="W547" s="467">
        <v>4.5</v>
      </c>
      <c r="X547" s="467">
        <v>0</v>
      </c>
    </row>
    <row r="548" spans="1:24">
      <c r="A548" s="657" t="s">
        <v>72</v>
      </c>
      <c r="B548" s="657"/>
      <c r="C548" s="657"/>
      <c r="D548" s="657"/>
      <c r="E548" s="657"/>
      <c r="F548" s="657"/>
      <c r="G548" s="657"/>
      <c r="H548" s="657"/>
      <c r="I548" s="657"/>
      <c r="J548" s="657"/>
      <c r="K548" s="657"/>
      <c r="L548" s="657"/>
      <c r="M548" s="466">
        <f>SUM(M549)</f>
        <v>636</v>
      </c>
      <c r="N548" s="466">
        <f t="shared" ref="N548:X548" si="198">SUM(N549)</f>
        <v>629.1</v>
      </c>
      <c r="O548" s="466">
        <f t="shared" si="198"/>
        <v>0</v>
      </c>
      <c r="P548" s="466">
        <f t="shared" si="198"/>
        <v>1013.2</v>
      </c>
      <c r="Q548" s="466">
        <f>SUM(Q549)</f>
        <v>1013.2</v>
      </c>
      <c r="R548" s="466">
        <f t="shared" si="198"/>
        <v>0</v>
      </c>
      <c r="S548" s="468">
        <f t="shared" si="187"/>
        <v>976</v>
      </c>
      <c r="T548" s="466">
        <f t="shared" si="198"/>
        <v>976</v>
      </c>
      <c r="U548" s="466">
        <f t="shared" si="198"/>
        <v>0</v>
      </c>
      <c r="V548" s="468">
        <f t="shared" si="188"/>
        <v>996.1</v>
      </c>
      <c r="W548" s="466">
        <f t="shared" si="198"/>
        <v>996.1</v>
      </c>
      <c r="X548" s="466">
        <f t="shared" si="198"/>
        <v>0</v>
      </c>
    </row>
    <row r="549" spans="1:24" ht="37.5">
      <c r="A549" s="334" t="s">
        <v>21</v>
      </c>
      <c r="B549" s="322" t="s">
        <v>88</v>
      </c>
      <c r="C549" s="360"/>
      <c r="D549" s="434"/>
      <c r="E549" s="434"/>
      <c r="F549" s="322"/>
      <c r="G549" s="322"/>
      <c r="H549" s="322"/>
      <c r="I549" s="350">
        <v>200</v>
      </c>
      <c r="J549" s="396"/>
      <c r="K549" s="360"/>
      <c r="L549" s="434"/>
      <c r="M549" s="467">
        <f>M550+M551+M552</f>
        <v>636</v>
      </c>
      <c r="N549" s="467">
        <f t="shared" ref="N549:X549" si="199">N550+N551+N552</f>
        <v>629.1</v>
      </c>
      <c r="O549" s="467">
        <f t="shared" si="199"/>
        <v>0</v>
      </c>
      <c r="P549" s="467">
        <f t="shared" si="199"/>
        <v>1013.2</v>
      </c>
      <c r="Q549" s="467">
        <f t="shared" si="199"/>
        <v>1013.2</v>
      </c>
      <c r="R549" s="467">
        <f t="shared" si="199"/>
        <v>0</v>
      </c>
      <c r="S549" s="467">
        <f t="shared" si="199"/>
        <v>976</v>
      </c>
      <c r="T549" s="467">
        <f t="shared" si="199"/>
        <v>976</v>
      </c>
      <c r="U549" s="467">
        <f t="shared" si="199"/>
        <v>0</v>
      </c>
      <c r="V549" s="467">
        <f t="shared" si="199"/>
        <v>996.1</v>
      </c>
      <c r="W549" s="467">
        <f t="shared" si="199"/>
        <v>996.1</v>
      </c>
      <c r="X549" s="467">
        <f t="shared" si="199"/>
        <v>0</v>
      </c>
    </row>
    <row r="550" spans="1:24">
      <c r="A550" s="334" t="s">
        <v>41</v>
      </c>
      <c r="B550" s="322" t="s">
        <v>729</v>
      </c>
      <c r="C550" s="360"/>
      <c r="D550" s="323" t="s">
        <v>297</v>
      </c>
      <c r="E550" s="323" t="s">
        <v>984</v>
      </c>
      <c r="F550" s="324" t="s">
        <v>298</v>
      </c>
      <c r="G550" s="324" t="s">
        <v>91</v>
      </c>
      <c r="H550" s="324" t="s">
        <v>345</v>
      </c>
      <c r="I550" s="350">
        <v>200</v>
      </c>
      <c r="J550" s="396"/>
      <c r="K550" s="360"/>
      <c r="L550" s="434"/>
      <c r="M550" s="467">
        <v>0</v>
      </c>
      <c r="N550" s="467">
        <v>0</v>
      </c>
      <c r="O550" s="467">
        <v>0</v>
      </c>
      <c r="P550" s="467">
        <f>SUM(Q550:R550)</f>
        <v>440</v>
      </c>
      <c r="Q550" s="467">
        <v>440</v>
      </c>
      <c r="R550" s="467">
        <v>0</v>
      </c>
      <c r="S550" s="599">
        <f t="shared" si="187"/>
        <v>426.8</v>
      </c>
      <c r="T550" s="467">
        <v>426.8</v>
      </c>
      <c r="U550" s="467">
        <v>0</v>
      </c>
      <c r="V550" s="467">
        <f t="shared" si="188"/>
        <v>435.6</v>
      </c>
      <c r="W550" s="467">
        <v>435.6</v>
      </c>
      <c r="X550" s="467">
        <v>0</v>
      </c>
    </row>
    <row r="551" spans="1:24">
      <c r="A551" s="334" t="s">
        <v>73</v>
      </c>
      <c r="B551" s="322" t="s">
        <v>729</v>
      </c>
      <c r="C551" s="360"/>
      <c r="D551" s="323" t="s">
        <v>297</v>
      </c>
      <c r="E551" s="323" t="s">
        <v>984</v>
      </c>
      <c r="F551" s="324" t="s">
        <v>92</v>
      </c>
      <c r="G551" s="322">
        <v>10</v>
      </c>
      <c r="H551" s="324" t="s">
        <v>730</v>
      </c>
      <c r="I551" s="350">
        <v>200</v>
      </c>
      <c r="J551" s="396"/>
      <c r="K551" s="360"/>
      <c r="L551" s="434"/>
      <c r="M551" s="467">
        <v>636</v>
      </c>
      <c r="N551" s="467">
        <v>629.1</v>
      </c>
      <c r="O551" s="467">
        <v>0</v>
      </c>
      <c r="P551" s="467">
        <f>SUM(Q551:R551)</f>
        <v>566.20000000000005</v>
      </c>
      <c r="Q551" s="467">
        <v>566.20000000000005</v>
      </c>
      <c r="R551" s="467">
        <v>0</v>
      </c>
      <c r="S551" s="599">
        <f t="shared" si="187"/>
        <v>549.20000000000005</v>
      </c>
      <c r="T551" s="467">
        <v>549.20000000000005</v>
      </c>
      <c r="U551" s="467">
        <v>0</v>
      </c>
      <c r="V551" s="467">
        <f t="shared" si="188"/>
        <v>560.5</v>
      </c>
      <c r="W551" s="467">
        <v>560.5</v>
      </c>
      <c r="X551" s="467">
        <v>0</v>
      </c>
    </row>
    <row r="552" spans="1:24" ht="281.25">
      <c r="A552" s="334" t="s">
        <v>76</v>
      </c>
      <c r="B552" s="322" t="s">
        <v>729</v>
      </c>
      <c r="C552" s="360"/>
      <c r="D552" s="323" t="s">
        <v>736</v>
      </c>
      <c r="E552" s="323" t="s">
        <v>1006</v>
      </c>
      <c r="F552" s="324" t="s">
        <v>298</v>
      </c>
      <c r="G552" s="322">
        <v>4</v>
      </c>
      <c r="H552" s="324" t="s">
        <v>622</v>
      </c>
      <c r="I552" s="350">
        <v>200</v>
      </c>
      <c r="J552" s="383" t="s">
        <v>1027</v>
      </c>
      <c r="K552" s="335" t="s">
        <v>1028</v>
      </c>
      <c r="L552" s="434"/>
      <c r="M552" s="467">
        <v>0</v>
      </c>
      <c r="N552" s="467">
        <v>0</v>
      </c>
      <c r="O552" s="467">
        <v>0</v>
      </c>
      <c r="P552" s="467">
        <f>SUM(Q552:R552)</f>
        <v>7</v>
      </c>
      <c r="Q552" s="467">
        <v>7</v>
      </c>
      <c r="R552" s="467">
        <v>0</v>
      </c>
      <c r="S552" s="599">
        <f t="shared" si="187"/>
        <v>0</v>
      </c>
      <c r="T552" s="467">
        <v>0</v>
      </c>
      <c r="U552" s="467">
        <v>0</v>
      </c>
      <c r="V552" s="467">
        <f t="shared" si="188"/>
        <v>0</v>
      </c>
      <c r="W552" s="467">
        <v>0</v>
      </c>
      <c r="X552" s="467">
        <v>0</v>
      </c>
    </row>
    <row r="553" spans="1:24">
      <c r="A553" s="638" t="s">
        <v>74</v>
      </c>
      <c r="B553" s="638"/>
      <c r="C553" s="638"/>
      <c r="D553" s="638"/>
      <c r="E553" s="638"/>
      <c r="F553" s="638"/>
      <c r="G553" s="638"/>
      <c r="H553" s="638"/>
      <c r="I553" s="638"/>
      <c r="J553" s="638"/>
      <c r="K553" s="638"/>
      <c r="L553" s="638"/>
      <c r="M553" s="466">
        <f>SUM(M554)</f>
        <v>436724.30000000005</v>
      </c>
      <c r="N553" s="466">
        <f t="shared" ref="N553:X553" si="200">SUM(N554)</f>
        <v>462324.29999999993</v>
      </c>
      <c r="O553" s="466">
        <f t="shared" si="200"/>
        <v>255587</v>
      </c>
      <c r="P553" s="466">
        <f t="shared" si="200"/>
        <v>465274.69999999995</v>
      </c>
      <c r="Q553" s="466">
        <f t="shared" si="200"/>
        <v>465274.69999999995</v>
      </c>
      <c r="R553" s="466">
        <f t="shared" si="200"/>
        <v>0</v>
      </c>
      <c r="S553" s="466">
        <f t="shared" si="200"/>
        <v>447098</v>
      </c>
      <c r="T553" s="466">
        <f t="shared" si="200"/>
        <v>447098</v>
      </c>
      <c r="U553" s="466">
        <f t="shared" si="200"/>
        <v>0</v>
      </c>
      <c r="V553" s="466">
        <f t="shared" si="200"/>
        <v>456228</v>
      </c>
      <c r="W553" s="466">
        <f t="shared" si="200"/>
        <v>456228</v>
      </c>
      <c r="X553" s="466">
        <f t="shared" si="200"/>
        <v>0</v>
      </c>
    </row>
    <row r="554" spans="1:24">
      <c r="A554" s="766" t="s">
        <v>37</v>
      </c>
      <c r="B554" s="766"/>
      <c r="C554" s="364"/>
      <c r="D554" s="364"/>
      <c r="E554" s="364"/>
      <c r="F554" s="364"/>
      <c r="G554" s="364"/>
      <c r="H554" s="364"/>
      <c r="I554" s="364"/>
      <c r="J554" s="383"/>
      <c r="K554" s="364"/>
      <c r="L554" s="364"/>
      <c r="M554" s="468">
        <f>M555+M572</f>
        <v>436724.30000000005</v>
      </c>
      <c r="N554" s="468">
        <f>SUM(N555,N572)</f>
        <v>462324.29999999993</v>
      </c>
      <c r="O554" s="468">
        <f>SUM(O555,O572)</f>
        <v>255587</v>
      </c>
      <c r="P554" s="468">
        <f>Q554+R554</f>
        <v>465274.69999999995</v>
      </c>
      <c r="Q554" s="468">
        <f>SUM(Q555,Q572)</f>
        <v>465274.69999999995</v>
      </c>
      <c r="R554" s="468">
        <f>SUM(R555,R572)</f>
        <v>0</v>
      </c>
      <c r="S554" s="468">
        <f t="shared" si="187"/>
        <v>447098</v>
      </c>
      <c r="T554" s="468">
        <f>SUM(T555,T572)</f>
        <v>447098</v>
      </c>
      <c r="U554" s="468">
        <f>SUM(U555,U572)</f>
        <v>0</v>
      </c>
      <c r="V554" s="468">
        <f t="shared" si="188"/>
        <v>456228</v>
      </c>
      <c r="W554" s="468">
        <f>SUM(W555,W572)</f>
        <v>456228</v>
      </c>
      <c r="X554" s="468">
        <f>SUM(X555,X572)</f>
        <v>0</v>
      </c>
    </row>
    <row r="555" spans="1:24" ht="93.75">
      <c r="A555" s="436" t="s">
        <v>38</v>
      </c>
      <c r="B555" s="322" t="s">
        <v>77</v>
      </c>
      <c r="C555" s="366"/>
      <c r="D555" s="438"/>
      <c r="E555" s="438"/>
      <c r="F555" s="322"/>
      <c r="G555" s="322"/>
      <c r="H555" s="322"/>
      <c r="I555" s="350">
        <v>600</v>
      </c>
      <c r="J555" s="383"/>
      <c r="K555" s="366"/>
      <c r="L555" s="438"/>
      <c r="M555" s="467">
        <f>M556+M562+M566+M568</f>
        <v>355539.7</v>
      </c>
      <c r="N555" s="467">
        <f>N556+N562+N566+N568</f>
        <v>409936.69999999995</v>
      </c>
      <c r="O555" s="467">
        <f>O556+O562+O566+O568</f>
        <v>220005</v>
      </c>
      <c r="P555" s="467">
        <f>Q555+R555</f>
        <v>429419.19999999995</v>
      </c>
      <c r="Q555" s="467">
        <f>Q556+Q562+Q566+Q568</f>
        <v>429419.19999999995</v>
      </c>
      <c r="R555" s="467">
        <f>R556+R562+R566+R568</f>
        <v>0</v>
      </c>
      <c r="S555" s="467">
        <f>T555+U555</f>
        <v>412325.1</v>
      </c>
      <c r="T555" s="467">
        <f>T556+T562+T566+T568</f>
        <v>412325.1</v>
      </c>
      <c r="U555" s="467">
        <f>SUM(U563:U571)</f>
        <v>0</v>
      </c>
      <c r="V555" s="467">
        <f t="shared" si="188"/>
        <v>420798.9</v>
      </c>
      <c r="W555" s="467">
        <f>W556+W562+W566+W568</f>
        <v>420798.9</v>
      </c>
      <c r="X555" s="467">
        <f>SUM(X563:X571)</f>
        <v>0</v>
      </c>
    </row>
    <row r="556" spans="1:24" ht="19.5">
      <c r="A556" s="675" t="s">
        <v>44</v>
      </c>
      <c r="B556" s="676" t="s">
        <v>346</v>
      </c>
      <c r="C556" s="366"/>
      <c r="D556" s="438"/>
      <c r="E556" s="438"/>
      <c r="F556" s="324"/>
      <c r="G556" s="324"/>
      <c r="H556" s="324"/>
      <c r="I556" s="350"/>
      <c r="J556" s="383"/>
      <c r="K556" s="366"/>
      <c r="L556" s="438"/>
      <c r="M556" s="606">
        <f>M557+M558+M559+M560+M561</f>
        <v>68392.5</v>
      </c>
      <c r="N556" s="606">
        <f t="shared" ref="N556:X556" si="201">N557+N558+N559+N560+N561</f>
        <v>86449.599999999991</v>
      </c>
      <c r="O556" s="606">
        <f t="shared" si="201"/>
        <v>46022.799999999996</v>
      </c>
      <c r="P556" s="606">
        <f t="shared" si="201"/>
        <v>87698.4</v>
      </c>
      <c r="Q556" s="606">
        <f t="shared" si="201"/>
        <v>87698.4</v>
      </c>
      <c r="R556" s="606">
        <f t="shared" si="201"/>
        <v>0</v>
      </c>
      <c r="S556" s="606">
        <f t="shared" si="201"/>
        <v>85107.8</v>
      </c>
      <c r="T556" s="606">
        <f t="shared" si="201"/>
        <v>85107.8</v>
      </c>
      <c r="U556" s="606">
        <f t="shared" si="201"/>
        <v>0</v>
      </c>
      <c r="V556" s="606">
        <f t="shared" si="201"/>
        <v>86834.800000000017</v>
      </c>
      <c r="W556" s="606">
        <f t="shared" si="201"/>
        <v>86834.800000000017</v>
      </c>
      <c r="X556" s="606">
        <f t="shared" si="201"/>
        <v>0</v>
      </c>
    </row>
    <row r="557" spans="1:24" ht="56.25">
      <c r="A557" s="675"/>
      <c r="B557" s="676"/>
      <c r="C557" s="655" t="s">
        <v>1029</v>
      </c>
      <c r="D557" s="323" t="s">
        <v>347</v>
      </c>
      <c r="E557" s="323" t="s">
        <v>1030</v>
      </c>
      <c r="F557" s="324" t="s">
        <v>298</v>
      </c>
      <c r="G557" s="324" t="s">
        <v>91</v>
      </c>
      <c r="H557" s="324" t="s">
        <v>348</v>
      </c>
      <c r="I557" s="350">
        <v>621</v>
      </c>
      <c r="J557" s="383" t="s">
        <v>349</v>
      </c>
      <c r="K557" s="352" t="s">
        <v>350</v>
      </c>
      <c r="L557" s="438"/>
      <c r="M557" s="467">
        <v>58439.4</v>
      </c>
      <c r="N557" s="467">
        <v>85255.9</v>
      </c>
      <c r="O557" s="467">
        <v>45283.1</v>
      </c>
      <c r="P557" s="467">
        <f>SUM(Q557:R557)</f>
        <v>86206.2</v>
      </c>
      <c r="Q557" s="467">
        <v>86206.2</v>
      </c>
      <c r="R557" s="467">
        <v>0</v>
      </c>
      <c r="S557" s="467">
        <f>T557+U557</f>
        <v>83620</v>
      </c>
      <c r="T557" s="467">
        <v>83620</v>
      </c>
      <c r="U557" s="467">
        <v>0</v>
      </c>
      <c r="V557" s="467">
        <f t="shared" ref="V557:V561" si="202">W557+X557</f>
        <v>85344.1</v>
      </c>
      <c r="W557" s="467">
        <v>85344.1</v>
      </c>
      <c r="X557" s="467">
        <v>0</v>
      </c>
    </row>
    <row r="558" spans="1:24">
      <c r="A558" s="675"/>
      <c r="B558" s="676"/>
      <c r="C558" s="655"/>
      <c r="D558" s="323" t="s">
        <v>347</v>
      </c>
      <c r="E558" s="323" t="s">
        <v>1030</v>
      </c>
      <c r="F558" s="324" t="s">
        <v>298</v>
      </c>
      <c r="G558" s="324" t="s">
        <v>91</v>
      </c>
      <c r="H558" s="324" t="s">
        <v>731</v>
      </c>
      <c r="I558" s="350">
        <v>621</v>
      </c>
      <c r="J558" s="639" t="s">
        <v>354</v>
      </c>
      <c r="K558" s="352"/>
      <c r="L558" s="438"/>
      <c r="M558" s="467">
        <v>8770</v>
      </c>
      <c r="N558" s="467">
        <v>0</v>
      </c>
      <c r="O558" s="467">
        <v>0</v>
      </c>
      <c r="P558" s="467">
        <f>SUM(Q558:R558)</f>
        <v>0</v>
      </c>
      <c r="Q558" s="467">
        <v>0</v>
      </c>
      <c r="R558" s="467">
        <v>0</v>
      </c>
      <c r="S558" s="467">
        <f t="shared" ref="S558:S561" si="203">T558+U558</f>
        <v>0</v>
      </c>
      <c r="T558" s="467">
        <v>0</v>
      </c>
      <c r="U558" s="467">
        <v>0</v>
      </c>
      <c r="V558" s="467">
        <f t="shared" si="202"/>
        <v>0</v>
      </c>
      <c r="W558" s="467">
        <v>0</v>
      </c>
      <c r="X558" s="467">
        <v>0</v>
      </c>
    </row>
    <row r="559" spans="1:24">
      <c r="A559" s="675"/>
      <c r="B559" s="676"/>
      <c r="C559" s="655"/>
      <c r="D559" s="323" t="s">
        <v>347</v>
      </c>
      <c r="E559" s="323" t="s">
        <v>1030</v>
      </c>
      <c r="F559" s="324" t="s">
        <v>298</v>
      </c>
      <c r="G559" s="324" t="s">
        <v>91</v>
      </c>
      <c r="H559" s="324" t="s">
        <v>351</v>
      </c>
      <c r="I559" s="350">
        <v>621</v>
      </c>
      <c r="J559" s="639"/>
      <c r="K559" s="352"/>
      <c r="L559" s="438"/>
      <c r="M559" s="467">
        <v>1045.3</v>
      </c>
      <c r="N559" s="467">
        <v>1045.3</v>
      </c>
      <c r="O559" s="467">
        <v>660.2</v>
      </c>
      <c r="P559" s="467">
        <f>Q559+R559</f>
        <v>1345.3</v>
      </c>
      <c r="Q559" s="467">
        <v>1345.3</v>
      </c>
      <c r="R559" s="467">
        <v>0</v>
      </c>
      <c r="S559" s="467">
        <f t="shared" si="203"/>
        <v>1345.3</v>
      </c>
      <c r="T559" s="467">
        <v>1345.3</v>
      </c>
      <c r="U559" s="467">
        <v>0</v>
      </c>
      <c r="V559" s="467">
        <f t="shared" si="202"/>
        <v>1345.3</v>
      </c>
      <c r="W559" s="467">
        <v>1345.3</v>
      </c>
      <c r="X559" s="467">
        <v>0</v>
      </c>
    </row>
    <row r="560" spans="1:24">
      <c r="A560" s="675"/>
      <c r="B560" s="676"/>
      <c r="C560" s="655"/>
      <c r="D560" s="323" t="s">
        <v>347</v>
      </c>
      <c r="E560" s="323" t="s">
        <v>1030</v>
      </c>
      <c r="F560" s="324" t="s">
        <v>298</v>
      </c>
      <c r="G560" s="324" t="s">
        <v>91</v>
      </c>
      <c r="H560" s="324" t="s">
        <v>352</v>
      </c>
      <c r="I560" s="350">
        <v>621</v>
      </c>
      <c r="J560" s="639"/>
      <c r="K560" s="352"/>
      <c r="L560" s="438"/>
      <c r="M560" s="467">
        <v>50</v>
      </c>
      <c r="N560" s="467">
        <v>49.5</v>
      </c>
      <c r="O560" s="467">
        <v>49.5</v>
      </c>
      <c r="P560" s="467">
        <f t="shared" ref="P560:P561" si="204">Q560+R560</f>
        <v>56.9</v>
      </c>
      <c r="Q560" s="467">
        <v>56.9</v>
      </c>
      <c r="R560" s="467">
        <v>0</v>
      </c>
      <c r="S560" s="467">
        <f t="shared" si="203"/>
        <v>55.2</v>
      </c>
      <c r="T560" s="467">
        <v>55.2</v>
      </c>
      <c r="U560" s="467">
        <v>0</v>
      </c>
      <c r="V560" s="467">
        <f t="shared" si="202"/>
        <v>56.3</v>
      </c>
      <c r="W560" s="467">
        <v>56.3</v>
      </c>
      <c r="X560" s="467">
        <v>0</v>
      </c>
    </row>
    <row r="561" spans="1:24" ht="56.25">
      <c r="A561" s="675"/>
      <c r="B561" s="676"/>
      <c r="C561" s="655"/>
      <c r="D561" s="323" t="s">
        <v>347</v>
      </c>
      <c r="E561" s="323" t="s">
        <v>1030</v>
      </c>
      <c r="F561" s="324" t="s">
        <v>298</v>
      </c>
      <c r="G561" s="324" t="s">
        <v>91</v>
      </c>
      <c r="H561" s="324" t="s">
        <v>353</v>
      </c>
      <c r="I561" s="350">
        <v>621</v>
      </c>
      <c r="J561" s="383" t="s">
        <v>354</v>
      </c>
      <c r="K561" s="365" t="s">
        <v>355</v>
      </c>
      <c r="L561" s="438"/>
      <c r="M561" s="467">
        <v>87.8</v>
      </c>
      <c r="N561" s="467">
        <v>98.9</v>
      </c>
      <c r="O561" s="467">
        <v>30</v>
      </c>
      <c r="P561" s="467">
        <f t="shared" si="204"/>
        <v>90</v>
      </c>
      <c r="Q561" s="467">
        <v>90</v>
      </c>
      <c r="R561" s="467">
        <v>0</v>
      </c>
      <c r="S561" s="467">
        <f t="shared" si="203"/>
        <v>87.3</v>
      </c>
      <c r="T561" s="467">
        <v>87.3</v>
      </c>
      <c r="U561" s="467">
        <v>0</v>
      </c>
      <c r="V561" s="467">
        <f t="shared" si="202"/>
        <v>89.1</v>
      </c>
      <c r="W561" s="467">
        <v>89.1</v>
      </c>
      <c r="X561" s="467">
        <v>0</v>
      </c>
    </row>
    <row r="562" spans="1:24" ht="19.5">
      <c r="A562" s="675" t="s">
        <v>62</v>
      </c>
      <c r="B562" s="676" t="s">
        <v>356</v>
      </c>
      <c r="C562" s="655" t="s">
        <v>1031</v>
      </c>
      <c r="D562" s="323"/>
      <c r="E562" s="323"/>
      <c r="F562" s="322"/>
      <c r="G562" s="322"/>
      <c r="H562" s="322"/>
      <c r="I562" s="323"/>
      <c r="J562" s="383"/>
      <c r="K562" s="352"/>
      <c r="L562" s="438"/>
      <c r="M562" s="606">
        <f>M563+M565+M564</f>
        <v>6306.2999999999993</v>
      </c>
      <c r="N562" s="606">
        <f t="shared" ref="N562:X562" si="205">N563+N565+N564</f>
        <v>5765.2</v>
      </c>
      <c r="O562" s="606">
        <f t="shared" si="205"/>
        <v>3703.9</v>
      </c>
      <c r="P562" s="606">
        <f t="shared" si="205"/>
        <v>6029.2</v>
      </c>
      <c r="Q562" s="606">
        <f t="shared" si="205"/>
        <v>6029.2</v>
      </c>
      <c r="R562" s="606">
        <f t="shared" si="205"/>
        <v>0</v>
      </c>
      <c r="S562" s="606">
        <f t="shared" si="205"/>
        <v>5848.4</v>
      </c>
      <c r="T562" s="606">
        <f t="shared" si="205"/>
        <v>5848.4</v>
      </c>
      <c r="U562" s="606">
        <f t="shared" si="205"/>
        <v>0</v>
      </c>
      <c r="V562" s="606">
        <f t="shared" si="205"/>
        <v>5969</v>
      </c>
      <c r="W562" s="606">
        <f t="shared" si="205"/>
        <v>5969</v>
      </c>
      <c r="X562" s="606">
        <f t="shared" si="205"/>
        <v>0</v>
      </c>
    </row>
    <row r="563" spans="1:24">
      <c r="A563" s="675"/>
      <c r="B563" s="676"/>
      <c r="C563" s="655"/>
      <c r="D563" s="323" t="s">
        <v>297</v>
      </c>
      <c r="E563" s="323" t="s">
        <v>984</v>
      </c>
      <c r="F563" s="324" t="s">
        <v>298</v>
      </c>
      <c r="G563" s="324" t="s">
        <v>91</v>
      </c>
      <c r="H563" s="324" t="s">
        <v>357</v>
      </c>
      <c r="I563" s="323" t="s">
        <v>137</v>
      </c>
      <c r="J563" s="383"/>
      <c r="K563" s="352"/>
      <c r="L563" s="438"/>
      <c r="M563" s="467">
        <v>5782.4</v>
      </c>
      <c r="N563" s="467">
        <v>5715.7</v>
      </c>
      <c r="O563" s="467">
        <v>3684.5</v>
      </c>
      <c r="P563" s="467">
        <f t="shared" ref="P563:P583" si="206">Q563+R563</f>
        <v>5984.2</v>
      </c>
      <c r="Q563" s="467">
        <v>5984.2</v>
      </c>
      <c r="R563" s="467">
        <v>0</v>
      </c>
      <c r="S563" s="467">
        <f t="shared" si="187"/>
        <v>5804.7</v>
      </c>
      <c r="T563" s="467">
        <v>5804.7</v>
      </c>
      <c r="U563" s="467">
        <v>0</v>
      </c>
      <c r="V563" s="467">
        <f t="shared" si="188"/>
        <v>5924.4</v>
      </c>
      <c r="W563" s="467">
        <v>5924.4</v>
      </c>
      <c r="X563" s="467">
        <v>0</v>
      </c>
    </row>
    <row r="564" spans="1:24">
      <c r="A564" s="675"/>
      <c r="B564" s="676"/>
      <c r="C564" s="655"/>
      <c r="D564" s="323" t="s">
        <v>297</v>
      </c>
      <c r="E564" s="323" t="s">
        <v>984</v>
      </c>
      <c r="F564" s="324" t="s">
        <v>298</v>
      </c>
      <c r="G564" s="324" t="s">
        <v>91</v>
      </c>
      <c r="H564" s="322">
        <v>940174090</v>
      </c>
      <c r="I564" s="323" t="s">
        <v>137</v>
      </c>
      <c r="J564" s="383"/>
      <c r="K564" s="352"/>
      <c r="L564" s="438"/>
      <c r="M564" s="467">
        <v>480</v>
      </c>
      <c r="N564" s="467">
        <v>0</v>
      </c>
      <c r="O564" s="467">
        <v>0</v>
      </c>
      <c r="P564" s="467">
        <f t="shared" si="206"/>
        <v>0</v>
      </c>
      <c r="Q564" s="467">
        <v>0</v>
      </c>
      <c r="R564" s="467">
        <v>0</v>
      </c>
      <c r="S564" s="467">
        <f t="shared" si="187"/>
        <v>0</v>
      </c>
      <c r="T564" s="467">
        <v>0</v>
      </c>
      <c r="U564" s="467">
        <v>0</v>
      </c>
      <c r="V564" s="467">
        <f t="shared" si="188"/>
        <v>0</v>
      </c>
      <c r="W564" s="467">
        <v>0</v>
      </c>
      <c r="X564" s="467">
        <v>0</v>
      </c>
    </row>
    <row r="565" spans="1:24">
      <c r="A565" s="675"/>
      <c r="B565" s="676"/>
      <c r="C565" s="655"/>
      <c r="D565" s="323" t="s">
        <v>297</v>
      </c>
      <c r="E565" s="323" t="s">
        <v>984</v>
      </c>
      <c r="F565" s="324" t="s">
        <v>298</v>
      </c>
      <c r="G565" s="324" t="s">
        <v>91</v>
      </c>
      <c r="H565" s="324" t="s">
        <v>359</v>
      </c>
      <c r="I565" s="323" t="s">
        <v>137</v>
      </c>
      <c r="J565" s="383"/>
      <c r="K565" s="352"/>
      <c r="L565" s="438"/>
      <c r="M565" s="467">
        <v>43.9</v>
      </c>
      <c r="N565" s="467">
        <v>49.5</v>
      </c>
      <c r="O565" s="467">
        <v>19.399999999999999</v>
      </c>
      <c r="P565" s="467">
        <f t="shared" si="206"/>
        <v>45</v>
      </c>
      <c r="Q565" s="467">
        <v>45</v>
      </c>
      <c r="R565" s="467">
        <v>0</v>
      </c>
      <c r="S565" s="467">
        <f t="shared" si="187"/>
        <v>43.7</v>
      </c>
      <c r="T565" s="467">
        <v>43.7</v>
      </c>
      <c r="U565" s="467">
        <v>0</v>
      </c>
      <c r="V565" s="467">
        <f t="shared" si="188"/>
        <v>44.6</v>
      </c>
      <c r="W565" s="467">
        <v>44.6</v>
      </c>
      <c r="X565" s="467">
        <v>0</v>
      </c>
    </row>
    <row r="566" spans="1:24" ht="75">
      <c r="A566" s="675" t="s">
        <v>63</v>
      </c>
      <c r="B566" s="676" t="s">
        <v>360</v>
      </c>
      <c r="C566" s="655" t="s">
        <v>1032</v>
      </c>
      <c r="D566" s="323"/>
      <c r="E566" s="323"/>
      <c r="F566" s="324"/>
      <c r="G566" s="324"/>
      <c r="H566" s="322"/>
      <c r="I566" s="350"/>
      <c r="J566" s="383" t="s">
        <v>361</v>
      </c>
      <c r="K566" s="352" t="s">
        <v>362</v>
      </c>
      <c r="L566" s="438"/>
      <c r="M566" s="606">
        <f>M567</f>
        <v>123004.3</v>
      </c>
      <c r="N566" s="606">
        <f t="shared" ref="N566:X566" si="207">N567</f>
        <v>142021.79999999999</v>
      </c>
      <c r="O566" s="606">
        <f t="shared" si="207"/>
        <v>73583.399999999994</v>
      </c>
      <c r="P566" s="606">
        <f t="shared" si="207"/>
        <v>152769.5</v>
      </c>
      <c r="Q566" s="606">
        <f t="shared" si="207"/>
        <v>152769.5</v>
      </c>
      <c r="R566" s="606">
        <f t="shared" si="207"/>
        <v>0</v>
      </c>
      <c r="S566" s="606">
        <f t="shared" si="207"/>
        <v>143934.5</v>
      </c>
      <c r="T566" s="606">
        <f t="shared" si="207"/>
        <v>143934.5</v>
      </c>
      <c r="U566" s="606">
        <f t="shared" si="207"/>
        <v>0</v>
      </c>
      <c r="V566" s="606">
        <f t="shared" si="207"/>
        <v>146902.20000000001</v>
      </c>
      <c r="W566" s="606">
        <f t="shared" si="207"/>
        <v>146902.20000000001</v>
      </c>
      <c r="X566" s="606">
        <f t="shared" si="207"/>
        <v>0</v>
      </c>
    </row>
    <row r="567" spans="1:24" ht="409.5">
      <c r="A567" s="675"/>
      <c r="B567" s="676"/>
      <c r="C567" s="655"/>
      <c r="D567" s="323" t="s">
        <v>732</v>
      </c>
      <c r="E567" s="323" t="s">
        <v>1033</v>
      </c>
      <c r="F567" s="324" t="s">
        <v>135</v>
      </c>
      <c r="G567" s="324" t="s">
        <v>94</v>
      </c>
      <c r="H567" s="324" t="s">
        <v>363</v>
      </c>
      <c r="I567" s="323" t="s">
        <v>137</v>
      </c>
      <c r="J567" s="383" t="s">
        <v>1034</v>
      </c>
      <c r="K567" s="352"/>
      <c r="L567" s="438"/>
      <c r="M567" s="467">
        <v>123004.3</v>
      </c>
      <c r="N567" s="467">
        <v>142021.79999999999</v>
      </c>
      <c r="O567" s="467">
        <v>73583.399999999994</v>
      </c>
      <c r="P567" s="467">
        <f t="shared" si="206"/>
        <v>152769.5</v>
      </c>
      <c r="Q567" s="467">
        <v>152769.5</v>
      </c>
      <c r="R567" s="467">
        <v>0</v>
      </c>
      <c r="S567" s="467">
        <f t="shared" si="187"/>
        <v>143934.5</v>
      </c>
      <c r="T567" s="467">
        <v>143934.5</v>
      </c>
      <c r="U567" s="467">
        <v>0</v>
      </c>
      <c r="V567" s="467">
        <f t="shared" si="188"/>
        <v>146902.20000000001</v>
      </c>
      <c r="W567" s="467">
        <v>146902.20000000001</v>
      </c>
      <c r="X567" s="467">
        <v>0</v>
      </c>
    </row>
    <row r="568" spans="1:24" ht="19.5">
      <c r="A568" s="675" t="s">
        <v>365</v>
      </c>
      <c r="B568" s="676" t="s">
        <v>366</v>
      </c>
      <c r="C568" s="655" t="s">
        <v>1035</v>
      </c>
      <c r="D568" s="323"/>
      <c r="E568" s="323"/>
      <c r="F568" s="517"/>
      <c r="G568" s="517"/>
      <c r="H568" s="517"/>
      <c r="I568" s="517"/>
      <c r="J568" s="383"/>
      <c r="K568" s="365"/>
      <c r="L568" s="438"/>
      <c r="M568" s="606">
        <f>M569+M570+M571</f>
        <v>157836.6</v>
      </c>
      <c r="N568" s="606">
        <f t="shared" ref="N568:X568" si="208">N569+N570+N571</f>
        <v>175700.1</v>
      </c>
      <c r="O568" s="606">
        <f t="shared" si="208"/>
        <v>96694.900000000009</v>
      </c>
      <c r="P568" s="606">
        <f t="shared" si="208"/>
        <v>182922.1</v>
      </c>
      <c r="Q568" s="606">
        <f t="shared" si="208"/>
        <v>182922.1</v>
      </c>
      <c r="R568" s="606">
        <f t="shared" si="208"/>
        <v>0</v>
      </c>
      <c r="S568" s="606">
        <f t="shared" si="208"/>
        <v>177434.4</v>
      </c>
      <c r="T568" s="606">
        <f t="shared" si="208"/>
        <v>177434.4</v>
      </c>
      <c r="U568" s="606">
        <f t="shared" si="208"/>
        <v>0</v>
      </c>
      <c r="V568" s="606">
        <f t="shared" si="208"/>
        <v>181092.9</v>
      </c>
      <c r="W568" s="606">
        <f t="shared" si="208"/>
        <v>181092.9</v>
      </c>
      <c r="X568" s="606">
        <f t="shared" si="208"/>
        <v>0</v>
      </c>
    </row>
    <row r="569" spans="1:24">
      <c r="A569" s="675"/>
      <c r="B569" s="676"/>
      <c r="C569" s="655"/>
      <c r="D569" s="323" t="s">
        <v>297</v>
      </c>
      <c r="E569" s="323" t="s">
        <v>984</v>
      </c>
      <c r="F569" s="324" t="s">
        <v>298</v>
      </c>
      <c r="G569" s="324" t="s">
        <v>91</v>
      </c>
      <c r="H569" s="324" t="s">
        <v>367</v>
      </c>
      <c r="I569" s="350">
        <v>621</v>
      </c>
      <c r="J569" s="639" t="s">
        <v>370</v>
      </c>
      <c r="K569" s="352"/>
      <c r="L569" s="438"/>
      <c r="M569" s="467">
        <v>131400.20000000001</v>
      </c>
      <c r="N569" s="467">
        <v>162800.4</v>
      </c>
      <c r="O569" s="467">
        <v>85302.8</v>
      </c>
      <c r="P569" s="467">
        <f t="shared" si="206"/>
        <v>171312.4</v>
      </c>
      <c r="Q569" s="467">
        <v>171312.4</v>
      </c>
      <c r="R569" s="467">
        <v>0</v>
      </c>
      <c r="S569" s="467">
        <f t="shared" ref="S569:S599" si="209">T569+U569</f>
        <v>166173</v>
      </c>
      <c r="T569" s="467">
        <v>166173</v>
      </c>
      <c r="U569" s="467">
        <v>0</v>
      </c>
      <c r="V569" s="467">
        <f t="shared" ref="V569:V599" si="210">W569+X569</f>
        <v>169599.3</v>
      </c>
      <c r="W569" s="467">
        <v>169599.3</v>
      </c>
      <c r="X569" s="467">
        <v>0</v>
      </c>
    </row>
    <row r="570" spans="1:24">
      <c r="A570" s="675"/>
      <c r="B570" s="676"/>
      <c r="C570" s="655"/>
      <c r="D570" s="323" t="s">
        <v>297</v>
      </c>
      <c r="E570" s="323" t="s">
        <v>984</v>
      </c>
      <c r="F570" s="324" t="s">
        <v>298</v>
      </c>
      <c r="G570" s="324" t="s">
        <v>91</v>
      </c>
      <c r="H570" s="324" t="s">
        <v>733</v>
      </c>
      <c r="I570" s="350">
        <v>621</v>
      </c>
      <c r="J570" s="639"/>
      <c r="K570" s="352"/>
      <c r="L570" s="438"/>
      <c r="M570" s="467">
        <v>17606.400000000001</v>
      </c>
      <c r="N570" s="467">
        <v>0</v>
      </c>
      <c r="O570" s="467">
        <v>0</v>
      </c>
      <c r="P570" s="467">
        <f t="shared" si="206"/>
        <v>0</v>
      </c>
      <c r="Q570" s="467">
        <v>0</v>
      </c>
      <c r="R570" s="467">
        <v>0</v>
      </c>
      <c r="S570" s="467">
        <f t="shared" si="209"/>
        <v>0</v>
      </c>
      <c r="T570" s="467">
        <v>0</v>
      </c>
      <c r="U570" s="467">
        <v>0</v>
      </c>
      <c r="V570" s="467">
        <f t="shared" si="210"/>
        <v>0</v>
      </c>
      <c r="W570" s="467">
        <v>0</v>
      </c>
      <c r="X570" s="467">
        <v>0</v>
      </c>
    </row>
    <row r="571" spans="1:24">
      <c r="A571" s="675"/>
      <c r="B571" s="676"/>
      <c r="C571" s="655"/>
      <c r="D571" s="323" t="s">
        <v>297</v>
      </c>
      <c r="E571" s="323" t="s">
        <v>984</v>
      </c>
      <c r="F571" s="324" t="s">
        <v>298</v>
      </c>
      <c r="G571" s="324" t="s">
        <v>91</v>
      </c>
      <c r="H571" s="324" t="s">
        <v>368</v>
      </c>
      <c r="I571" s="350">
        <v>621</v>
      </c>
      <c r="J571" s="383"/>
      <c r="K571" s="352"/>
      <c r="L571" s="438"/>
      <c r="M571" s="467">
        <v>8830</v>
      </c>
      <c r="N571" s="467">
        <v>12899.7</v>
      </c>
      <c r="O571" s="467">
        <v>11392.1</v>
      </c>
      <c r="P571" s="467">
        <f t="shared" si="206"/>
        <v>11609.7</v>
      </c>
      <c r="Q571" s="467">
        <v>11609.7</v>
      </c>
      <c r="R571" s="467">
        <v>0</v>
      </c>
      <c r="S571" s="467">
        <f t="shared" si="209"/>
        <v>11261.4</v>
      </c>
      <c r="T571" s="467">
        <v>11261.4</v>
      </c>
      <c r="U571" s="467">
        <v>0</v>
      </c>
      <c r="V571" s="467">
        <f t="shared" si="210"/>
        <v>11493.6</v>
      </c>
      <c r="W571" s="467">
        <v>11493.6</v>
      </c>
      <c r="X571" s="467">
        <v>0</v>
      </c>
    </row>
    <row r="572" spans="1:24" ht="37.5">
      <c r="A572" s="436" t="s">
        <v>40</v>
      </c>
      <c r="B572" s="383" t="s">
        <v>39</v>
      </c>
      <c r="C572" s="366"/>
      <c r="D572" s="323"/>
      <c r="E572" s="323"/>
      <c r="F572" s="324"/>
      <c r="G572" s="324"/>
      <c r="H572" s="324"/>
      <c r="I572" s="350">
        <v>600</v>
      </c>
      <c r="J572" s="555"/>
      <c r="K572" s="352"/>
      <c r="L572" s="438"/>
      <c r="M572" s="467">
        <f>M573+M582+M584+M600</f>
        <v>81184.600000000006</v>
      </c>
      <c r="N572" s="467">
        <f>N573+N582+N584+N600</f>
        <v>52387.599999999991</v>
      </c>
      <c r="O572" s="467">
        <f>O573+O582+O584+O600</f>
        <v>35582</v>
      </c>
      <c r="P572" s="467">
        <f>Q572+R572</f>
        <v>35855.5</v>
      </c>
      <c r="Q572" s="467">
        <f>Q573+Q582+Q584+Q600</f>
        <v>35855.5</v>
      </c>
      <c r="R572" s="467">
        <f>R573+R582+R584+R600</f>
        <v>0</v>
      </c>
      <c r="S572" s="467">
        <f>T572+U572</f>
        <v>34772.9</v>
      </c>
      <c r="T572" s="467">
        <f>T573+T582+T584+T600</f>
        <v>34772.9</v>
      </c>
      <c r="U572" s="467"/>
      <c r="V572" s="467">
        <f t="shared" si="210"/>
        <v>35429.1</v>
      </c>
      <c r="W572" s="467">
        <f>W573+W582+W584+W600</f>
        <v>35429.1</v>
      </c>
      <c r="X572" s="467">
        <f>X573+X582+X584+X600</f>
        <v>0</v>
      </c>
    </row>
    <row r="573" spans="1:24" ht="19.5">
      <c r="A573" s="675" t="s">
        <v>45</v>
      </c>
      <c r="B573" s="559" t="s">
        <v>371</v>
      </c>
      <c r="C573" s="677"/>
      <c r="D573" s="323"/>
      <c r="E573" s="323"/>
      <c r="F573" s="324"/>
      <c r="G573" s="324"/>
      <c r="H573" s="324"/>
      <c r="I573" s="350"/>
      <c r="J573" s="555"/>
      <c r="K573" s="352"/>
      <c r="L573" s="438"/>
      <c r="M573" s="606">
        <f>M574+M575+M580+M581+M578+M576+M579+M577</f>
        <v>12179.8</v>
      </c>
      <c r="N573" s="606">
        <f t="shared" ref="N573:X573" si="211">N574+N575+N580+N581+N578+N576+N579+N577</f>
        <v>4453.3999999999996</v>
      </c>
      <c r="O573" s="606">
        <f t="shared" si="211"/>
        <v>3957.1000000000004</v>
      </c>
      <c r="P573" s="606">
        <f t="shared" si="211"/>
        <v>1392.8</v>
      </c>
      <c r="Q573" s="606">
        <f t="shared" si="211"/>
        <v>1392.8</v>
      </c>
      <c r="R573" s="606">
        <f t="shared" si="211"/>
        <v>0</v>
      </c>
      <c r="S573" s="606">
        <f t="shared" si="211"/>
        <v>1331.2</v>
      </c>
      <c r="T573" s="606">
        <f t="shared" si="211"/>
        <v>1331.2</v>
      </c>
      <c r="U573" s="606">
        <f t="shared" si="211"/>
        <v>0</v>
      </c>
      <c r="V573" s="606">
        <f t="shared" si="211"/>
        <v>1384.3000000000002</v>
      </c>
      <c r="W573" s="606">
        <f t="shared" si="211"/>
        <v>1384.3000000000002</v>
      </c>
      <c r="X573" s="606">
        <f t="shared" si="211"/>
        <v>0</v>
      </c>
    </row>
    <row r="574" spans="1:24" ht="37.5">
      <c r="A574" s="675"/>
      <c r="B574" s="383" t="s">
        <v>372</v>
      </c>
      <c r="C574" s="677"/>
      <c r="D574" s="323" t="s">
        <v>413</v>
      </c>
      <c r="E574" s="323" t="s">
        <v>1036</v>
      </c>
      <c r="F574" s="324" t="s">
        <v>135</v>
      </c>
      <c r="G574" s="324" t="s">
        <v>135</v>
      </c>
      <c r="H574" s="324" t="s">
        <v>373</v>
      </c>
      <c r="I574" s="350">
        <v>622</v>
      </c>
      <c r="J574" s="383"/>
      <c r="K574" s="352"/>
      <c r="L574" s="438"/>
      <c r="M574" s="467">
        <v>42.6</v>
      </c>
      <c r="N574" s="467">
        <v>45</v>
      </c>
      <c r="O574" s="467">
        <v>21.3</v>
      </c>
      <c r="P574" s="467">
        <f t="shared" ref="P574:P581" si="212">Q574+R574</f>
        <v>40.5</v>
      </c>
      <c r="Q574" s="467">
        <v>40.5</v>
      </c>
      <c r="R574" s="467">
        <v>0</v>
      </c>
      <c r="S574" s="467">
        <f t="shared" ref="S574:S581" si="213">T574+U574</f>
        <v>40.5</v>
      </c>
      <c r="T574" s="467">
        <v>40.5</v>
      </c>
      <c r="U574" s="467">
        <v>0</v>
      </c>
      <c r="V574" s="467">
        <f t="shared" ref="V574:V581" si="214">W574+X574</f>
        <v>40.5</v>
      </c>
      <c r="W574" s="467">
        <v>40.5</v>
      </c>
      <c r="X574" s="467">
        <v>0</v>
      </c>
    </row>
    <row r="575" spans="1:24" ht="37.5">
      <c r="A575" s="675"/>
      <c r="B575" s="383" t="s">
        <v>374</v>
      </c>
      <c r="C575" s="677"/>
      <c r="D575" s="323" t="s">
        <v>347</v>
      </c>
      <c r="E575" s="323" t="s">
        <v>1030</v>
      </c>
      <c r="F575" s="324" t="s">
        <v>298</v>
      </c>
      <c r="G575" s="324" t="s">
        <v>91</v>
      </c>
      <c r="H575" s="324" t="s">
        <v>351</v>
      </c>
      <c r="I575" s="350">
        <v>622</v>
      </c>
      <c r="J575" s="383"/>
      <c r="K575" s="352"/>
      <c r="L575" s="438"/>
      <c r="M575" s="467">
        <v>6241.4</v>
      </c>
      <c r="N575" s="467">
        <v>3894.6</v>
      </c>
      <c r="O575" s="467">
        <v>3429</v>
      </c>
      <c r="P575" s="467">
        <f t="shared" si="212"/>
        <v>942.6</v>
      </c>
      <c r="Q575" s="467">
        <v>942.6</v>
      </c>
      <c r="R575" s="467">
        <v>0</v>
      </c>
      <c r="S575" s="467">
        <f t="shared" si="213"/>
        <v>874</v>
      </c>
      <c r="T575" s="467">
        <v>874</v>
      </c>
      <c r="U575" s="467">
        <v>0</v>
      </c>
      <c r="V575" s="467">
        <f t="shared" si="214"/>
        <v>919.7</v>
      </c>
      <c r="W575" s="467">
        <v>919.7</v>
      </c>
      <c r="X575" s="467">
        <v>0</v>
      </c>
    </row>
    <row r="576" spans="1:24">
      <c r="A576" s="675"/>
      <c r="B576" s="383" t="s">
        <v>375</v>
      </c>
      <c r="C576" s="677"/>
      <c r="D576" s="323" t="s">
        <v>347</v>
      </c>
      <c r="E576" s="323" t="s">
        <v>1030</v>
      </c>
      <c r="F576" s="324" t="s">
        <v>298</v>
      </c>
      <c r="G576" s="324" t="s">
        <v>91</v>
      </c>
      <c r="H576" s="324" t="s">
        <v>376</v>
      </c>
      <c r="I576" s="350">
        <v>622</v>
      </c>
      <c r="J576" s="383"/>
      <c r="K576" s="352"/>
      <c r="L576" s="438"/>
      <c r="M576" s="467">
        <v>386.4</v>
      </c>
      <c r="N576" s="467">
        <v>392.8</v>
      </c>
      <c r="O576" s="467">
        <v>392.8</v>
      </c>
      <c r="P576" s="467">
        <f>Q576+R576</f>
        <v>395.7</v>
      </c>
      <c r="Q576" s="467">
        <v>395.7</v>
      </c>
      <c r="R576" s="467">
        <v>0</v>
      </c>
      <c r="S576" s="467">
        <f t="shared" si="213"/>
        <v>402.7</v>
      </c>
      <c r="T576" s="467">
        <v>402.7</v>
      </c>
      <c r="U576" s="467">
        <v>0</v>
      </c>
      <c r="V576" s="467">
        <f t="shared" si="214"/>
        <v>410.1</v>
      </c>
      <c r="W576" s="467">
        <v>410.1</v>
      </c>
      <c r="X576" s="467">
        <v>0</v>
      </c>
    </row>
    <row r="577" spans="1:24" ht="56.25">
      <c r="A577" s="675"/>
      <c r="B577" s="383" t="s">
        <v>1037</v>
      </c>
      <c r="C577" s="677"/>
      <c r="D577" s="323" t="s">
        <v>347</v>
      </c>
      <c r="E577" s="323" t="s">
        <v>1030</v>
      </c>
      <c r="F577" s="324" t="s">
        <v>298</v>
      </c>
      <c r="G577" s="324" t="s">
        <v>91</v>
      </c>
      <c r="H577" s="324" t="s">
        <v>1038</v>
      </c>
      <c r="I577" s="350">
        <v>622</v>
      </c>
      <c r="J577" s="383"/>
      <c r="K577" s="352"/>
      <c r="L577" s="438"/>
      <c r="M577" s="467">
        <v>5000</v>
      </c>
      <c r="N577" s="467">
        <v>0</v>
      </c>
      <c r="O577" s="467">
        <v>0</v>
      </c>
      <c r="P577" s="467">
        <f t="shared" ref="P577:P579" si="215">Q577+R577</f>
        <v>0</v>
      </c>
      <c r="Q577" s="467">
        <v>0</v>
      </c>
      <c r="R577" s="467">
        <v>0</v>
      </c>
      <c r="S577" s="467">
        <f t="shared" si="213"/>
        <v>0</v>
      </c>
      <c r="T577" s="467">
        <v>0</v>
      </c>
      <c r="U577" s="467">
        <v>0</v>
      </c>
      <c r="V577" s="467">
        <f t="shared" si="214"/>
        <v>0</v>
      </c>
      <c r="W577" s="467">
        <v>0</v>
      </c>
      <c r="X577" s="467">
        <v>0</v>
      </c>
    </row>
    <row r="578" spans="1:24" ht="56.25">
      <c r="A578" s="675"/>
      <c r="B578" s="383" t="s">
        <v>377</v>
      </c>
      <c r="C578" s="677"/>
      <c r="D578" s="323" t="s">
        <v>301</v>
      </c>
      <c r="E578" s="323" t="s">
        <v>969</v>
      </c>
      <c r="F578" s="324" t="s">
        <v>298</v>
      </c>
      <c r="G578" s="324" t="s">
        <v>91</v>
      </c>
      <c r="H578" s="324" t="s">
        <v>169</v>
      </c>
      <c r="I578" s="350">
        <v>622</v>
      </c>
      <c r="J578" s="383"/>
      <c r="K578" s="352"/>
      <c r="L578" s="438"/>
      <c r="M578" s="467">
        <v>145</v>
      </c>
      <c r="N578" s="467">
        <v>107</v>
      </c>
      <c r="O578" s="467">
        <v>107</v>
      </c>
      <c r="P578" s="467">
        <f t="shared" si="215"/>
        <v>0</v>
      </c>
      <c r="Q578" s="467">
        <v>0</v>
      </c>
      <c r="R578" s="467">
        <v>0</v>
      </c>
      <c r="S578" s="467">
        <f t="shared" si="213"/>
        <v>0</v>
      </c>
      <c r="T578" s="467">
        <v>0</v>
      </c>
      <c r="U578" s="467">
        <v>0</v>
      </c>
      <c r="V578" s="467">
        <f t="shared" si="214"/>
        <v>0</v>
      </c>
      <c r="W578" s="467">
        <v>0</v>
      </c>
      <c r="X578" s="467">
        <v>0</v>
      </c>
    </row>
    <row r="579" spans="1:24" ht="56.25">
      <c r="A579" s="675"/>
      <c r="B579" s="383" t="s">
        <v>1025</v>
      </c>
      <c r="C579" s="677"/>
      <c r="D579" s="323" t="s">
        <v>347</v>
      </c>
      <c r="E579" s="323" t="s">
        <v>1030</v>
      </c>
      <c r="F579" s="324" t="s">
        <v>298</v>
      </c>
      <c r="G579" s="324" t="s">
        <v>91</v>
      </c>
      <c r="H579" s="324" t="s">
        <v>986</v>
      </c>
      <c r="I579" s="350">
        <v>622</v>
      </c>
      <c r="J579" s="383"/>
      <c r="K579" s="352"/>
      <c r="L579" s="438"/>
      <c r="M579" s="467">
        <v>344.1</v>
      </c>
      <c r="N579" s="467">
        <v>0</v>
      </c>
      <c r="O579" s="467">
        <v>0</v>
      </c>
      <c r="P579" s="467">
        <f t="shared" si="215"/>
        <v>0</v>
      </c>
      <c r="Q579" s="467">
        <v>0</v>
      </c>
      <c r="R579" s="467">
        <v>0</v>
      </c>
      <c r="S579" s="467">
        <f t="shared" si="213"/>
        <v>0</v>
      </c>
      <c r="T579" s="467">
        <v>0</v>
      </c>
      <c r="U579" s="467">
        <v>0</v>
      </c>
      <c r="V579" s="467">
        <f t="shared" si="214"/>
        <v>0</v>
      </c>
      <c r="W579" s="467">
        <v>0</v>
      </c>
      <c r="X579" s="467">
        <v>0</v>
      </c>
    </row>
    <row r="580" spans="1:24" ht="56.25">
      <c r="A580" s="675"/>
      <c r="B580" s="383" t="s">
        <v>378</v>
      </c>
      <c r="C580" s="677"/>
      <c r="D580" s="323" t="s">
        <v>297</v>
      </c>
      <c r="E580" s="323" t="s">
        <v>984</v>
      </c>
      <c r="F580" s="324" t="s">
        <v>298</v>
      </c>
      <c r="G580" s="324" t="s">
        <v>92</v>
      </c>
      <c r="H580" s="324" t="s">
        <v>299</v>
      </c>
      <c r="I580" s="350">
        <v>622</v>
      </c>
      <c r="J580" s="383"/>
      <c r="K580" s="352"/>
      <c r="L580" s="438"/>
      <c r="M580" s="467">
        <v>14</v>
      </c>
      <c r="N580" s="467">
        <v>14</v>
      </c>
      <c r="O580" s="467">
        <v>7</v>
      </c>
      <c r="P580" s="467">
        <f t="shared" si="212"/>
        <v>14</v>
      </c>
      <c r="Q580" s="467">
        <v>14</v>
      </c>
      <c r="R580" s="467">
        <v>0</v>
      </c>
      <c r="S580" s="467">
        <f t="shared" si="213"/>
        <v>14</v>
      </c>
      <c r="T580" s="467">
        <v>14</v>
      </c>
      <c r="U580" s="467">
        <v>0</v>
      </c>
      <c r="V580" s="467">
        <f t="shared" si="214"/>
        <v>14</v>
      </c>
      <c r="W580" s="467">
        <v>14</v>
      </c>
      <c r="X580" s="467">
        <v>0</v>
      </c>
    </row>
    <row r="581" spans="1:24" ht="37.5">
      <c r="A581" s="675"/>
      <c r="B581" s="383" t="s">
        <v>379</v>
      </c>
      <c r="C581" s="677"/>
      <c r="D581" s="323" t="s">
        <v>380</v>
      </c>
      <c r="E581" s="323" t="s">
        <v>1017</v>
      </c>
      <c r="F581" s="324" t="s">
        <v>79</v>
      </c>
      <c r="G581" s="324" t="s">
        <v>133</v>
      </c>
      <c r="H581" s="324" t="s">
        <v>381</v>
      </c>
      <c r="I581" s="350">
        <v>622</v>
      </c>
      <c r="J581" s="383"/>
      <c r="K581" s="352"/>
      <c r="L581" s="438"/>
      <c r="M581" s="467">
        <v>6.3</v>
      </c>
      <c r="N581" s="467">
        <v>0</v>
      </c>
      <c r="O581" s="467">
        <v>0</v>
      </c>
      <c r="P581" s="467">
        <f t="shared" si="212"/>
        <v>0</v>
      </c>
      <c r="Q581" s="467">
        <v>0</v>
      </c>
      <c r="R581" s="467">
        <v>0</v>
      </c>
      <c r="S581" s="467">
        <f t="shared" si="213"/>
        <v>0</v>
      </c>
      <c r="T581" s="467">
        <v>0</v>
      </c>
      <c r="U581" s="467">
        <v>0</v>
      </c>
      <c r="V581" s="467">
        <f t="shared" si="214"/>
        <v>0</v>
      </c>
      <c r="W581" s="467">
        <v>0</v>
      </c>
      <c r="X581" s="467">
        <v>0</v>
      </c>
    </row>
    <row r="582" spans="1:24" ht="19.5">
      <c r="A582" s="675" t="s">
        <v>382</v>
      </c>
      <c r="B582" s="559" t="s">
        <v>383</v>
      </c>
      <c r="C582" s="655"/>
      <c r="D582" s="323"/>
      <c r="E582" s="323"/>
      <c r="F582" s="324"/>
      <c r="G582" s="324"/>
      <c r="H582" s="324"/>
      <c r="I582" s="350"/>
      <c r="J582" s="383"/>
      <c r="K582" s="352"/>
      <c r="L582" s="438"/>
      <c r="M582" s="606">
        <f>M583</f>
        <v>708.8</v>
      </c>
      <c r="N582" s="606">
        <f t="shared" ref="N582:X582" si="216">N583</f>
        <v>596.5</v>
      </c>
      <c r="O582" s="606">
        <f t="shared" si="216"/>
        <v>494.6</v>
      </c>
      <c r="P582" s="606">
        <f t="shared" si="216"/>
        <v>828.9</v>
      </c>
      <c r="Q582" s="606">
        <f t="shared" si="216"/>
        <v>828.9</v>
      </c>
      <c r="R582" s="606">
        <f t="shared" si="216"/>
        <v>0</v>
      </c>
      <c r="S582" s="606">
        <f t="shared" si="216"/>
        <v>804</v>
      </c>
      <c r="T582" s="606">
        <f t="shared" si="216"/>
        <v>804</v>
      </c>
      <c r="U582" s="606">
        <f t="shared" si="216"/>
        <v>0</v>
      </c>
      <c r="V582" s="606">
        <f t="shared" si="216"/>
        <v>820.6</v>
      </c>
      <c r="W582" s="606">
        <f t="shared" si="216"/>
        <v>820.6</v>
      </c>
      <c r="X582" s="606">
        <f t="shared" si="216"/>
        <v>0</v>
      </c>
    </row>
    <row r="583" spans="1:24" ht="37.5">
      <c r="A583" s="675"/>
      <c r="B583" s="383" t="s">
        <v>384</v>
      </c>
      <c r="C583" s="655"/>
      <c r="D583" s="323" t="s">
        <v>297</v>
      </c>
      <c r="E583" s="323" t="s">
        <v>984</v>
      </c>
      <c r="F583" s="324" t="s">
        <v>298</v>
      </c>
      <c r="G583" s="324" t="s">
        <v>91</v>
      </c>
      <c r="H583" s="324" t="s">
        <v>358</v>
      </c>
      <c r="I583" s="350">
        <v>622</v>
      </c>
      <c r="J583" s="383"/>
      <c r="K583" s="352"/>
      <c r="L583" s="438"/>
      <c r="M583" s="467">
        <v>708.8</v>
      </c>
      <c r="N583" s="467">
        <v>596.5</v>
      </c>
      <c r="O583" s="467">
        <v>494.6</v>
      </c>
      <c r="P583" s="467">
        <f t="shared" si="206"/>
        <v>828.9</v>
      </c>
      <c r="Q583" s="467">
        <v>828.9</v>
      </c>
      <c r="R583" s="467">
        <v>0</v>
      </c>
      <c r="S583" s="467">
        <f t="shared" si="209"/>
        <v>804</v>
      </c>
      <c r="T583" s="467">
        <v>804</v>
      </c>
      <c r="U583" s="467">
        <v>0</v>
      </c>
      <c r="V583" s="467">
        <f t="shared" si="210"/>
        <v>820.6</v>
      </c>
      <c r="W583" s="467">
        <v>820.6</v>
      </c>
      <c r="X583" s="467">
        <v>0</v>
      </c>
    </row>
    <row r="584" spans="1:24" ht="19.5">
      <c r="A584" s="675" t="s">
        <v>385</v>
      </c>
      <c r="B584" s="559" t="s">
        <v>386</v>
      </c>
      <c r="C584" s="655"/>
      <c r="D584" s="323"/>
      <c r="E584" s="323"/>
      <c r="F584" s="324"/>
      <c r="G584" s="324"/>
      <c r="H584" s="324"/>
      <c r="I584" s="350"/>
      <c r="J584" s="639"/>
      <c r="K584" s="352"/>
      <c r="L584" s="438"/>
      <c r="M584" s="606">
        <f>M585+M590+M591+M593+M594+M595+M596+M597+M598+M599+M586+M592+M589+M587+M588</f>
        <v>19668.2</v>
      </c>
      <c r="N584" s="606">
        <f t="shared" ref="N584:X584" si="217">N585+N590+N591+N593+N594+N595+N596+N597+N598+N599+N586+N592+N589+N587+N588</f>
        <v>41551.599999999991</v>
      </c>
      <c r="O584" s="606">
        <f t="shared" si="217"/>
        <v>25344.2</v>
      </c>
      <c r="P584" s="606">
        <f t="shared" si="217"/>
        <v>33633.800000000003</v>
      </c>
      <c r="Q584" s="606">
        <f t="shared" si="217"/>
        <v>33633.800000000003</v>
      </c>
      <c r="R584" s="606">
        <f t="shared" si="217"/>
        <v>0</v>
      </c>
      <c r="S584" s="606">
        <f t="shared" si="217"/>
        <v>32637.7</v>
      </c>
      <c r="T584" s="606">
        <f t="shared" si="217"/>
        <v>32637.7</v>
      </c>
      <c r="U584" s="606">
        <f t="shared" si="217"/>
        <v>0</v>
      </c>
      <c r="V584" s="606">
        <f t="shared" si="217"/>
        <v>33224.199999999997</v>
      </c>
      <c r="W584" s="606">
        <f t="shared" si="217"/>
        <v>33224.199999999997</v>
      </c>
      <c r="X584" s="606">
        <f t="shared" si="217"/>
        <v>0</v>
      </c>
    </row>
    <row r="585" spans="1:24" ht="37.5">
      <c r="A585" s="675"/>
      <c r="B585" s="383" t="s">
        <v>372</v>
      </c>
      <c r="C585" s="655"/>
      <c r="D585" s="323" t="s">
        <v>413</v>
      </c>
      <c r="E585" s="323" t="s">
        <v>1036</v>
      </c>
      <c r="F585" s="324" t="s">
        <v>135</v>
      </c>
      <c r="G585" s="324" t="s">
        <v>135</v>
      </c>
      <c r="H585" s="324" t="s">
        <v>373</v>
      </c>
      <c r="I585" s="350">
        <v>622</v>
      </c>
      <c r="J585" s="639"/>
      <c r="K585" s="352" t="s">
        <v>341</v>
      </c>
      <c r="L585" s="438"/>
      <c r="M585" s="467">
        <v>43.6</v>
      </c>
      <c r="N585" s="467">
        <v>58.8</v>
      </c>
      <c r="O585" s="467">
        <v>39.4</v>
      </c>
      <c r="P585" s="467">
        <f t="shared" ref="P585:P608" si="218">Q585+R585</f>
        <v>59.5</v>
      </c>
      <c r="Q585" s="467">
        <v>59.5</v>
      </c>
      <c r="R585" s="467">
        <v>0</v>
      </c>
      <c r="S585" s="467">
        <f t="shared" si="209"/>
        <v>56.5</v>
      </c>
      <c r="T585" s="467">
        <v>56.5</v>
      </c>
      <c r="U585" s="467">
        <v>0</v>
      </c>
      <c r="V585" s="467">
        <f t="shared" si="210"/>
        <v>58.5</v>
      </c>
      <c r="W585" s="467">
        <v>58.5</v>
      </c>
      <c r="X585" s="467">
        <v>0</v>
      </c>
    </row>
    <row r="586" spans="1:24" ht="56.25">
      <c r="A586" s="675"/>
      <c r="B586" s="565" t="s">
        <v>1488</v>
      </c>
      <c r="C586" s="655"/>
      <c r="D586" s="323" t="s">
        <v>734</v>
      </c>
      <c r="E586" s="323" t="s">
        <v>1039</v>
      </c>
      <c r="F586" s="324" t="s">
        <v>92</v>
      </c>
      <c r="G586" s="324" t="s">
        <v>81</v>
      </c>
      <c r="H586" s="324" t="s">
        <v>1489</v>
      </c>
      <c r="I586" s="350">
        <v>622</v>
      </c>
      <c r="J586" s="639"/>
      <c r="K586" s="352"/>
      <c r="L586" s="438"/>
      <c r="M586" s="467">
        <v>71.2</v>
      </c>
      <c r="N586" s="467">
        <v>70.400000000000006</v>
      </c>
      <c r="O586" s="467">
        <v>0</v>
      </c>
      <c r="P586" s="467">
        <f>Q586+R586</f>
        <v>336.6</v>
      </c>
      <c r="Q586" s="467">
        <v>336.6</v>
      </c>
      <c r="R586" s="467">
        <v>0</v>
      </c>
      <c r="S586" s="467">
        <f t="shared" si="209"/>
        <v>326.5</v>
      </c>
      <c r="T586" s="467">
        <v>326.5</v>
      </c>
      <c r="U586" s="467">
        <v>0</v>
      </c>
      <c r="V586" s="467">
        <f t="shared" si="210"/>
        <v>164.3</v>
      </c>
      <c r="W586" s="467">
        <v>164.3</v>
      </c>
      <c r="X586" s="467">
        <v>0</v>
      </c>
    </row>
    <row r="587" spans="1:24" ht="56.25">
      <c r="A587" s="675"/>
      <c r="B587" s="565" t="s">
        <v>1490</v>
      </c>
      <c r="C587" s="655"/>
      <c r="D587" s="323" t="s">
        <v>734</v>
      </c>
      <c r="E587" s="323" t="s">
        <v>1039</v>
      </c>
      <c r="F587" s="324" t="s">
        <v>92</v>
      </c>
      <c r="G587" s="324" t="s">
        <v>81</v>
      </c>
      <c r="H587" s="324" t="s">
        <v>1491</v>
      </c>
      <c r="I587" s="350">
        <v>622</v>
      </c>
      <c r="J587" s="639"/>
      <c r="K587" s="352"/>
      <c r="L587" s="438"/>
      <c r="M587" s="467">
        <v>0</v>
      </c>
      <c r="N587" s="467">
        <v>0</v>
      </c>
      <c r="O587" s="467">
        <v>0</v>
      </c>
      <c r="P587" s="467">
        <f t="shared" ref="P587:P588" si="219">Q587+R587</f>
        <v>45</v>
      </c>
      <c r="Q587" s="467">
        <v>45</v>
      </c>
      <c r="R587" s="467">
        <v>0</v>
      </c>
      <c r="S587" s="467">
        <f t="shared" si="209"/>
        <v>43.7</v>
      </c>
      <c r="T587" s="467">
        <v>43.7</v>
      </c>
      <c r="U587" s="467">
        <v>0</v>
      </c>
      <c r="V587" s="467">
        <f t="shared" si="210"/>
        <v>30</v>
      </c>
      <c r="W587" s="467">
        <v>30</v>
      </c>
      <c r="X587" s="467">
        <v>0</v>
      </c>
    </row>
    <row r="588" spans="1:24" ht="56.25">
      <c r="A588" s="675"/>
      <c r="B588" s="565" t="s">
        <v>1492</v>
      </c>
      <c r="C588" s="655"/>
      <c r="D588" s="323" t="s">
        <v>734</v>
      </c>
      <c r="E588" s="323" t="s">
        <v>1039</v>
      </c>
      <c r="F588" s="324" t="s">
        <v>92</v>
      </c>
      <c r="G588" s="324" t="s">
        <v>81</v>
      </c>
      <c r="H588" s="324" t="s">
        <v>1493</v>
      </c>
      <c r="I588" s="350">
        <v>622</v>
      </c>
      <c r="J588" s="639"/>
      <c r="K588" s="352"/>
      <c r="L588" s="438"/>
      <c r="M588" s="467">
        <v>0</v>
      </c>
      <c r="N588" s="467">
        <v>0</v>
      </c>
      <c r="O588" s="467">
        <v>0</v>
      </c>
      <c r="P588" s="467">
        <f t="shared" si="219"/>
        <v>0</v>
      </c>
      <c r="Q588" s="467">
        <v>0</v>
      </c>
      <c r="R588" s="467">
        <v>0</v>
      </c>
      <c r="S588" s="467">
        <f t="shared" si="209"/>
        <v>0</v>
      </c>
      <c r="T588" s="467">
        <v>0</v>
      </c>
      <c r="U588" s="467">
        <v>0</v>
      </c>
      <c r="V588" s="467">
        <f t="shared" si="210"/>
        <v>100</v>
      </c>
      <c r="W588" s="467">
        <v>100</v>
      </c>
      <c r="X588" s="467">
        <v>0</v>
      </c>
    </row>
    <row r="589" spans="1:24" ht="56.25">
      <c r="A589" s="675"/>
      <c r="B589" s="383" t="s">
        <v>1494</v>
      </c>
      <c r="C589" s="655"/>
      <c r="D589" s="323" t="s">
        <v>271</v>
      </c>
      <c r="E589" s="323" t="s">
        <v>966</v>
      </c>
      <c r="F589" s="324" t="s">
        <v>97</v>
      </c>
      <c r="G589" s="324" t="s">
        <v>94</v>
      </c>
      <c r="H589" s="324" t="s">
        <v>933</v>
      </c>
      <c r="I589" s="350">
        <v>622</v>
      </c>
      <c r="J589" s="639"/>
      <c r="K589" s="352"/>
      <c r="L589" s="438"/>
      <c r="M589" s="467">
        <v>0</v>
      </c>
      <c r="N589" s="467">
        <v>6084.5</v>
      </c>
      <c r="O589" s="467">
        <v>1548.5</v>
      </c>
      <c r="P589" s="467">
        <f>Q589+R589</f>
        <v>0</v>
      </c>
      <c r="Q589" s="467">
        <v>0</v>
      </c>
      <c r="R589" s="467">
        <v>0</v>
      </c>
      <c r="S589" s="467">
        <f t="shared" si="209"/>
        <v>0</v>
      </c>
      <c r="T589" s="467">
        <v>0</v>
      </c>
      <c r="U589" s="467">
        <v>0</v>
      </c>
      <c r="V589" s="467">
        <f t="shared" si="210"/>
        <v>0</v>
      </c>
      <c r="W589" s="467">
        <v>0</v>
      </c>
      <c r="X589" s="467">
        <v>0</v>
      </c>
    </row>
    <row r="590" spans="1:24" ht="56.25">
      <c r="A590" s="675"/>
      <c r="B590" s="383" t="s">
        <v>387</v>
      </c>
      <c r="C590" s="655"/>
      <c r="D590" s="323" t="s">
        <v>297</v>
      </c>
      <c r="E590" s="323" t="s">
        <v>984</v>
      </c>
      <c r="F590" s="324" t="s">
        <v>298</v>
      </c>
      <c r="G590" s="324" t="s">
        <v>91</v>
      </c>
      <c r="H590" s="324" t="s">
        <v>369</v>
      </c>
      <c r="I590" s="350">
        <v>622</v>
      </c>
      <c r="J590" s="639"/>
      <c r="K590" s="352"/>
      <c r="L590" s="438"/>
      <c r="M590" s="467">
        <v>12937.2</v>
      </c>
      <c r="N590" s="467">
        <v>32487.3</v>
      </c>
      <c r="O590" s="467">
        <v>22208.7</v>
      </c>
      <c r="P590" s="467">
        <f t="shared" si="218"/>
        <v>32314.7</v>
      </c>
      <c r="Q590" s="467">
        <v>32314.7</v>
      </c>
      <c r="R590" s="467">
        <v>0</v>
      </c>
      <c r="S590" s="467">
        <f t="shared" si="209"/>
        <v>31345.3</v>
      </c>
      <c r="T590" s="467">
        <v>31345.3</v>
      </c>
      <c r="U590" s="467">
        <v>0</v>
      </c>
      <c r="V590" s="467">
        <f t="shared" si="210"/>
        <v>31991.599999999999</v>
      </c>
      <c r="W590" s="467">
        <v>31991.599999999999</v>
      </c>
      <c r="X590" s="467">
        <v>0</v>
      </c>
    </row>
    <row r="591" spans="1:24" ht="75">
      <c r="A591" s="675"/>
      <c r="B591" s="383" t="s">
        <v>388</v>
      </c>
      <c r="C591" s="655"/>
      <c r="D591" s="323" t="s">
        <v>297</v>
      </c>
      <c r="E591" s="323" t="s">
        <v>984</v>
      </c>
      <c r="F591" s="324" t="s">
        <v>298</v>
      </c>
      <c r="G591" s="324" t="s">
        <v>91</v>
      </c>
      <c r="H591" s="324" t="s">
        <v>234</v>
      </c>
      <c r="I591" s="350">
        <v>622</v>
      </c>
      <c r="J591" s="639"/>
      <c r="K591" s="352"/>
      <c r="L591" s="438"/>
      <c r="M591" s="467">
        <v>2379</v>
      </c>
      <c r="N591" s="467">
        <v>0</v>
      </c>
      <c r="O591" s="467">
        <v>0</v>
      </c>
      <c r="P591" s="467">
        <f t="shared" si="218"/>
        <v>0</v>
      </c>
      <c r="Q591" s="467">
        <v>0</v>
      </c>
      <c r="R591" s="467">
        <v>0</v>
      </c>
      <c r="S591" s="467">
        <f t="shared" si="209"/>
        <v>0</v>
      </c>
      <c r="T591" s="467">
        <v>0</v>
      </c>
      <c r="U591" s="467">
        <v>0</v>
      </c>
      <c r="V591" s="467">
        <f t="shared" si="210"/>
        <v>0</v>
      </c>
      <c r="W591" s="467">
        <v>0</v>
      </c>
      <c r="X591" s="467">
        <v>0</v>
      </c>
    </row>
    <row r="592" spans="1:24" ht="93.75">
      <c r="A592" s="675"/>
      <c r="B592" s="383" t="s">
        <v>389</v>
      </c>
      <c r="C592" s="655"/>
      <c r="D592" s="323" t="s">
        <v>297</v>
      </c>
      <c r="E592" s="323" t="s">
        <v>984</v>
      </c>
      <c r="F592" s="324" t="s">
        <v>298</v>
      </c>
      <c r="G592" s="324" t="s">
        <v>91</v>
      </c>
      <c r="H592" s="324" t="s">
        <v>1040</v>
      </c>
      <c r="I592" s="350">
        <v>622</v>
      </c>
      <c r="J592" s="639"/>
      <c r="K592" s="352"/>
      <c r="L592" s="438"/>
      <c r="M592" s="467">
        <v>105.2</v>
      </c>
      <c r="N592" s="467">
        <v>0</v>
      </c>
      <c r="O592" s="467">
        <v>0</v>
      </c>
      <c r="P592" s="467">
        <f t="shared" si="218"/>
        <v>0</v>
      </c>
      <c r="Q592" s="467">
        <v>0</v>
      </c>
      <c r="R592" s="467">
        <v>0</v>
      </c>
      <c r="S592" s="467">
        <f t="shared" si="209"/>
        <v>0</v>
      </c>
      <c r="T592" s="467">
        <v>0</v>
      </c>
      <c r="U592" s="467">
        <v>0</v>
      </c>
      <c r="V592" s="467">
        <f t="shared" si="210"/>
        <v>0</v>
      </c>
      <c r="W592" s="467">
        <v>0</v>
      </c>
      <c r="X592" s="467">
        <v>0</v>
      </c>
    </row>
    <row r="593" spans="1:24" ht="56.25">
      <c r="A593" s="675"/>
      <c r="B593" s="383" t="s">
        <v>1025</v>
      </c>
      <c r="C593" s="655"/>
      <c r="D593" s="323" t="s">
        <v>297</v>
      </c>
      <c r="E593" s="323" t="s">
        <v>984</v>
      </c>
      <c r="F593" s="324" t="s">
        <v>298</v>
      </c>
      <c r="G593" s="324" t="s">
        <v>91</v>
      </c>
      <c r="H593" s="324" t="s">
        <v>986</v>
      </c>
      <c r="I593" s="350">
        <v>622</v>
      </c>
      <c r="J593" s="639"/>
      <c r="K593" s="352"/>
      <c r="L593" s="438"/>
      <c r="M593" s="467">
        <v>1037.7</v>
      </c>
      <c r="N593" s="467">
        <v>0</v>
      </c>
      <c r="O593" s="467">
        <v>0</v>
      </c>
      <c r="P593" s="467">
        <f t="shared" si="218"/>
        <v>0</v>
      </c>
      <c r="Q593" s="467">
        <v>0</v>
      </c>
      <c r="R593" s="467">
        <v>0</v>
      </c>
      <c r="S593" s="467">
        <f t="shared" si="209"/>
        <v>0</v>
      </c>
      <c r="T593" s="467">
        <v>0</v>
      </c>
      <c r="U593" s="467">
        <v>0</v>
      </c>
      <c r="V593" s="467">
        <f t="shared" si="210"/>
        <v>0</v>
      </c>
      <c r="W593" s="467">
        <v>0</v>
      </c>
      <c r="X593" s="467">
        <v>0</v>
      </c>
    </row>
    <row r="594" spans="1:24" ht="56.25">
      <c r="A594" s="675"/>
      <c r="B594" s="383" t="s">
        <v>377</v>
      </c>
      <c r="C594" s="655"/>
      <c r="D594" s="323" t="s">
        <v>301</v>
      </c>
      <c r="E594" s="323" t="s">
        <v>969</v>
      </c>
      <c r="F594" s="324" t="s">
        <v>298</v>
      </c>
      <c r="G594" s="324" t="s">
        <v>91</v>
      </c>
      <c r="H594" s="324" t="s">
        <v>169</v>
      </c>
      <c r="I594" s="350">
        <v>622</v>
      </c>
      <c r="J594" s="383"/>
      <c r="K594" s="352"/>
      <c r="L594" s="438"/>
      <c r="M594" s="467">
        <v>2075.8000000000002</v>
      </c>
      <c r="N594" s="467">
        <v>1443.5</v>
      </c>
      <c r="O594" s="467">
        <v>1170.5</v>
      </c>
      <c r="P594" s="467">
        <f t="shared" si="218"/>
        <v>0</v>
      </c>
      <c r="Q594" s="467">
        <v>0</v>
      </c>
      <c r="R594" s="467">
        <v>0</v>
      </c>
      <c r="S594" s="467">
        <f t="shared" si="209"/>
        <v>0</v>
      </c>
      <c r="T594" s="467">
        <v>0</v>
      </c>
      <c r="U594" s="467">
        <v>0</v>
      </c>
      <c r="V594" s="467">
        <f t="shared" si="210"/>
        <v>0</v>
      </c>
      <c r="W594" s="467">
        <v>0</v>
      </c>
      <c r="X594" s="467">
        <v>0</v>
      </c>
    </row>
    <row r="595" spans="1:24" ht="56.25">
      <c r="A595" s="675"/>
      <c r="B595" s="383" t="s">
        <v>390</v>
      </c>
      <c r="C595" s="655"/>
      <c r="D595" s="323" t="s">
        <v>297</v>
      </c>
      <c r="E595" s="323" t="s">
        <v>984</v>
      </c>
      <c r="F595" s="324" t="s">
        <v>298</v>
      </c>
      <c r="G595" s="324" t="s">
        <v>92</v>
      </c>
      <c r="H595" s="324" t="s">
        <v>299</v>
      </c>
      <c r="I595" s="350">
        <v>622</v>
      </c>
      <c r="J595" s="383"/>
      <c r="K595" s="352"/>
      <c r="L595" s="438"/>
      <c r="M595" s="467">
        <v>384.7</v>
      </c>
      <c r="N595" s="467">
        <v>410.2</v>
      </c>
      <c r="O595" s="467">
        <v>70.8</v>
      </c>
      <c r="P595" s="467">
        <f t="shared" si="218"/>
        <v>403.3</v>
      </c>
      <c r="Q595" s="467">
        <v>403.3</v>
      </c>
      <c r="R595" s="467">
        <v>0</v>
      </c>
      <c r="S595" s="467">
        <f t="shared" si="209"/>
        <v>390.8</v>
      </c>
      <c r="T595" s="467">
        <v>390.8</v>
      </c>
      <c r="U595" s="467">
        <v>0</v>
      </c>
      <c r="V595" s="467">
        <f t="shared" si="210"/>
        <v>399.1</v>
      </c>
      <c r="W595" s="467">
        <v>399.1</v>
      </c>
      <c r="X595" s="467">
        <v>0</v>
      </c>
    </row>
    <row r="596" spans="1:24" ht="37.5">
      <c r="A596" s="675"/>
      <c r="B596" s="383" t="s">
        <v>379</v>
      </c>
      <c r="C596" s="655"/>
      <c r="D596" s="323" t="s">
        <v>380</v>
      </c>
      <c r="E596" s="323" t="s">
        <v>1017</v>
      </c>
      <c r="F596" s="324" t="s">
        <v>79</v>
      </c>
      <c r="G596" s="324" t="s">
        <v>133</v>
      </c>
      <c r="H596" s="324" t="s">
        <v>381</v>
      </c>
      <c r="I596" s="350">
        <v>622</v>
      </c>
      <c r="J596" s="383"/>
      <c r="K596" s="352"/>
      <c r="L596" s="438"/>
      <c r="M596" s="467">
        <v>399.6</v>
      </c>
      <c r="N596" s="467">
        <v>278.10000000000002</v>
      </c>
      <c r="O596" s="467">
        <v>197.6</v>
      </c>
      <c r="P596" s="467">
        <f t="shared" si="218"/>
        <v>250.3</v>
      </c>
      <c r="Q596" s="467">
        <v>250.3</v>
      </c>
      <c r="R596" s="467">
        <v>0</v>
      </c>
      <c r="S596" s="467">
        <f t="shared" si="209"/>
        <v>242.8</v>
      </c>
      <c r="T596" s="467">
        <v>242.8</v>
      </c>
      <c r="U596" s="467">
        <v>0</v>
      </c>
      <c r="V596" s="467">
        <f t="shared" si="210"/>
        <v>247.8</v>
      </c>
      <c r="W596" s="467">
        <v>247.8</v>
      </c>
      <c r="X596" s="467">
        <v>0</v>
      </c>
    </row>
    <row r="597" spans="1:24" ht="56.25">
      <c r="A597" s="675"/>
      <c r="B597" s="383" t="s">
        <v>391</v>
      </c>
      <c r="C597" s="655"/>
      <c r="D597" s="323" t="s">
        <v>380</v>
      </c>
      <c r="E597" s="323" t="s">
        <v>1017</v>
      </c>
      <c r="F597" s="324" t="s">
        <v>79</v>
      </c>
      <c r="G597" s="324" t="s">
        <v>133</v>
      </c>
      <c r="H597" s="324" t="s">
        <v>325</v>
      </c>
      <c r="I597" s="350">
        <v>622</v>
      </c>
      <c r="J597" s="383"/>
      <c r="K597" s="352"/>
      <c r="L597" s="438"/>
      <c r="M597" s="467">
        <v>17.7</v>
      </c>
      <c r="N597" s="467">
        <v>504.7</v>
      </c>
      <c r="O597" s="467">
        <v>0</v>
      </c>
      <c r="P597" s="467">
        <f t="shared" si="218"/>
        <v>15.8</v>
      </c>
      <c r="Q597" s="467">
        <v>15.8</v>
      </c>
      <c r="R597" s="467">
        <v>0</v>
      </c>
      <c r="S597" s="467">
        <f t="shared" si="209"/>
        <v>15.3</v>
      </c>
      <c r="T597" s="467">
        <v>15.3</v>
      </c>
      <c r="U597" s="467">
        <v>0</v>
      </c>
      <c r="V597" s="467">
        <f t="shared" si="210"/>
        <v>15.6</v>
      </c>
      <c r="W597" s="467">
        <v>15.6</v>
      </c>
      <c r="X597" s="467">
        <v>0</v>
      </c>
    </row>
    <row r="598" spans="1:24" ht="93.75">
      <c r="A598" s="675"/>
      <c r="B598" s="383" t="s">
        <v>392</v>
      </c>
      <c r="C598" s="655"/>
      <c r="D598" s="323" t="s">
        <v>380</v>
      </c>
      <c r="E598" s="323" t="s">
        <v>1017</v>
      </c>
      <c r="F598" s="324" t="s">
        <v>79</v>
      </c>
      <c r="G598" s="324" t="s">
        <v>133</v>
      </c>
      <c r="H598" s="324" t="s">
        <v>393</v>
      </c>
      <c r="I598" s="350">
        <v>622</v>
      </c>
      <c r="J598" s="383"/>
      <c r="K598" s="352"/>
      <c r="L598" s="438"/>
      <c r="M598" s="467">
        <v>24.8</v>
      </c>
      <c r="N598" s="467">
        <v>24.5</v>
      </c>
      <c r="O598" s="467">
        <v>0</v>
      </c>
      <c r="P598" s="467">
        <f t="shared" si="218"/>
        <v>22.1</v>
      </c>
      <c r="Q598" s="467">
        <v>22.1</v>
      </c>
      <c r="R598" s="467">
        <v>0</v>
      </c>
      <c r="S598" s="467">
        <f t="shared" si="209"/>
        <v>21.4</v>
      </c>
      <c r="T598" s="467">
        <v>21.4</v>
      </c>
      <c r="U598" s="467">
        <v>0</v>
      </c>
      <c r="V598" s="467">
        <f t="shared" si="210"/>
        <v>21.9</v>
      </c>
      <c r="W598" s="467">
        <v>21.9</v>
      </c>
      <c r="X598" s="467">
        <v>0</v>
      </c>
    </row>
    <row r="599" spans="1:24">
      <c r="A599" s="675"/>
      <c r="B599" s="383" t="s">
        <v>394</v>
      </c>
      <c r="C599" s="655"/>
      <c r="D599" s="323" t="s">
        <v>380</v>
      </c>
      <c r="E599" s="323" t="s">
        <v>1017</v>
      </c>
      <c r="F599" s="324" t="s">
        <v>79</v>
      </c>
      <c r="G599" s="324" t="s">
        <v>133</v>
      </c>
      <c r="H599" s="324" t="s">
        <v>395</v>
      </c>
      <c r="I599" s="350">
        <v>622</v>
      </c>
      <c r="J599" s="383"/>
      <c r="K599" s="352"/>
      <c r="L599" s="438"/>
      <c r="M599" s="467">
        <v>191.7</v>
      </c>
      <c r="N599" s="467">
        <v>189.6</v>
      </c>
      <c r="O599" s="467">
        <v>108.7</v>
      </c>
      <c r="P599" s="467">
        <f t="shared" si="218"/>
        <v>186.5</v>
      </c>
      <c r="Q599" s="467">
        <v>186.5</v>
      </c>
      <c r="R599" s="467">
        <v>0</v>
      </c>
      <c r="S599" s="467">
        <f t="shared" si="209"/>
        <v>195.4</v>
      </c>
      <c r="T599" s="467">
        <v>195.4</v>
      </c>
      <c r="U599" s="467">
        <v>0</v>
      </c>
      <c r="V599" s="467">
        <f t="shared" si="210"/>
        <v>195.4</v>
      </c>
      <c r="W599" s="467">
        <v>195.4</v>
      </c>
      <c r="X599" s="467">
        <v>0</v>
      </c>
    </row>
    <row r="600" spans="1:24" ht="19.5">
      <c r="A600" s="367" t="s">
        <v>396</v>
      </c>
      <c r="B600" s="560" t="s">
        <v>397</v>
      </c>
      <c r="C600" s="518"/>
      <c r="D600" s="323"/>
      <c r="E600" s="323"/>
      <c r="F600" s="324"/>
      <c r="G600" s="324"/>
      <c r="H600" s="324"/>
      <c r="I600" s="350"/>
      <c r="J600" s="383"/>
      <c r="K600" s="352"/>
      <c r="L600" s="438"/>
      <c r="M600" s="606">
        <f>M601+M603+M606+M604+M607+M608+M605+M602</f>
        <v>48627.8</v>
      </c>
      <c r="N600" s="606">
        <f t="shared" ref="N600:X600" si="220">N601+N603+N606+N604+N607+N608+N605+N602</f>
        <v>5786.1</v>
      </c>
      <c r="O600" s="606">
        <f t="shared" si="220"/>
        <v>5786.1</v>
      </c>
      <c r="P600" s="606">
        <f t="shared" si="220"/>
        <v>0</v>
      </c>
      <c r="Q600" s="606">
        <f t="shared" si="220"/>
        <v>0</v>
      </c>
      <c r="R600" s="606">
        <f t="shared" si="220"/>
        <v>0</v>
      </c>
      <c r="S600" s="606">
        <f t="shared" si="220"/>
        <v>0</v>
      </c>
      <c r="T600" s="606">
        <f t="shared" si="220"/>
        <v>0</v>
      </c>
      <c r="U600" s="606">
        <f t="shared" si="220"/>
        <v>0</v>
      </c>
      <c r="V600" s="606">
        <f t="shared" si="220"/>
        <v>0</v>
      </c>
      <c r="W600" s="606">
        <f t="shared" si="220"/>
        <v>0</v>
      </c>
      <c r="X600" s="606">
        <f t="shared" si="220"/>
        <v>0</v>
      </c>
    </row>
    <row r="601" spans="1:24" ht="56.25">
      <c r="A601" s="675"/>
      <c r="B601" s="322" t="s">
        <v>398</v>
      </c>
      <c r="C601" s="767"/>
      <c r="D601" s="323" t="s">
        <v>464</v>
      </c>
      <c r="E601" s="323" t="s">
        <v>1033</v>
      </c>
      <c r="F601" s="324" t="s">
        <v>135</v>
      </c>
      <c r="G601" s="324" t="s">
        <v>94</v>
      </c>
      <c r="H601" s="324" t="s">
        <v>364</v>
      </c>
      <c r="I601" s="350">
        <v>622</v>
      </c>
      <c r="J601" s="383"/>
      <c r="K601" s="352"/>
      <c r="L601" s="438"/>
      <c r="M601" s="467">
        <v>11813.2</v>
      </c>
      <c r="N601" s="467">
        <v>1044.5999999999999</v>
      </c>
      <c r="O601" s="467">
        <v>1044.5999999999999</v>
      </c>
      <c r="P601" s="467">
        <f t="shared" si="218"/>
        <v>0</v>
      </c>
      <c r="Q601" s="467">
        <v>0</v>
      </c>
      <c r="R601" s="467">
        <v>0</v>
      </c>
      <c r="S601" s="467">
        <f t="shared" ref="S601:S608" si="221">T601+U601</f>
        <v>0</v>
      </c>
      <c r="T601" s="467">
        <v>0</v>
      </c>
      <c r="U601" s="467">
        <v>0</v>
      </c>
      <c r="V601" s="467">
        <f t="shared" ref="V601:V602" si="222">W601+X601</f>
        <v>0</v>
      </c>
      <c r="W601" s="467">
        <v>0</v>
      </c>
      <c r="X601" s="467">
        <v>0</v>
      </c>
    </row>
    <row r="602" spans="1:24" ht="93.75">
      <c r="A602" s="675"/>
      <c r="B602" s="322" t="s">
        <v>1495</v>
      </c>
      <c r="C602" s="767"/>
      <c r="D602" s="323" t="s">
        <v>464</v>
      </c>
      <c r="E602" s="323" t="s">
        <v>1033</v>
      </c>
      <c r="F602" s="324" t="s">
        <v>135</v>
      </c>
      <c r="G602" s="324" t="s">
        <v>94</v>
      </c>
      <c r="H602" s="324" t="s">
        <v>1496</v>
      </c>
      <c r="I602" s="350">
        <v>622</v>
      </c>
      <c r="J602" s="383"/>
      <c r="K602" s="352"/>
      <c r="L602" s="438"/>
      <c r="M602" s="467">
        <v>0</v>
      </c>
      <c r="N602" s="467">
        <v>4721.5</v>
      </c>
      <c r="O602" s="467">
        <v>4721.5</v>
      </c>
      <c r="P602" s="467">
        <f t="shared" si="218"/>
        <v>0</v>
      </c>
      <c r="Q602" s="467">
        <v>0</v>
      </c>
      <c r="R602" s="467">
        <v>0</v>
      </c>
      <c r="S602" s="467">
        <f t="shared" si="221"/>
        <v>0</v>
      </c>
      <c r="T602" s="467">
        <v>0</v>
      </c>
      <c r="U602" s="467">
        <v>0</v>
      </c>
      <c r="V602" s="467">
        <f t="shared" si="222"/>
        <v>0</v>
      </c>
      <c r="W602" s="467">
        <v>0</v>
      </c>
      <c r="X602" s="467">
        <v>0</v>
      </c>
    </row>
    <row r="603" spans="1:24" ht="112.5">
      <c r="A603" s="675"/>
      <c r="B603" s="322" t="s">
        <v>400</v>
      </c>
      <c r="C603" s="767"/>
      <c r="D603" s="323" t="s">
        <v>464</v>
      </c>
      <c r="E603" s="323" t="s">
        <v>1033</v>
      </c>
      <c r="F603" s="324" t="s">
        <v>135</v>
      </c>
      <c r="G603" s="324" t="s">
        <v>94</v>
      </c>
      <c r="H603" s="324" t="s">
        <v>1041</v>
      </c>
      <c r="I603" s="350">
        <v>622</v>
      </c>
      <c r="J603" s="383"/>
      <c r="K603" s="352"/>
      <c r="L603" s="438"/>
      <c r="M603" s="467">
        <v>9475.2999999999993</v>
      </c>
      <c r="N603" s="467">
        <v>0</v>
      </c>
      <c r="O603" s="467">
        <v>0</v>
      </c>
      <c r="P603" s="467">
        <f t="shared" si="218"/>
        <v>0</v>
      </c>
      <c r="Q603" s="467">
        <v>0</v>
      </c>
      <c r="R603" s="467">
        <v>0</v>
      </c>
      <c r="S603" s="467">
        <f t="shared" si="221"/>
        <v>0</v>
      </c>
      <c r="T603" s="467">
        <v>0</v>
      </c>
      <c r="U603" s="467">
        <v>0</v>
      </c>
      <c r="V603" s="467">
        <f>W603+X603</f>
        <v>0</v>
      </c>
      <c r="W603" s="467">
        <v>0</v>
      </c>
      <c r="X603" s="467">
        <v>0</v>
      </c>
    </row>
    <row r="604" spans="1:24" ht="93.75">
      <c r="A604" s="675"/>
      <c r="B604" s="322" t="s">
        <v>856</v>
      </c>
      <c r="C604" s="767"/>
      <c r="D604" s="323" t="s">
        <v>464</v>
      </c>
      <c r="E604" s="323" t="s">
        <v>1033</v>
      </c>
      <c r="F604" s="324" t="s">
        <v>135</v>
      </c>
      <c r="G604" s="324" t="s">
        <v>94</v>
      </c>
      <c r="H604" s="324" t="s">
        <v>857</v>
      </c>
      <c r="I604" s="350">
        <v>622</v>
      </c>
      <c r="J604" s="383"/>
      <c r="K604" s="352"/>
      <c r="L604" s="438"/>
      <c r="M604" s="467">
        <v>23675.7</v>
      </c>
      <c r="N604" s="467">
        <v>0</v>
      </c>
      <c r="O604" s="467">
        <v>0</v>
      </c>
      <c r="P604" s="467">
        <f t="shared" si="218"/>
        <v>0</v>
      </c>
      <c r="Q604" s="467">
        <v>0</v>
      </c>
      <c r="R604" s="467">
        <v>0</v>
      </c>
      <c r="S604" s="467">
        <f t="shared" si="221"/>
        <v>0</v>
      </c>
      <c r="T604" s="467">
        <v>0</v>
      </c>
      <c r="U604" s="467">
        <v>0</v>
      </c>
      <c r="V604" s="467">
        <f>W604+X604</f>
        <v>0</v>
      </c>
      <c r="W604" s="467">
        <v>0</v>
      </c>
      <c r="X604" s="467">
        <v>0</v>
      </c>
    </row>
    <row r="605" spans="1:24" ht="75">
      <c r="A605" s="675"/>
      <c r="B605" s="322" t="s">
        <v>1497</v>
      </c>
      <c r="C605" s="767"/>
      <c r="D605" s="323" t="s">
        <v>464</v>
      </c>
      <c r="E605" s="323" t="s">
        <v>1033</v>
      </c>
      <c r="F605" s="324" t="s">
        <v>135</v>
      </c>
      <c r="G605" s="324" t="s">
        <v>94</v>
      </c>
      <c r="H605" s="324" t="s">
        <v>1498</v>
      </c>
      <c r="I605" s="350">
        <v>622</v>
      </c>
      <c r="J605" s="383"/>
      <c r="K605" s="352"/>
      <c r="L605" s="438"/>
      <c r="M605" s="467">
        <v>2367.6</v>
      </c>
      <c r="N605" s="467">
        <v>0</v>
      </c>
      <c r="O605" s="467">
        <v>0</v>
      </c>
      <c r="P605" s="467">
        <f t="shared" si="218"/>
        <v>0</v>
      </c>
      <c r="Q605" s="467">
        <v>0</v>
      </c>
      <c r="R605" s="467">
        <v>0</v>
      </c>
      <c r="S605" s="467">
        <f t="shared" si="221"/>
        <v>0</v>
      </c>
      <c r="T605" s="467">
        <v>0</v>
      </c>
      <c r="U605" s="467">
        <v>0</v>
      </c>
      <c r="V605" s="467">
        <f>W605+X605</f>
        <v>0</v>
      </c>
      <c r="W605" s="467">
        <v>0</v>
      </c>
      <c r="X605" s="467">
        <v>0</v>
      </c>
    </row>
    <row r="606" spans="1:24" ht="37.5">
      <c r="A606" s="675"/>
      <c r="B606" s="322" t="s">
        <v>1499</v>
      </c>
      <c r="C606" s="767"/>
      <c r="D606" s="323" t="s">
        <v>464</v>
      </c>
      <c r="E606" s="323" t="s">
        <v>1033</v>
      </c>
      <c r="F606" s="324" t="s">
        <v>135</v>
      </c>
      <c r="G606" s="324" t="s">
        <v>94</v>
      </c>
      <c r="H606" s="324" t="s">
        <v>1042</v>
      </c>
      <c r="I606" s="350">
        <v>622</v>
      </c>
      <c r="J606" s="383"/>
      <c r="K606" s="352"/>
      <c r="L606" s="438"/>
      <c r="M606" s="467">
        <v>1052.0999999999999</v>
      </c>
      <c r="N606" s="467">
        <v>0</v>
      </c>
      <c r="O606" s="467">
        <v>0</v>
      </c>
      <c r="P606" s="467">
        <f t="shared" si="218"/>
        <v>0</v>
      </c>
      <c r="Q606" s="467">
        <v>0</v>
      </c>
      <c r="R606" s="467">
        <v>0</v>
      </c>
      <c r="S606" s="467">
        <f t="shared" si="221"/>
        <v>0</v>
      </c>
      <c r="T606" s="467">
        <v>0</v>
      </c>
      <c r="U606" s="467">
        <v>0</v>
      </c>
      <c r="V606" s="467">
        <f>W606+X606</f>
        <v>0</v>
      </c>
      <c r="W606" s="467">
        <v>0</v>
      </c>
      <c r="X606" s="467">
        <v>0</v>
      </c>
    </row>
    <row r="607" spans="1:24" s="34" customFormat="1" ht="17.45" customHeight="1">
      <c r="A607" s="675"/>
      <c r="B607" s="383" t="s">
        <v>377</v>
      </c>
      <c r="C607" s="767"/>
      <c r="D607" s="323" t="s">
        <v>301</v>
      </c>
      <c r="E607" s="323" t="s">
        <v>969</v>
      </c>
      <c r="F607" s="324" t="s">
        <v>135</v>
      </c>
      <c r="G607" s="324" t="s">
        <v>94</v>
      </c>
      <c r="H607" s="324" t="s">
        <v>169</v>
      </c>
      <c r="I607" s="350">
        <v>622</v>
      </c>
      <c r="J607" s="383"/>
      <c r="K607" s="352"/>
      <c r="L607" s="438"/>
      <c r="M607" s="467">
        <v>99</v>
      </c>
      <c r="N607" s="467">
        <v>20</v>
      </c>
      <c r="O607" s="467">
        <v>20</v>
      </c>
      <c r="P607" s="467">
        <f t="shared" si="218"/>
        <v>0</v>
      </c>
      <c r="Q607" s="467">
        <v>0</v>
      </c>
      <c r="R607" s="467">
        <v>0</v>
      </c>
      <c r="S607" s="467">
        <f t="shared" si="221"/>
        <v>0</v>
      </c>
      <c r="T607" s="467">
        <v>0</v>
      </c>
      <c r="U607" s="467">
        <v>0</v>
      </c>
      <c r="V607" s="467">
        <f t="shared" ref="V607:V608" si="223">W607+X607</f>
        <v>0</v>
      </c>
      <c r="W607" s="467">
        <v>0</v>
      </c>
      <c r="X607" s="467">
        <v>0</v>
      </c>
    </row>
    <row r="608" spans="1:24" ht="56.25">
      <c r="A608" s="675"/>
      <c r="B608" s="383" t="s">
        <v>1025</v>
      </c>
      <c r="C608" s="767"/>
      <c r="D608" s="323" t="s">
        <v>464</v>
      </c>
      <c r="E608" s="323" t="s">
        <v>1033</v>
      </c>
      <c r="F608" s="324" t="s">
        <v>135</v>
      </c>
      <c r="G608" s="324" t="s">
        <v>94</v>
      </c>
      <c r="H608" s="324" t="s">
        <v>986</v>
      </c>
      <c r="I608" s="350">
        <v>622</v>
      </c>
      <c r="J608" s="383"/>
      <c r="K608" s="352"/>
      <c r="L608" s="438"/>
      <c r="M608" s="467">
        <v>144.9</v>
      </c>
      <c r="N608" s="467">
        <v>0</v>
      </c>
      <c r="O608" s="467">
        <v>0</v>
      </c>
      <c r="P608" s="467">
        <f t="shared" si="218"/>
        <v>0</v>
      </c>
      <c r="Q608" s="467">
        <v>0</v>
      </c>
      <c r="R608" s="467">
        <v>0</v>
      </c>
      <c r="S608" s="467">
        <f t="shared" si="221"/>
        <v>0</v>
      </c>
      <c r="T608" s="467">
        <v>0</v>
      </c>
      <c r="U608" s="467">
        <v>0</v>
      </c>
      <c r="V608" s="467">
        <f t="shared" si="223"/>
        <v>0</v>
      </c>
      <c r="W608" s="467">
        <v>0</v>
      </c>
      <c r="X608" s="467">
        <v>0</v>
      </c>
    </row>
    <row r="609" spans="1:24" ht="37.5">
      <c r="A609" s="111" t="s">
        <v>136</v>
      </c>
      <c r="B609" s="116" t="s">
        <v>1043</v>
      </c>
      <c r="C609" s="132"/>
      <c r="D609" s="86"/>
      <c r="E609" s="86"/>
      <c r="F609" s="86"/>
      <c r="G609" s="86"/>
      <c r="H609" s="86"/>
      <c r="I609" s="86"/>
      <c r="J609" s="111"/>
      <c r="K609" s="111"/>
      <c r="L609" s="86"/>
      <c r="M609" s="569">
        <v>73588</v>
      </c>
      <c r="N609" s="569">
        <v>144976.70000000001</v>
      </c>
      <c r="O609" s="569">
        <v>49342.400000000001</v>
      </c>
      <c r="P609" s="569">
        <v>76128.799999999988</v>
      </c>
      <c r="Q609" s="569">
        <v>76128.799999999988</v>
      </c>
      <c r="R609" s="569">
        <v>0</v>
      </c>
      <c r="S609" s="569">
        <v>259397.4</v>
      </c>
      <c r="T609" s="569">
        <v>259397.4</v>
      </c>
      <c r="U609" s="569">
        <v>0</v>
      </c>
      <c r="V609" s="569">
        <v>113743.39999999998</v>
      </c>
      <c r="W609" s="569">
        <v>113743.39999999998</v>
      </c>
      <c r="X609" s="569">
        <v>0</v>
      </c>
    </row>
    <row r="610" spans="1:24">
      <c r="A610" s="309" t="s">
        <v>9</v>
      </c>
      <c r="B610" s="653" t="s">
        <v>66</v>
      </c>
      <c r="C610" s="653"/>
      <c r="D610" s="653"/>
      <c r="E610" s="653"/>
      <c r="F610" s="653"/>
      <c r="G610" s="653"/>
      <c r="H610" s="653"/>
      <c r="I610" s="653"/>
      <c r="J610" s="653"/>
      <c r="K610" s="653"/>
      <c r="L610" s="653"/>
      <c r="M610" s="597">
        <f>SUM(M611,M615,M620,M628)</f>
        <v>73542</v>
      </c>
      <c r="N610" s="597">
        <f t="shared" ref="N610:X610" si="224">SUM(N611,N615,N620,N628)</f>
        <v>144717.5</v>
      </c>
      <c r="O610" s="597">
        <f t="shared" si="224"/>
        <v>49340.4</v>
      </c>
      <c r="P610" s="597">
        <f t="shared" si="224"/>
        <v>75998.8</v>
      </c>
      <c r="Q610" s="597">
        <f t="shared" si="224"/>
        <v>75998.8</v>
      </c>
      <c r="R610" s="597">
        <f t="shared" si="224"/>
        <v>0</v>
      </c>
      <c r="S610" s="597">
        <f t="shared" si="224"/>
        <v>259267.4</v>
      </c>
      <c r="T610" s="597">
        <f t="shared" si="224"/>
        <v>259267.4</v>
      </c>
      <c r="U610" s="597">
        <f t="shared" si="224"/>
        <v>0</v>
      </c>
      <c r="V610" s="597">
        <f t="shared" si="224"/>
        <v>113613.40000000001</v>
      </c>
      <c r="W610" s="597">
        <f t="shared" si="224"/>
        <v>113613.40000000001</v>
      </c>
      <c r="X610" s="597">
        <f t="shared" si="224"/>
        <v>0</v>
      </c>
    </row>
    <row r="611" spans="1:24">
      <c r="A611" s="380" t="s">
        <v>56</v>
      </c>
      <c r="B611" s="322"/>
      <c r="C611" s="366"/>
      <c r="D611" s="366"/>
      <c r="E611" s="438"/>
      <c r="F611" s="322"/>
      <c r="G611" s="322"/>
      <c r="H611" s="322"/>
      <c r="I611" s="322"/>
      <c r="J611" s="396"/>
      <c r="K611" s="366"/>
      <c r="L611" s="438"/>
      <c r="M611" s="468">
        <f>SUM(M612:M614)</f>
        <v>34720.400000000001</v>
      </c>
      <c r="N611" s="468">
        <f t="shared" ref="N611:X611" si="225">SUM(N612:N614)</f>
        <v>39064.200000000004</v>
      </c>
      <c r="O611" s="468">
        <f t="shared" si="225"/>
        <v>24584</v>
      </c>
      <c r="P611" s="468">
        <f t="shared" si="225"/>
        <v>39210.700000000004</v>
      </c>
      <c r="Q611" s="468">
        <f t="shared" si="225"/>
        <v>39210.700000000004</v>
      </c>
      <c r="R611" s="468">
        <f t="shared" si="225"/>
        <v>0</v>
      </c>
      <c r="S611" s="468">
        <f t="shared" si="225"/>
        <v>38034.300000000003</v>
      </c>
      <c r="T611" s="468">
        <f t="shared" si="225"/>
        <v>38034.300000000003</v>
      </c>
      <c r="U611" s="468">
        <f t="shared" si="225"/>
        <v>0</v>
      </c>
      <c r="V611" s="468">
        <f t="shared" si="225"/>
        <v>38818.699999999997</v>
      </c>
      <c r="W611" s="468">
        <f t="shared" si="225"/>
        <v>38818.699999999997</v>
      </c>
      <c r="X611" s="468">
        <f t="shared" si="225"/>
        <v>0</v>
      </c>
    </row>
    <row r="612" spans="1:24" ht="409.5">
      <c r="A612" s="334" t="s">
        <v>10</v>
      </c>
      <c r="B612" s="322" t="s">
        <v>67</v>
      </c>
      <c r="C612" s="388" t="s">
        <v>152</v>
      </c>
      <c r="D612" s="385" t="s">
        <v>1044</v>
      </c>
      <c r="E612" s="385" t="s">
        <v>991</v>
      </c>
      <c r="F612" s="368" t="s">
        <v>91</v>
      </c>
      <c r="G612" s="328">
        <v>13</v>
      </c>
      <c r="H612" s="368" t="s">
        <v>1613</v>
      </c>
      <c r="I612" s="327">
        <v>100</v>
      </c>
      <c r="J612" s="328" t="s">
        <v>1614</v>
      </c>
      <c r="K612" s="388" t="s">
        <v>1045</v>
      </c>
      <c r="L612" s="329"/>
      <c r="M612" s="467">
        <v>33616</v>
      </c>
      <c r="N612" s="467">
        <v>37168.300000000003</v>
      </c>
      <c r="O612" s="467">
        <v>23811</v>
      </c>
      <c r="P612" s="467">
        <f>SUM(Q612:R612)</f>
        <v>37418.400000000001</v>
      </c>
      <c r="Q612" s="467">
        <v>37418.400000000001</v>
      </c>
      <c r="R612" s="467"/>
      <c r="S612" s="467">
        <f>SUM(T612:U612)</f>
        <v>36295.800000000003</v>
      </c>
      <c r="T612" s="467">
        <v>36295.800000000003</v>
      </c>
      <c r="U612" s="467"/>
      <c r="V612" s="467">
        <f>SUM(W612:X612)</f>
        <v>37044.199999999997</v>
      </c>
      <c r="W612" s="467">
        <v>37044.199999999997</v>
      </c>
      <c r="X612" s="467"/>
    </row>
    <row r="613" spans="1:24" ht="131.25">
      <c r="A613" s="334" t="s">
        <v>11</v>
      </c>
      <c r="B613" s="322" t="s">
        <v>68</v>
      </c>
      <c r="C613" s="388" t="s">
        <v>152</v>
      </c>
      <c r="D613" s="385" t="s">
        <v>254</v>
      </c>
      <c r="E613" s="385" t="s">
        <v>947</v>
      </c>
      <c r="F613" s="368" t="s">
        <v>91</v>
      </c>
      <c r="G613" s="328">
        <v>13</v>
      </c>
      <c r="H613" s="328">
        <v>1620100190</v>
      </c>
      <c r="I613" s="327">
        <v>200</v>
      </c>
      <c r="J613" s="328" t="s">
        <v>1046</v>
      </c>
      <c r="K613" s="388">
        <v>37900</v>
      </c>
      <c r="L613" s="434"/>
      <c r="M613" s="467">
        <v>1104.4000000000001</v>
      </c>
      <c r="N613" s="467">
        <v>1895.9</v>
      </c>
      <c r="O613" s="467">
        <v>773</v>
      </c>
      <c r="P613" s="467">
        <f>SUM(Q613:R613)</f>
        <v>1792.3</v>
      </c>
      <c r="Q613" s="467">
        <v>1792.3</v>
      </c>
      <c r="R613" s="467"/>
      <c r="S613" s="467">
        <f>SUM(T613:U613)</f>
        <v>1738.5</v>
      </c>
      <c r="T613" s="467">
        <v>1738.5</v>
      </c>
      <c r="U613" s="467"/>
      <c r="V613" s="467">
        <f>SUM(W613:X613)</f>
        <v>1774.5</v>
      </c>
      <c r="W613" s="467">
        <v>1774.5</v>
      </c>
      <c r="X613" s="467"/>
    </row>
    <row r="614" spans="1:24">
      <c r="A614" s="334" t="s">
        <v>20</v>
      </c>
      <c r="B614" s="322" t="s">
        <v>31</v>
      </c>
      <c r="C614" s="360"/>
      <c r="D614" s="360"/>
      <c r="E614" s="434"/>
      <c r="F614" s="322"/>
      <c r="G614" s="322"/>
      <c r="H614" s="322"/>
      <c r="I614" s="350">
        <v>800</v>
      </c>
      <c r="J614" s="396"/>
      <c r="K614" s="360"/>
      <c r="L614" s="434"/>
      <c r="M614" s="467">
        <v>0</v>
      </c>
      <c r="N614" s="467">
        <v>0</v>
      </c>
      <c r="O614" s="467">
        <v>0</v>
      </c>
      <c r="P614" s="467">
        <f>SUM(Q614:R614)</f>
        <v>0</v>
      </c>
      <c r="Q614" s="467">
        <v>0</v>
      </c>
      <c r="R614" s="467"/>
      <c r="S614" s="467">
        <f>SUM(T614:U614)</f>
        <v>0</v>
      </c>
      <c r="T614" s="467">
        <v>0</v>
      </c>
      <c r="U614" s="467"/>
      <c r="V614" s="467">
        <f>SUM(W614:X614)</f>
        <v>0</v>
      </c>
      <c r="W614" s="467">
        <v>0</v>
      </c>
      <c r="X614" s="467"/>
    </row>
    <row r="615" spans="1:24">
      <c r="A615" s="638" t="s">
        <v>87</v>
      </c>
      <c r="B615" s="638"/>
      <c r="C615" s="638"/>
      <c r="D615" s="638"/>
      <c r="E615" s="638"/>
      <c r="F615" s="638"/>
      <c r="G615" s="638"/>
      <c r="H615" s="638"/>
      <c r="I615" s="638"/>
      <c r="J615" s="638"/>
      <c r="K615" s="638"/>
      <c r="L615" s="638"/>
      <c r="M615" s="468">
        <f>SUM(M616,M618)</f>
        <v>4164.3</v>
      </c>
      <c r="N615" s="468">
        <f t="shared" ref="N615:X615" si="226">SUM(N616,N618)</f>
        <v>5456.7</v>
      </c>
      <c r="O615" s="468">
        <f t="shared" si="226"/>
        <v>2819.5</v>
      </c>
      <c r="P615" s="468">
        <f t="shared" si="226"/>
        <v>5271.7</v>
      </c>
      <c r="Q615" s="468">
        <f t="shared" si="226"/>
        <v>5271.7</v>
      </c>
      <c r="R615" s="468">
        <f t="shared" si="226"/>
        <v>0</v>
      </c>
      <c r="S615" s="468">
        <f t="shared" si="226"/>
        <v>5113.5999999999995</v>
      </c>
      <c r="T615" s="468">
        <f t="shared" si="226"/>
        <v>5113.5999999999995</v>
      </c>
      <c r="U615" s="468">
        <f t="shared" si="226"/>
        <v>0</v>
      </c>
      <c r="V615" s="468">
        <f t="shared" si="226"/>
        <v>5219</v>
      </c>
      <c r="W615" s="468">
        <f t="shared" si="226"/>
        <v>5219</v>
      </c>
      <c r="X615" s="468">
        <f t="shared" si="226"/>
        <v>0</v>
      </c>
    </row>
    <row r="616" spans="1:24">
      <c r="A616" s="334" t="s">
        <v>12</v>
      </c>
      <c r="B616" s="322" t="s">
        <v>57</v>
      </c>
      <c r="C616" s="329"/>
      <c r="D616" s="329"/>
      <c r="E616" s="329"/>
      <c r="F616" s="322"/>
      <c r="G616" s="322"/>
      <c r="H616" s="322"/>
      <c r="I616" s="350">
        <v>100</v>
      </c>
      <c r="J616" s="420"/>
      <c r="K616" s="329"/>
      <c r="L616" s="329"/>
      <c r="M616" s="467">
        <f t="shared" ref="M616:X618" si="227">SUM(M617:M617)</f>
        <v>3647.9</v>
      </c>
      <c r="N616" s="467">
        <f t="shared" si="227"/>
        <v>4775.3</v>
      </c>
      <c r="O616" s="467">
        <f t="shared" si="227"/>
        <v>2571.1999999999998</v>
      </c>
      <c r="P616" s="467">
        <f t="shared" si="227"/>
        <v>4530.3</v>
      </c>
      <c r="Q616" s="467">
        <f>SUM(Q617:Q617)</f>
        <v>4530.3</v>
      </c>
      <c r="R616" s="467">
        <f t="shared" si="227"/>
        <v>0</v>
      </c>
      <c r="S616" s="467">
        <f t="shared" si="227"/>
        <v>4394.3999999999996</v>
      </c>
      <c r="T616" s="467">
        <f t="shared" si="227"/>
        <v>4394.3999999999996</v>
      </c>
      <c r="U616" s="467">
        <f t="shared" si="227"/>
        <v>0</v>
      </c>
      <c r="V616" s="467">
        <f t="shared" si="227"/>
        <v>4485</v>
      </c>
      <c r="W616" s="467">
        <f t="shared" si="227"/>
        <v>4485</v>
      </c>
      <c r="X616" s="467">
        <f t="shared" si="227"/>
        <v>0</v>
      </c>
    </row>
    <row r="617" spans="1:24" ht="375">
      <c r="A617" s="334" t="s">
        <v>47</v>
      </c>
      <c r="B617" s="328" t="s">
        <v>1047</v>
      </c>
      <c r="C617" s="388" t="s">
        <v>109</v>
      </c>
      <c r="D617" s="385" t="s">
        <v>918</v>
      </c>
      <c r="E617" s="385" t="s">
        <v>1048</v>
      </c>
      <c r="F617" s="368" t="s">
        <v>91</v>
      </c>
      <c r="G617" s="328">
        <v>13</v>
      </c>
      <c r="H617" s="328">
        <v>1620100590</v>
      </c>
      <c r="I617" s="327">
        <v>100</v>
      </c>
      <c r="J617" s="328" t="s">
        <v>1049</v>
      </c>
      <c r="K617" s="388" t="s">
        <v>1050</v>
      </c>
      <c r="L617" s="329"/>
      <c r="M617" s="467">
        <v>3647.9</v>
      </c>
      <c r="N617" s="467">
        <v>4775.3</v>
      </c>
      <c r="O617" s="467">
        <v>2571.1999999999998</v>
      </c>
      <c r="P617" s="467">
        <f>SUM(Q617:R617)</f>
        <v>4530.3</v>
      </c>
      <c r="Q617" s="467">
        <v>4530.3</v>
      </c>
      <c r="R617" s="467"/>
      <c r="S617" s="467">
        <f>SUM(T617:U617)</f>
        <v>4394.3999999999996</v>
      </c>
      <c r="T617" s="467">
        <v>4394.3999999999996</v>
      </c>
      <c r="U617" s="467"/>
      <c r="V617" s="467">
        <f>SUM(W617:X617)</f>
        <v>4485</v>
      </c>
      <c r="W617" s="467">
        <v>4485</v>
      </c>
      <c r="X617" s="467"/>
    </row>
    <row r="618" spans="1:24" ht="37.5">
      <c r="A618" s="334" t="s">
        <v>13</v>
      </c>
      <c r="B618" s="322" t="s">
        <v>32</v>
      </c>
      <c r="C618" s="360"/>
      <c r="D618" s="360"/>
      <c r="E618" s="434"/>
      <c r="F618" s="322"/>
      <c r="G618" s="322"/>
      <c r="H618" s="322"/>
      <c r="I618" s="350">
        <v>200</v>
      </c>
      <c r="J618" s="396"/>
      <c r="K618" s="360"/>
      <c r="L618" s="434"/>
      <c r="M618" s="467">
        <f t="shared" ref="M618:X618" si="228">SUM(M619:M619)</f>
        <v>516.4</v>
      </c>
      <c r="N618" s="467">
        <f t="shared" si="228"/>
        <v>681.4</v>
      </c>
      <c r="O618" s="467">
        <f t="shared" si="228"/>
        <v>248.3</v>
      </c>
      <c r="P618" s="467">
        <f>Q618+R618</f>
        <v>741.4</v>
      </c>
      <c r="Q618" s="467">
        <f>SUM(Q619:Q619)</f>
        <v>741.4</v>
      </c>
      <c r="R618" s="467">
        <f t="shared" si="228"/>
        <v>0</v>
      </c>
      <c r="S618" s="467">
        <f>T618+U618</f>
        <v>719.2</v>
      </c>
      <c r="T618" s="467">
        <f t="shared" si="227"/>
        <v>719.2</v>
      </c>
      <c r="U618" s="467">
        <f t="shared" si="228"/>
        <v>0</v>
      </c>
      <c r="V618" s="467">
        <f>W618+X618</f>
        <v>734</v>
      </c>
      <c r="W618" s="467">
        <f t="shared" si="227"/>
        <v>734</v>
      </c>
      <c r="X618" s="467">
        <f t="shared" si="228"/>
        <v>0</v>
      </c>
    </row>
    <row r="619" spans="1:24" ht="112.5">
      <c r="A619" s="334" t="s">
        <v>48</v>
      </c>
      <c r="B619" s="328" t="s">
        <v>1047</v>
      </c>
      <c r="C619" s="388" t="s">
        <v>109</v>
      </c>
      <c r="D619" s="385" t="s">
        <v>918</v>
      </c>
      <c r="E619" s="385" t="s">
        <v>1048</v>
      </c>
      <c r="F619" s="368" t="s">
        <v>91</v>
      </c>
      <c r="G619" s="328">
        <v>13</v>
      </c>
      <c r="H619" s="328">
        <v>1620100590</v>
      </c>
      <c r="I619" s="327">
        <v>200</v>
      </c>
      <c r="J619" s="328" t="s">
        <v>919</v>
      </c>
      <c r="K619" s="388">
        <v>37900</v>
      </c>
      <c r="L619" s="434"/>
      <c r="M619" s="467">
        <v>516.4</v>
      </c>
      <c r="N619" s="467">
        <v>681.4</v>
      </c>
      <c r="O619" s="467">
        <v>248.3</v>
      </c>
      <c r="P619" s="467">
        <f>SUM(Q619:R619)</f>
        <v>741.4</v>
      </c>
      <c r="Q619" s="467">
        <v>741.4</v>
      </c>
      <c r="R619" s="467"/>
      <c r="S619" s="467">
        <f>SUM(T619:U619)</f>
        <v>719.2</v>
      </c>
      <c r="T619" s="467">
        <v>719.2</v>
      </c>
      <c r="U619" s="467"/>
      <c r="V619" s="467">
        <f>SUM(W619:X619)</f>
        <v>734</v>
      </c>
      <c r="W619" s="467">
        <v>734</v>
      </c>
      <c r="X619" s="467"/>
    </row>
    <row r="620" spans="1:24">
      <c r="A620" s="657" t="s">
        <v>72</v>
      </c>
      <c r="B620" s="657"/>
      <c r="C620" s="657"/>
      <c r="D620" s="657"/>
      <c r="E620" s="657"/>
      <c r="F620" s="657"/>
      <c r="G620" s="657"/>
      <c r="H620" s="657"/>
      <c r="I620" s="657"/>
      <c r="J620" s="657"/>
      <c r="K620" s="657"/>
      <c r="L620" s="657"/>
      <c r="M620" s="466">
        <f>SUM(M621)</f>
        <v>22805.400000000005</v>
      </c>
      <c r="N620" s="466">
        <f t="shared" ref="N620:X620" si="229">SUM(N621)</f>
        <v>28941.3</v>
      </c>
      <c r="O620" s="466">
        <f t="shared" si="229"/>
        <v>12027.900000000001</v>
      </c>
      <c r="P620" s="466">
        <f t="shared" si="229"/>
        <v>23006.7</v>
      </c>
      <c r="Q620" s="466">
        <f t="shared" si="229"/>
        <v>23006.7</v>
      </c>
      <c r="R620" s="466">
        <f t="shared" si="229"/>
        <v>0</v>
      </c>
      <c r="S620" s="466">
        <f t="shared" si="229"/>
        <v>31931.600000000002</v>
      </c>
      <c r="T620" s="466">
        <f t="shared" si="229"/>
        <v>31931.600000000002</v>
      </c>
      <c r="U620" s="466">
        <f t="shared" si="229"/>
        <v>0</v>
      </c>
      <c r="V620" s="466">
        <f t="shared" si="229"/>
        <v>34268.400000000001</v>
      </c>
      <c r="W620" s="466">
        <f t="shared" si="229"/>
        <v>34268.400000000001</v>
      </c>
      <c r="X620" s="466">
        <f t="shared" si="229"/>
        <v>0</v>
      </c>
    </row>
    <row r="621" spans="1:24" ht="37.5">
      <c r="A621" s="334" t="s">
        <v>21</v>
      </c>
      <c r="B621" s="322" t="s">
        <v>88</v>
      </c>
      <c r="C621" s="360"/>
      <c r="D621" s="360"/>
      <c r="E621" s="434"/>
      <c r="F621" s="322"/>
      <c r="G621" s="322"/>
      <c r="H621" s="322"/>
      <c r="I621" s="350">
        <v>200</v>
      </c>
      <c r="J621" s="396"/>
      <c r="K621" s="360"/>
      <c r="L621" s="434"/>
      <c r="M621" s="467">
        <f>SUM(M622:M627)</f>
        <v>22805.400000000005</v>
      </c>
      <c r="N621" s="467">
        <f t="shared" ref="N621:X621" si="230">SUM(N622:N627)</f>
        <v>28941.3</v>
      </c>
      <c r="O621" s="467">
        <f t="shared" si="230"/>
        <v>12027.900000000001</v>
      </c>
      <c r="P621" s="467">
        <f t="shared" si="230"/>
        <v>23006.7</v>
      </c>
      <c r="Q621" s="467">
        <f t="shared" si="230"/>
        <v>23006.7</v>
      </c>
      <c r="R621" s="467">
        <f t="shared" si="230"/>
        <v>0</v>
      </c>
      <c r="S621" s="467">
        <f t="shared" si="230"/>
        <v>31931.600000000002</v>
      </c>
      <c r="T621" s="467">
        <f t="shared" si="230"/>
        <v>31931.600000000002</v>
      </c>
      <c r="U621" s="467">
        <f t="shared" si="230"/>
        <v>0</v>
      </c>
      <c r="V621" s="467">
        <f t="shared" si="230"/>
        <v>34268.400000000001</v>
      </c>
      <c r="W621" s="467">
        <f t="shared" si="230"/>
        <v>34268.400000000001</v>
      </c>
      <c r="X621" s="467">
        <f t="shared" si="230"/>
        <v>0</v>
      </c>
    </row>
    <row r="622" spans="1:24" ht="75">
      <c r="A622" s="334" t="s">
        <v>41</v>
      </c>
      <c r="B622" s="328" t="s">
        <v>1615</v>
      </c>
      <c r="C622" s="328" t="s">
        <v>1616</v>
      </c>
      <c r="D622" s="385" t="s">
        <v>918</v>
      </c>
      <c r="E622" s="385" t="s">
        <v>1048</v>
      </c>
      <c r="F622" s="368" t="s">
        <v>91</v>
      </c>
      <c r="G622" s="328">
        <v>13</v>
      </c>
      <c r="H622" s="328">
        <v>1610126000</v>
      </c>
      <c r="I622" s="327">
        <v>200</v>
      </c>
      <c r="J622" s="670" t="s">
        <v>1617</v>
      </c>
      <c r="K622" s="667" t="s">
        <v>1051</v>
      </c>
      <c r="L622" s="434"/>
      <c r="M622" s="467">
        <v>972.2</v>
      </c>
      <c r="N622" s="467">
        <v>6056.4</v>
      </c>
      <c r="O622" s="467">
        <v>73.900000000000006</v>
      </c>
      <c r="P622" s="467">
        <f>SUM(Q622:R622)</f>
        <v>5386.8</v>
      </c>
      <c r="Q622" s="467">
        <v>5386.8</v>
      </c>
      <c r="R622" s="467"/>
      <c r="S622" s="467">
        <f>SUM(T622:U622)</f>
        <v>5225.2</v>
      </c>
      <c r="T622" s="467">
        <v>5225.2</v>
      </c>
      <c r="U622" s="467"/>
      <c r="V622" s="467">
        <f>SUM(W622:X622)</f>
        <v>5332.9</v>
      </c>
      <c r="W622" s="467">
        <v>5332.9</v>
      </c>
      <c r="X622" s="467"/>
    </row>
    <row r="623" spans="1:24" ht="56.25">
      <c r="A623" s="334" t="s">
        <v>73</v>
      </c>
      <c r="B623" s="328" t="s">
        <v>1615</v>
      </c>
      <c r="C623" s="328" t="s">
        <v>1618</v>
      </c>
      <c r="D623" s="385" t="s">
        <v>918</v>
      </c>
      <c r="E623" s="385" t="s">
        <v>1048</v>
      </c>
      <c r="F623" s="368" t="s">
        <v>91</v>
      </c>
      <c r="G623" s="328">
        <v>13</v>
      </c>
      <c r="H623" s="328" t="s">
        <v>921</v>
      </c>
      <c r="I623" s="327">
        <v>200</v>
      </c>
      <c r="J623" s="670"/>
      <c r="K623" s="667"/>
      <c r="L623" s="434"/>
      <c r="M623" s="467">
        <v>7178.2</v>
      </c>
      <c r="N623" s="467">
        <v>11909.6</v>
      </c>
      <c r="O623" s="467">
        <v>4766.8</v>
      </c>
      <c r="P623" s="467">
        <f>SUM(Q623:R623)</f>
        <v>15385.8</v>
      </c>
      <c r="Q623" s="467">
        <v>15385.8</v>
      </c>
      <c r="R623" s="467"/>
      <c r="S623" s="467">
        <f>SUM(T623:U623)</f>
        <v>14920.4</v>
      </c>
      <c r="T623" s="467">
        <v>14920.4</v>
      </c>
      <c r="U623" s="467"/>
      <c r="V623" s="467">
        <f>SUM(W623:X623)</f>
        <v>15212.7</v>
      </c>
      <c r="W623" s="467">
        <v>15212.7</v>
      </c>
      <c r="X623" s="467"/>
    </row>
    <row r="624" spans="1:24" ht="56.25">
      <c r="A624" s="334" t="s">
        <v>76</v>
      </c>
      <c r="B624" s="328" t="s">
        <v>1615</v>
      </c>
      <c r="C624" s="328" t="s">
        <v>1619</v>
      </c>
      <c r="D624" s="385" t="s">
        <v>918</v>
      </c>
      <c r="E624" s="385" t="s">
        <v>1048</v>
      </c>
      <c r="F624" s="368" t="s">
        <v>91</v>
      </c>
      <c r="G624" s="328">
        <v>13</v>
      </c>
      <c r="H624" s="328">
        <v>1610326000</v>
      </c>
      <c r="I624" s="327">
        <v>200</v>
      </c>
      <c r="J624" s="670"/>
      <c r="K624" s="667"/>
      <c r="L624" s="434"/>
      <c r="M624" s="467">
        <v>296.7</v>
      </c>
      <c r="N624" s="467">
        <v>1121.7</v>
      </c>
      <c r="O624" s="467">
        <v>388.1</v>
      </c>
      <c r="P624" s="467">
        <f t="shared" ref="P624:P625" si="231">SUM(Q624:R624)</f>
        <v>1132.4000000000001</v>
      </c>
      <c r="Q624" s="467">
        <v>1132.4000000000001</v>
      </c>
      <c r="R624" s="467"/>
      <c r="S624" s="467">
        <f t="shared" ref="S624:S626" si="232">SUM(T624:U624)</f>
        <v>1098.4000000000001</v>
      </c>
      <c r="T624" s="467">
        <v>1098.4000000000001</v>
      </c>
      <c r="U624" s="467"/>
      <c r="V624" s="467">
        <f t="shared" ref="V624:V626" si="233">SUM(W624:X624)</f>
        <v>1121.0999999999999</v>
      </c>
      <c r="W624" s="467">
        <v>1121.0999999999999</v>
      </c>
      <c r="X624" s="467"/>
    </row>
    <row r="625" spans="1:24" ht="75">
      <c r="A625" s="334" t="s">
        <v>892</v>
      </c>
      <c r="B625" s="328" t="s">
        <v>1615</v>
      </c>
      <c r="C625" s="328" t="s">
        <v>1620</v>
      </c>
      <c r="D625" s="385" t="s">
        <v>918</v>
      </c>
      <c r="E625" s="385" t="s">
        <v>1048</v>
      </c>
      <c r="F625" s="368" t="s">
        <v>1621</v>
      </c>
      <c r="G625" s="328" t="s">
        <v>1622</v>
      </c>
      <c r="H625" s="328" t="s">
        <v>1623</v>
      </c>
      <c r="I625" s="327" t="s">
        <v>922</v>
      </c>
      <c r="J625" s="670"/>
      <c r="K625" s="667"/>
      <c r="L625" s="434"/>
      <c r="M625" s="467">
        <v>13305.7</v>
      </c>
      <c r="N625" s="467">
        <v>8191.2</v>
      </c>
      <c r="O625" s="467">
        <v>5957.2</v>
      </c>
      <c r="P625" s="467">
        <f t="shared" si="231"/>
        <v>1.8</v>
      </c>
      <c r="Q625" s="467">
        <f>1.8</f>
        <v>1.8</v>
      </c>
      <c r="R625" s="467"/>
      <c r="S625" s="467">
        <f t="shared" si="232"/>
        <v>9171.7000000000007</v>
      </c>
      <c r="T625" s="467">
        <f>1.7+9170</f>
        <v>9171.7000000000007</v>
      </c>
      <c r="U625" s="467"/>
      <c r="V625" s="467">
        <f t="shared" si="233"/>
        <v>11501.8</v>
      </c>
      <c r="W625" s="467">
        <f>1.8+11500</f>
        <v>11501.8</v>
      </c>
      <c r="X625" s="467"/>
    </row>
    <row r="626" spans="1:24" ht="393.75">
      <c r="A626" s="334" t="s">
        <v>591</v>
      </c>
      <c r="B626" s="328" t="s">
        <v>1624</v>
      </c>
      <c r="C626" s="328" t="s">
        <v>923</v>
      </c>
      <c r="D626" s="385" t="s">
        <v>262</v>
      </c>
      <c r="E626" s="385" t="s">
        <v>952</v>
      </c>
      <c r="F626" s="368" t="s">
        <v>97</v>
      </c>
      <c r="G626" s="368" t="s">
        <v>91</v>
      </c>
      <c r="H626" s="328" t="s">
        <v>319</v>
      </c>
      <c r="I626" s="327">
        <v>200</v>
      </c>
      <c r="J626" s="328" t="s">
        <v>1052</v>
      </c>
      <c r="K626" s="388" t="s">
        <v>1053</v>
      </c>
      <c r="L626" s="434"/>
      <c r="M626" s="467">
        <v>927.4</v>
      </c>
      <c r="N626" s="467">
        <v>1052.5999999999999</v>
      </c>
      <c r="O626" s="467">
        <v>705.7</v>
      </c>
      <c r="P626" s="467">
        <f>SUM(Q626:R626)</f>
        <v>1099.9000000000001</v>
      </c>
      <c r="Q626" s="467">
        <v>1099.9000000000001</v>
      </c>
      <c r="R626" s="467"/>
      <c r="S626" s="467">
        <f t="shared" si="232"/>
        <v>1099.9000000000001</v>
      </c>
      <c r="T626" s="467">
        <v>1099.9000000000001</v>
      </c>
      <c r="U626" s="467"/>
      <c r="V626" s="467">
        <f t="shared" si="233"/>
        <v>1099.9000000000001</v>
      </c>
      <c r="W626" s="467">
        <v>1099.9000000000001</v>
      </c>
      <c r="X626" s="467"/>
    </row>
    <row r="627" spans="1:24" ht="281.25">
      <c r="A627" s="334" t="s">
        <v>592</v>
      </c>
      <c r="B627" s="328" t="s">
        <v>1624</v>
      </c>
      <c r="C627" s="328" t="s">
        <v>1625</v>
      </c>
      <c r="D627" s="385" t="s">
        <v>262</v>
      </c>
      <c r="E627" s="385" t="s">
        <v>952</v>
      </c>
      <c r="F627" s="368" t="s">
        <v>97</v>
      </c>
      <c r="G627" s="368" t="s">
        <v>91</v>
      </c>
      <c r="H627" s="368" t="s">
        <v>924</v>
      </c>
      <c r="I627" s="327">
        <v>200</v>
      </c>
      <c r="J627" s="328" t="s">
        <v>1626</v>
      </c>
      <c r="K627" s="388" t="s">
        <v>1054</v>
      </c>
      <c r="L627" s="434"/>
      <c r="M627" s="467">
        <v>125.2</v>
      </c>
      <c r="N627" s="467">
        <v>609.79999999999995</v>
      </c>
      <c r="O627" s="467">
        <v>136.19999999999999</v>
      </c>
      <c r="P627" s="467">
        <f>SUM(Q627:R627)</f>
        <v>0</v>
      </c>
      <c r="Q627" s="467">
        <v>0</v>
      </c>
      <c r="R627" s="467"/>
      <c r="S627" s="467">
        <f>SUM(T627:U627)</f>
        <v>416</v>
      </c>
      <c r="T627" s="467">
        <v>416</v>
      </c>
      <c r="U627" s="467"/>
      <c r="V627" s="467">
        <f>SUM(W627:X627)</f>
        <v>0</v>
      </c>
      <c r="W627" s="467">
        <v>0</v>
      </c>
      <c r="X627" s="467"/>
    </row>
    <row r="628" spans="1:24">
      <c r="A628" s="638" t="s">
        <v>629</v>
      </c>
      <c r="B628" s="638"/>
      <c r="C628" s="638"/>
      <c r="D628" s="638"/>
      <c r="E628" s="638"/>
      <c r="F628" s="638"/>
      <c r="G628" s="638"/>
      <c r="H628" s="638"/>
      <c r="I628" s="638"/>
      <c r="J628" s="638"/>
      <c r="K628" s="638"/>
      <c r="L628" s="638"/>
      <c r="M628" s="466">
        <f>SUM(M629,)</f>
        <v>11851.9</v>
      </c>
      <c r="N628" s="466">
        <f t="shared" ref="N628:X628" si="234">SUM(N629,)</f>
        <v>71255.3</v>
      </c>
      <c r="O628" s="466">
        <f t="shared" si="234"/>
        <v>9909</v>
      </c>
      <c r="P628" s="466">
        <f t="shared" si="234"/>
        <v>8509.7000000000007</v>
      </c>
      <c r="Q628" s="466">
        <f t="shared" si="234"/>
        <v>8509.7000000000007</v>
      </c>
      <c r="R628" s="466">
        <f t="shared" si="234"/>
        <v>0</v>
      </c>
      <c r="S628" s="466">
        <f t="shared" si="234"/>
        <v>184187.9</v>
      </c>
      <c r="T628" s="466">
        <f t="shared" si="234"/>
        <v>184187.9</v>
      </c>
      <c r="U628" s="466">
        <f t="shared" si="234"/>
        <v>0</v>
      </c>
      <c r="V628" s="466">
        <f t="shared" si="234"/>
        <v>35307.300000000003</v>
      </c>
      <c r="W628" s="466">
        <f t="shared" si="234"/>
        <v>35307.300000000003</v>
      </c>
      <c r="X628" s="466">
        <f t="shared" si="234"/>
        <v>0</v>
      </c>
    </row>
    <row r="629" spans="1:24">
      <c r="A629" s="442" t="s">
        <v>14</v>
      </c>
      <c r="B629" s="322" t="s">
        <v>630</v>
      </c>
      <c r="C629" s="366"/>
      <c r="D629" s="366"/>
      <c r="E629" s="438"/>
      <c r="F629" s="322"/>
      <c r="G629" s="322"/>
      <c r="H629" s="322"/>
      <c r="I629" s="350">
        <v>400</v>
      </c>
      <c r="J629" s="396"/>
      <c r="K629" s="366"/>
      <c r="L629" s="438"/>
      <c r="M629" s="467">
        <f t="shared" ref="M629:X629" si="235">SUM(M630:M631)</f>
        <v>11851.9</v>
      </c>
      <c r="N629" s="467">
        <f t="shared" si="235"/>
        <v>71255.3</v>
      </c>
      <c r="O629" s="467">
        <f t="shared" si="235"/>
        <v>9909</v>
      </c>
      <c r="P629" s="467">
        <f t="shared" si="235"/>
        <v>8509.7000000000007</v>
      </c>
      <c r="Q629" s="467">
        <f t="shared" si="235"/>
        <v>8509.7000000000007</v>
      </c>
      <c r="R629" s="467">
        <f t="shared" si="235"/>
        <v>0</v>
      </c>
      <c r="S629" s="467">
        <f t="shared" si="235"/>
        <v>184187.9</v>
      </c>
      <c r="T629" s="467">
        <f t="shared" si="235"/>
        <v>184187.9</v>
      </c>
      <c r="U629" s="467">
        <f t="shared" si="235"/>
        <v>0</v>
      </c>
      <c r="V629" s="467">
        <f t="shared" si="235"/>
        <v>35307.300000000003</v>
      </c>
      <c r="W629" s="467">
        <f t="shared" si="235"/>
        <v>35307.300000000003</v>
      </c>
      <c r="X629" s="467">
        <f t="shared" si="235"/>
        <v>0</v>
      </c>
    </row>
    <row r="630" spans="1:24" ht="187.5">
      <c r="A630" s="442" t="s">
        <v>631</v>
      </c>
      <c r="B630" s="328" t="s">
        <v>1624</v>
      </c>
      <c r="C630" s="328" t="s">
        <v>925</v>
      </c>
      <c r="D630" s="385" t="s">
        <v>262</v>
      </c>
      <c r="E630" s="385" t="s">
        <v>952</v>
      </c>
      <c r="F630" s="368" t="s">
        <v>97</v>
      </c>
      <c r="G630" s="368" t="s">
        <v>91</v>
      </c>
      <c r="H630" s="328" t="s">
        <v>926</v>
      </c>
      <c r="I630" s="327">
        <v>410</v>
      </c>
      <c r="J630" s="670" t="s">
        <v>1627</v>
      </c>
      <c r="K630" s="667" t="s">
        <v>1628</v>
      </c>
      <c r="L630" s="438"/>
      <c r="M630" s="467">
        <v>0</v>
      </c>
      <c r="N630" s="467">
        <v>17019.8</v>
      </c>
      <c r="O630" s="467">
        <v>0</v>
      </c>
      <c r="P630" s="467">
        <f>Q630+R630</f>
        <v>0</v>
      </c>
      <c r="Q630" s="467">
        <v>0</v>
      </c>
      <c r="R630" s="467"/>
      <c r="S630" s="467">
        <f>T630+U630</f>
        <v>0</v>
      </c>
      <c r="T630" s="467">
        <v>0</v>
      </c>
      <c r="U630" s="467"/>
      <c r="V630" s="467">
        <f>W630+X630</f>
        <v>0</v>
      </c>
      <c r="W630" s="467">
        <v>0</v>
      </c>
      <c r="X630" s="467"/>
    </row>
    <row r="631" spans="1:24" ht="300">
      <c r="A631" s="442" t="s">
        <v>635</v>
      </c>
      <c r="B631" s="328" t="s">
        <v>1624</v>
      </c>
      <c r="C631" s="328" t="s">
        <v>1629</v>
      </c>
      <c r="D631" s="385" t="s">
        <v>262</v>
      </c>
      <c r="E631" s="385" t="s">
        <v>952</v>
      </c>
      <c r="F631" s="368" t="s">
        <v>97</v>
      </c>
      <c r="G631" s="368" t="s">
        <v>91</v>
      </c>
      <c r="H631" s="328" t="s">
        <v>1630</v>
      </c>
      <c r="I631" s="327">
        <v>410</v>
      </c>
      <c r="J631" s="670"/>
      <c r="K631" s="667"/>
      <c r="L631" s="438"/>
      <c r="M631" s="467">
        <v>11851.9</v>
      </c>
      <c r="N631" s="467">
        <v>54235.5</v>
      </c>
      <c r="O631" s="467">
        <v>9909</v>
      </c>
      <c r="P631" s="467">
        <f>Q631+R631</f>
        <v>8509.7000000000007</v>
      </c>
      <c r="Q631" s="467">
        <v>8509.7000000000007</v>
      </c>
      <c r="R631" s="467"/>
      <c r="S631" s="467">
        <f>T631+U631</f>
        <v>184187.9</v>
      </c>
      <c r="T631" s="467">
        <v>184187.9</v>
      </c>
      <c r="U631" s="467"/>
      <c r="V631" s="467">
        <f>W631+X631</f>
        <v>35307.300000000003</v>
      </c>
      <c r="W631" s="467">
        <v>35307.300000000003</v>
      </c>
      <c r="X631" s="467"/>
    </row>
    <row r="632" spans="1:24">
      <c r="A632" s="309" t="s">
        <v>23</v>
      </c>
      <c r="B632" s="653" t="s">
        <v>1631</v>
      </c>
      <c r="C632" s="653"/>
      <c r="D632" s="653"/>
      <c r="E632" s="653"/>
      <c r="F632" s="653"/>
      <c r="G632" s="653"/>
      <c r="H632" s="653"/>
      <c r="I632" s="653"/>
      <c r="J632" s="653"/>
      <c r="K632" s="653"/>
      <c r="L632" s="653"/>
      <c r="M632" s="607">
        <f>M633</f>
        <v>46</v>
      </c>
      <c r="N632" s="607">
        <f t="shared" ref="N632:X632" si="236">N633</f>
        <v>257.2</v>
      </c>
      <c r="O632" s="607">
        <f t="shared" si="236"/>
        <v>0</v>
      </c>
      <c r="P632" s="607">
        <f t="shared" si="236"/>
        <v>130</v>
      </c>
      <c r="Q632" s="607">
        <f t="shared" si="236"/>
        <v>130</v>
      </c>
      <c r="R632" s="607">
        <f t="shared" si="236"/>
        <v>0</v>
      </c>
      <c r="S632" s="607">
        <f t="shared" si="236"/>
        <v>130</v>
      </c>
      <c r="T632" s="607">
        <f t="shared" si="236"/>
        <v>130</v>
      </c>
      <c r="U632" s="607">
        <f t="shared" si="236"/>
        <v>0</v>
      </c>
      <c r="V632" s="607">
        <f t="shared" si="236"/>
        <v>130</v>
      </c>
      <c r="W632" s="607">
        <f t="shared" si="236"/>
        <v>130</v>
      </c>
      <c r="X632" s="607">
        <f t="shared" si="236"/>
        <v>0</v>
      </c>
    </row>
    <row r="633" spans="1:24" ht="262.5">
      <c r="A633" s="330"/>
      <c r="B633" s="386" t="s">
        <v>928</v>
      </c>
      <c r="C633" s="386"/>
      <c r="D633" s="379" t="s">
        <v>918</v>
      </c>
      <c r="E633" s="379" t="s">
        <v>1048</v>
      </c>
      <c r="F633" s="368" t="s">
        <v>91</v>
      </c>
      <c r="G633" s="328">
        <v>13</v>
      </c>
      <c r="H633" s="368" t="s">
        <v>1632</v>
      </c>
      <c r="I633" s="328">
        <v>830</v>
      </c>
      <c r="J633" s="328" t="s">
        <v>1633</v>
      </c>
      <c r="K633" s="388" t="s">
        <v>920</v>
      </c>
      <c r="L633" s="341"/>
      <c r="M633" s="608">
        <v>46</v>
      </c>
      <c r="N633" s="608">
        <v>257.2</v>
      </c>
      <c r="O633" s="608">
        <v>0</v>
      </c>
      <c r="P633" s="467">
        <f>SUM(Q633:R633)</f>
        <v>130</v>
      </c>
      <c r="Q633" s="467">
        <v>130</v>
      </c>
      <c r="R633" s="467"/>
      <c r="S633" s="467">
        <f>SUM(T633:U633)</f>
        <v>130</v>
      </c>
      <c r="T633" s="467">
        <v>130</v>
      </c>
      <c r="U633" s="467"/>
      <c r="V633" s="467">
        <f>SUM(W633:X633)</f>
        <v>130</v>
      </c>
      <c r="W633" s="467">
        <v>130</v>
      </c>
      <c r="X633" s="467"/>
    </row>
    <row r="634" spans="1:24">
      <c r="A634" s="309" t="s">
        <v>55</v>
      </c>
      <c r="B634" s="653" t="s">
        <v>31</v>
      </c>
      <c r="C634" s="653"/>
      <c r="D634" s="653"/>
      <c r="E634" s="653"/>
      <c r="F634" s="653"/>
      <c r="G634" s="653"/>
      <c r="H634" s="653"/>
      <c r="I634" s="653"/>
      <c r="J634" s="653"/>
      <c r="K634" s="653"/>
      <c r="L634" s="653"/>
      <c r="M634" s="607">
        <f>M635</f>
        <v>0</v>
      </c>
      <c r="N634" s="607">
        <f t="shared" ref="N634:X634" si="237">N635</f>
        <v>2</v>
      </c>
      <c r="O634" s="607">
        <f t="shared" si="237"/>
        <v>2</v>
      </c>
      <c r="P634" s="607">
        <f t="shared" si="237"/>
        <v>0</v>
      </c>
      <c r="Q634" s="607">
        <f t="shared" si="237"/>
        <v>0</v>
      </c>
      <c r="R634" s="607">
        <f t="shared" si="237"/>
        <v>0</v>
      </c>
      <c r="S634" s="607">
        <f t="shared" si="237"/>
        <v>0</v>
      </c>
      <c r="T634" s="607">
        <f t="shared" si="237"/>
        <v>0</v>
      </c>
      <c r="U634" s="607">
        <f t="shared" si="237"/>
        <v>0</v>
      </c>
      <c r="V634" s="607">
        <f t="shared" si="237"/>
        <v>0</v>
      </c>
      <c r="W634" s="607">
        <f t="shared" si="237"/>
        <v>0</v>
      </c>
      <c r="X634" s="607">
        <f t="shared" si="237"/>
        <v>0</v>
      </c>
    </row>
    <row r="635" spans="1:24" ht="262.5">
      <c r="A635" s="334"/>
      <c r="B635" s="383" t="s">
        <v>722</v>
      </c>
      <c r="C635" s="389"/>
      <c r="D635" s="379" t="s">
        <v>918</v>
      </c>
      <c r="E635" s="379" t="s">
        <v>1048</v>
      </c>
      <c r="F635" s="368" t="s">
        <v>91</v>
      </c>
      <c r="G635" s="368" t="s">
        <v>82</v>
      </c>
      <c r="H635" s="328">
        <v>1610100190</v>
      </c>
      <c r="I635" s="327">
        <v>850</v>
      </c>
      <c r="J635" s="328" t="s">
        <v>1633</v>
      </c>
      <c r="K635" s="388" t="s">
        <v>920</v>
      </c>
      <c r="L635" s="352"/>
      <c r="M635" s="467">
        <v>0</v>
      </c>
      <c r="N635" s="467">
        <v>2</v>
      </c>
      <c r="O635" s="467">
        <v>2</v>
      </c>
      <c r="P635" s="467">
        <f>SUM(Q635:R635)</f>
        <v>0</v>
      </c>
      <c r="Q635" s="467">
        <v>0</v>
      </c>
      <c r="R635" s="467"/>
      <c r="S635" s="467">
        <f>SUM(T635:U635)</f>
        <v>0</v>
      </c>
      <c r="T635" s="467">
        <v>0</v>
      </c>
      <c r="U635" s="467"/>
      <c r="V635" s="467">
        <f>SUM(W635:X635)</f>
        <v>0</v>
      </c>
      <c r="W635" s="467">
        <v>0</v>
      </c>
      <c r="X635" s="467"/>
    </row>
    <row r="636" spans="1:24" ht="56.25">
      <c r="A636" s="111" t="s">
        <v>223</v>
      </c>
      <c r="B636" s="121" t="s">
        <v>1237</v>
      </c>
      <c r="C636" s="132"/>
      <c r="D636" s="112"/>
      <c r="E636" s="112"/>
      <c r="F636" s="112"/>
      <c r="G636" s="112"/>
      <c r="H636" s="112"/>
      <c r="I636" s="112"/>
      <c r="J636" s="111"/>
      <c r="K636" s="111"/>
      <c r="L636" s="86"/>
      <c r="M636" s="569">
        <v>287198.2</v>
      </c>
      <c r="N636" s="569">
        <v>351079.2</v>
      </c>
      <c r="O636" s="569">
        <v>213375.6</v>
      </c>
      <c r="P636" s="569">
        <v>308959.09999999998</v>
      </c>
      <c r="Q636" s="569">
        <v>308959.09999999998</v>
      </c>
      <c r="R636" s="569">
        <v>0</v>
      </c>
      <c r="S636" s="569">
        <v>299691.7</v>
      </c>
      <c r="T636" s="569">
        <v>299691.7</v>
      </c>
      <c r="U636" s="569">
        <v>0</v>
      </c>
      <c r="V636" s="569">
        <v>305862</v>
      </c>
      <c r="W636" s="569">
        <v>305862</v>
      </c>
      <c r="X636" s="569">
        <v>0</v>
      </c>
    </row>
    <row r="637" spans="1:24">
      <c r="A637" s="309" t="s">
        <v>9</v>
      </c>
      <c r="B637" s="664" t="s">
        <v>66</v>
      </c>
      <c r="C637" s="664"/>
      <c r="D637" s="664"/>
      <c r="E637" s="664"/>
      <c r="F637" s="664"/>
      <c r="G637" s="664"/>
      <c r="H637" s="664"/>
      <c r="I637" s="664"/>
      <c r="J637" s="664"/>
      <c r="K637" s="664"/>
      <c r="L637" s="664"/>
      <c r="M637" s="597">
        <f>SUM(M638,M646,M676,)</f>
        <v>287198.19999999995</v>
      </c>
      <c r="N637" s="597">
        <f t="shared" ref="N637:X637" si="238">SUM(N638,N646,N676,)</f>
        <v>351079.2</v>
      </c>
      <c r="O637" s="597">
        <f t="shared" si="238"/>
        <v>213375.6</v>
      </c>
      <c r="P637" s="597">
        <f t="shared" si="238"/>
        <v>308959.10000000003</v>
      </c>
      <c r="Q637" s="597">
        <f t="shared" si="238"/>
        <v>308959.10000000003</v>
      </c>
      <c r="R637" s="597">
        <f t="shared" si="238"/>
        <v>0</v>
      </c>
      <c r="S637" s="597">
        <f t="shared" si="238"/>
        <v>299691.69999999995</v>
      </c>
      <c r="T637" s="597">
        <f t="shared" si="238"/>
        <v>299691.69999999995</v>
      </c>
      <c r="U637" s="597">
        <f t="shared" si="238"/>
        <v>0</v>
      </c>
      <c r="V637" s="597">
        <f t="shared" si="238"/>
        <v>305862</v>
      </c>
      <c r="W637" s="597">
        <f t="shared" si="238"/>
        <v>305862</v>
      </c>
      <c r="X637" s="597">
        <f t="shared" si="238"/>
        <v>0</v>
      </c>
    </row>
    <row r="638" spans="1:24">
      <c r="A638" s="310" t="s">
        <v>56</v>
      </c>
      <c r="B638" s="328"/>
      <c r="C638" s="336"/>
      <c r="D638" s="336"/>
      <c r="E638" s="336"/>
      <c r="F638" s="327"/>
      <c r="G638" s="327"/>
      <c r="H638" s="336"/>
      <c r="I638" s="336"/>
      <c r="J638" s="328"/>
      <c r="K638" s="336"/>
      <c r="L638" s="336"/>
      <c r="M638" s="468">
        <f t="shared" ref="M638:X638" si="239">SUM(M639:M645)</f>
        <v>10196.1</v>
      </c>
      <c r="N638" s="468">
        <f t="shared" si="239"/>
        <v>11656</v>
      </c>
      <c r="O638" s="468">
        <f t="shared" si="239"/>
        <v>5785.4</v>
      </c>
      <c r="P638" s="468">
        <f t="shared" si="239"/>
        <v>11877.5</v>
      </c>
      <c r="Q638" s="468">
        <f t="shared" si="239"/>
        <v>11877.5</v>
      </c>
      <c r="R638" s="468">
        <f t="shared" si="239"/>
        <v>0</v>
      </c>
      <c r="S638" s="468">
        <f t="shared" si="239"/>
        <v>11521.1</v>
      </c>
      <c r="T638" s="468">
        <f t="shared" si="239"/>
        <v>11521.1</v>
      </c>
      <c r="U638" s="468">
        <f t="shared" si="239"/>
        <v>0</v>
      </c>
      <c r="V638" s="468">
        <f t="shared" si="239"/>
        <v>11758.699999999999</v>
      </c>
      <c r="W638" s="468">
        <f t="shared" si="239"/>
        <v>11758.699999999999</v>
      </c>
      <c r="X638" s="468">
        <f t="shared" si="239"/>
        <v>0</v>
      </c>
    </row>
    <row r="639" spans="1:24">
      <c r="A639" s="673" t="s">
        <v>10</v>
      </c>
      <c r="B639" s="674" t="s">
        <v>67</v>
      </c>
      <c r="C639" s="665"/>
      <c r="D639" s="385" t="s">
        <v>268</v>
      </c>
      <c r="E639" s="385" t="s">
        <v>985</v>
      </c>
      <c r="F639" s="385">
        <v>11</v>
      </c>
      <c r="G639" s="385" t="s">
        <v>97</v>
      </c>
      <c r="H639" s="385" t="s">
        <v>401</v>
      </c>
      <c r="I639" s="385">
        <v>100</v>
      </c>
      <c r="J639" s="670" t="s">
        <v>1507</v>
      </c>
      <c r="K639" s="663" t="s">
        <v>402</v>
      </c>
      <c r="L639" s="663" t="s">
        <v>403</v>
      </c>
      <c r="M639" s="609">
        <v>7180.3</v>
      </c>
      <c r="N639" s="609">
        <f>8642.6+21.1</f>
        <v>8663.7000000000007</v>
      </c>
      <c r="O639" s="609">
        <f>4387.5</f>
        <v>4387.5</v>
      </c>
      <c r="P639" s="599">
        <f t="shared" ref="P639:P641" si="240">SUM(Q639:R639)</f>
        <v>0</v>
      </c>
      <c r="Q639" s="599"/>
      <c r="R639" s="599"/>
      <c r="S639" s="599">
        <f t="shared" ref="S639:S641" si="241">SUM(T639:U639)</f>
        <v>0</v>
      </c>
      <c r="T639" s="599"/>
      <c r="U639" s="599"/>
      <c r="V639" s="599">
        <f t="shared" ref="V639:V641" si="242">SUM(W639:X639)</f>
        <v>0</v>
      </c>
      <c r="W639" s="599"/>
      <c r="X639" s="599"/>
    </row>
    <row r="640" spans="1:24">
      <c r="A640" s="673"/>
      <c r="B640" s="674"/>
      <c r="C640" s="665"/>
      <c r="D640" s="385" t="s">
        <v>268</v>
      </c>
      <c r="E640" s="385" t="s">
        <v>985</v>
      </c>
      <c r="F640" s="385" t="s">
        <v>80</v>
      </c>
      <c r="G640" s="385" t="s">
        <v>97</v>
      </c>
      <c r="H640" s="385" t="s">
        <v>1508</v>
      </c>
      <c r="I640" s="385" t="s">
        <v>832</v>
      </c>
      <c r="J640" s="670"/>
      <c r="K640" s="663"/>
      <c r="L640" s="663"/>
      <c r="M640" s="609"/>
      <c r="N640" s="609"/>
      <c r="O640" s="609"/>
      <c r="P640" s="599">
        <f t="shared" si="240"/>
        <v>8862.7000000000007</v>
      </c>
      <c r="Q640" s="599">
        <v>8862.7000000000007</v>
      </c>
      <c r="R640" s="599"/>
      <c r="S640" s="599">
        <f t="shared" si="241"/>
        <v>8596.7999999999993</v>
      </c>
      <c r="T640" s="599">
        <v>8596.7999999999993</v>
      </c>
      <c r="U640" s="599"/>
      <c r="V640" s="599">
        <f t="shared" si="242"/>
        <v>8774</v>
      </c>
      <c r="W640" s="599">
        <v>8774</v>
      </c>
      <c r="X640" s="599"/>
    </row>
    <row r="641" spans="1:24">
      <c r="A641" s="673"/>
      <c r="B641" s="674"/>
      <c r="C641" s="665"/>
      <c r="D641" s="385" t="s">
        <v>268</v>
      </c>
      <c r="E641" s="385"/>
      <c r="F641" s="385" t="s">
        <v>80</v>
      </c>
      <c r="G641" s="385" t="s">
        <v>97</v>
      </c>
      <c r="H641" s="385" t="s">
        <v>720</v>
      </c>
      <c r="I641" s="385" t="s">
        <v>832</v>
      </c>
      <c r="J641" s="670"/>
      <c r="K641" s="663"/>
      <c r="L641" s="663"/>
      <c r="M641" s="609">
        <v>74</v>
      </c>
      <c r="N641" s="610"/>
      <c r="O641" s="610"/>
      <c r="P641" s="599">
        <f t="shared" si="240"/>
        <v>0</v>
      </c>
      <c r="Q641" s="599"/>
      <c r="R641" s="599"/>
      <c r="S641" s="599">
        <f t="shared" si="241"/>
        <v>0</v>
      </c>
      <c r="T641" s="599"/>
      <c r="U641" s="599"/>
      <c r="V641" s="599">
        <f t="shared" si="242"/>
        <v>0</v>
      </c>
      <c r="W641" s="599"/>
      <c r="X641" s="599"/>
    </row>
    <row r="642" spans="1:24">
      <c r="A642" s="673"/>
      <c r="B642" s="674"/>
      <c r="C642" s="665"/>
      <c r="D642" s="385" t="s">
        <v>254</v>
      </c>
      <c r="E642" s="385" t="s">
        <v>947</v>
      </c>
      <c r="F642" s="385">
        <v>11</v>
      </c>
      <c r="G642" s="385" t="s">
        <v>97</v>
      </c>
      <c r="H642" s="385" t="s">
        <v>401</v>
      </c>
      <c r="I642" s="385">
        <v>100</v>
      </c>
      <c r="J642" s="670"/>
      <c r="K642" s="663"/>
      <c r="L642" s="663"/>
      <c r="M642" s="609">
        <v>2186.6999999999998</v>
      </c>
      <c r="N642" s="609">
        <f>15+2601.4</f>
        <v>2616.4</v>
      </c>
      <c r="O642" s="609">
        <f>1198</f>
        <v>1198</v>
      </c>
      <c r="P642" s="599">
        <f>SUM(Q642:R642)</f>
        <v>0</v>
      </c>
      <c r="Q642" s="599"/>
      <c r="R642" s="599"/>
      <c r="S642" s="599">
        <f>SUM(T642:U642)</f>
        <v>0</v>
      </c>
      <c r="T642" s="599"/>
      <c r="U642" s="599"/>
      <c r="V642" s="599">
        <f>SUM(W642:X642)</f>
        <v>0</v>
      </c>
      <c r="W642" s="599"/>
      <c r="X642" s="599"/>
    </row>
    <row r="643" spans="1:24">
      <c r="A643" s="673"/>
      <c r="B643" s="674"/>
      <c r="C643" s="665"/>
      <c r="D643" s="385" t="s">
        <v>254</v>
      </c>
      <c r="E643" s="385" t="s">
        <v>947</v>
      </c>
      <c r="F643" s="385" t="s">
        <v>80</v>
      </c>
      <c r="G643" s="385" t="s">
        <v>97</v>
      </c>
      <c r="H643" s="385" t="s">
        <v>1508</v>
      </c>
      <c r="I643" s="385" t="s">
        <v>832</v>
      </c>
      <c r="J643" s="670"/>
      <c r="K643" s="327"/>
      <c r="L643" s="327"/>
      <c r="M643" s="609"/>
      <c r="N643" s="609"/>
      <c r="O643" s="609"/>
      <c r="P643" s="599">
        <f t="shared" ref="P643:P645" si="243">SUM(Q643:R643)</f>
        <v>2676.5</v>
      </c>
      <c r="Q643" s="599">
        <v>2676.5</v>
      </c>
      <c r="R643" s="599"/>
      <c r="S643" s="599">
        <f t="shared" ref="S643:S645" si="244">SUM(T643:U643)</f>
        <v>2596.1999999999998</v>
      </c>
      <c r="T643" s="599">
        <v>2596.1999999999998</v>
      </c>
      <c r="U643" s="599"/>
      <c r="V643" s="599">
        <f t="shared" ref="V643:V645" si="245">SUM(W643:X643)</f>
        <v>2649.8</v>
      </c>
      <c r="W643" s="599">
        <v>2649.8</v>
      </c>
      <c r="X643" s="599"/>
    </row>
    <row r="644" spans="1:24">
      <c r="A644" s="673" t="s">
        <v>11</v>
      </c>
      <c r="B644" s="674" t="s">
        <v>68</v>
      </c>
      <c r="C644" s="385"/>
      <c r="D644" s="385" t="s">
        <v>254</v>
      </c>
      <c r="E644" s="385" t="s">
        <v>947</v>
      </c>
      <c r="F644" s="385" t="s">
        <v>80</v>
      </c>
      <c r="G644" s="385" t="s">
        <v>97</v>
      </c>
      <c r="H644" s="385" t="s">
        <v>401</v>
      </c>
      <c r="I644" s="385">
        <v>200</v>
      </c>
      <c r="J644" s="670" t="s">
        <v>404</v>
      </c>
      <c r="K644" s="665" t="s">
        <v>405</v>
      </c>
      <c r="L644" s="665" t="s">
        <v>406</v>
      </c>
      <c r="M644" s="609">
        <v>755.1</v>
      </c>
      <c r="N644" s="609">
        <v>375.9</v>
      </c>
      <c r="O644" s="609">
        <v>199.9</v>
      </c>
      <c r="P644" s="599">
        <f t="shared" si="243"/>
        <v>0</v>
      </c>
      <c r="Q644" s="599"/>
      <c r="R644" s="599"/>
      <c r="S644" s="599">
        <f t="shared" si="244"/>
        <v>0</v>
      </c>
      <c r="T644" s="599"/>
      <c r="U644" s="599"/>
      <c r="V644" s="599">
        <f t="shared" si="245"/>
        <v>0</v>
      </c>
      <c r="W644" s="599"/>
      <c r="X644" s="599"/>
    </row>
    <row r="645" spans="1:24">
      <c r="A645" s="673"/>
      <c r="B645" s="674"/>
      <c r="C645" s="385"/>
      <c r="D645" s="385" t="s">
        <v>254</v>
      </c>
      <c r="E645" s="385" t="s">
        <v>947</v>
      </c>
      <c r="F645" s="385" t="s">
        <v>80</v>
      </c>
      <c r="G645" s="385" t="s">
        <v>97</v>
      </c>
      <c r="H645" s="385" t="s">
        <v>1508</v>
      </c>
      <c r="I645" s="385" t="s">
        <v>131</v>
      </c>
      <c r="J645" s="670"/>
      <c r="K645" s="665"/>
      <c r="L645" s="665"/>
      <c r="M645" s="609"/>
      <c r="N645" s="609"/>
      <c r="O645" s="609"/>
      <c r="P645" s="599">
        <f t="shared" si="243"/>
        <v>338.3</v>
      </c>
      <c r="Q645" s="599">
        <v>338.3</v>
      </c>
      <c r="R645" s="599"/>
      <c r="S645" s="599">
        <f t="shared" si="244"/>
        <v>328.1</v>
      </c>
      <c r="T645" s="599">
        <v>328.1</v>
      </c>
      <c r="U645" s="599"/>
      <c r="V645" s="599">
        <f t="shared" si="245"/>
        <v>334.9</v>
      </c>
      <c r="W645" s="599">
        <v>334.9</v>
      </c>
      <c r="X645" s="599"/>
    </row>
    <row r="646" spans="1:24">
      <c r="A646" s="662" t="s">
        <v>74</v>
      </c>
      <c r="B646" s="662"/>
      <c r="C646" s="662"/>
      <c r="D646" s="662"/>
      <c r="E646" s="662"/>
      <c r="F646" s="662"/>
      <c r="G646" s="662"/>
      <c r="H646" s="662"/>
      <c r="I646" s="662"/>
      <c r="J646" s="662"/>
      <c r="K646" s="662"/>
      <c r="L646" s="662"/>
      <c r="M646" s="611">
        <f>SUM(M647)</f>
        <v>272117.09999999998</v>
      </c>
      <c r="N646" s="611">
        <f t="shared" ref="N646:X646" si="246">SUM(N647)</f>
        <v>334423.2</v>
      </c>
      <c r="O646" s="611">
        <f t="shared" si="246"/>
        <v>203503.2</v>
      </c>
      <c r="P646" s="611">
        <f t="shared" si="246"/>
        <v>292081.60000000003</v>
      </c>
      <c r="Q646" s="611">
        <f t="shared" si="246"/>
        <v>292081.60000000003</v>
      </c>
      <c r="R646" s="611">
        <f t="shared" si="246"/>
        <v>0</v>
      </c>
      <c r="S646" s="611">
        <f t="shared" si="246"/>
        <v>283170.59999999998</v>
      </c>
      <c r="T646" s="611">
        <f t="shared" si="246"/>
        <v>283170.59999999998</v>
      </c>
      <c r="U646" s="611">
        <f t="shared" si="246"/>
        <v>0</v>
      </c>
      <c r="V646" s="611">
        <f t="shared" si="246"/>
        <v>289103.3</v>
      </c>
      <c r="W646" s="611">
        <f t="shared" si="246"/>
        <v>289103.3</v>
      </c>
      <c r="X646" s="611">
        <f t="shared" si="246"/>
        <v>0</v>
      </c>
    </row>
    <row r="647" spans="1:24">
      <c r="A647" s="668" t="s">
        <v>37</v>
      </c>
      <c r="B647" s="668"/>
      <c r="C647" s="668"/>
      <c r="D647" s="668"/>
      <c r="E647" s="668"/>
      <c r="F647" s="668"/>
      <c r="G647" s="668"/>
      <c r="H647" s="668"/>
      <c r="I647" s="668"/>
      <c r="J647" s="668"/>
      <c r="K647" s="668"/>
      <c r="L647" s="668"/>
      <c r="M647" s="612">
        <f t="shared" ref="M647:X647" si="247">SUM(M648,M657)</f>
        <v>272117.09999999998</v>
      </c>
      <c r="N647" s="612">
        <f t="shared" si="247"/>
        <v>334423.2</v>
      </c>
      <c r="O647" s="612">
        <f t="shared" si="247"/>
        <v>203503.2</v>
      </c>
      <c r="P647" s="468">
        <f t="shared" si="247"/>
        <v>292081.60000000003</v>
      </c>
      <c r="Q647" s="468">
        <f t="shared" si="247"/>
        <v>292081.60000000003</v>
      </c>
      <c r="R647" s="468">
        <f t="shared" si="247"/>
        <v>0</v>
      </c>
      <c r="S647" s="468">
        <f t="shared" si="247"/>
        <v>283170.59999999998</v>
      </c>
      <c r="T647" s="468">
        <f t="shared" si="247"/>
        <v>283170.59999999998</v>
      </c>
      <c r="U647" s="468">
        <f t="shared" si="247"/>
        <v>0</v>
      </c>
      <c r="V647" s="468">
        <f t="shared" si="247"/>
        <v>289103.3</v>
      </c>
      <c r="W647" s="468">
        <f t="shared" si="247"/>
        <v>289103.3</v>
      </c>
      <c r="X647" s="467">
        <f t="shared" si="247"/>
        <v>0</v>
      </c>
    </row>
    <row r="648" spans="1:24" ht="93.75">
      <c r="A648" s="387" t="s">
        <v>38</v>
      </c>
      <c r="B648" s="328" t="s">
        <v>77</v>
      </c>
      <c r="C648" s="311"/>
      <c r="D648" s="312"/>
      <c r="E648" s="312"/>
      <c r="F648" s="327"/>
      <c r="G648" s="327"/>
      <c r="H648" s="327"/>
      <c r="I648" s="327">
        <v>600</v>
      </c>
      <c r="J648" s="553"/>
      <c r="K648" s="311"/>
      <c r="L648" s="312"/>
      <c r="M648" s="609">
        <f t="shared" ref="M648:X648" si="248">SUM(M649:M656)</f>
        <v>261546.6</v>
      </c>
      <c r="N648" s="609">
        <f t="shared" si="248"/>
        <v>272018.10000000003</v>
      </c>
      <c r="O648" s="609">
        <f t="shared" si="248"/>
        <v>173980.9</v>
      </c>
      <c r="P648" s="467">
        <f t="shared" si="248"/>
        <v>284260.30000000005</v>
      </c>
      <c r="Q648" s="467">
        <f t="shared" si="248"/>
        <v>284260.30000000005</v>
      </c>
      <c r="R648" s="467">
        <f t="shared" si="248"/>
        <v>0</v>
      </c>
      <c r="S648" s="467">
        <f t="shared" si="248"/>
        <v>275455.3</v>
      </c>
      <c r="T648" s="467">
        <f t="shared" si="248"/>
        <v>275455.3</v>
      </c>
      <c r="U648" s="467">
        <f t="shared" si="248"/>
        <v>0</v>
      </c>
      <c r="V648" s="467">
        <f t="shared" si="248"/>
        <v>281322</v>
      </c>
      <c r="W648" s="467">
        <f t="shared" si="248"/>
        <v>281322</v>
      </c>
      <c r="X648" s="467">
        <f t="shared" si="248"/>
        <v>0</v>
      </c>
    </row>
    <row r="649" spans="1:24">
      <c r="A649" s="669" t="s">
        <v>44</v>
      </c>
      <c r="B649" s="670" t="s">
        <v>410</v>
      </c>
      <c r="C649" s="667" t="s">
        <v>858</v>
      </c>
      <c r="D649" s="385" t="s">
        <v>411</v>
      </c>
      <c r="E649" s="385" t="s">
        <v>1060</v>
      </c>
      <c r="F649" s="385">
        <v>11</v>
      </c>
      <c r="G649" s="385" t="s">
        <v>91</v>
      </c>
      <c r="H649" s="327">
        <v>1210200590</v>
      </c>
      <c r="I649" s="327">
        <v>621</v>
      </c>
      <c r="J649" s="670" t="s">
        <v>417</v>
      </c>
      <c r="K649" s="667" t="s">
        <v>418</v>
      </c>
      <c r="L649" s="667" t="s">
        <v>419</v>
      </c>
      <c r="M649" s="609">
        <v>11743</v>
      </c>
      <c r="N649" s="609">
        <v>12665.1</v>
      </c>
      <c r="O649" s="609">
        <v>8810.2000000000007</v>
      </c>
      <c r="P649" s="467">
        <f>SUM(Q649:R649)</f>
        <v>13823.3</v>
      </c>
      <c r="Q649" s="467">
        <v>13823.3</v>
      </c>
      <c r="R649" s="467"/>
      <c r="S649" s="467">
        <f>SUM(T649:U649)</f>
        <v>13408.6</v>
      </c>
      <c r="T649" s="467">
        <v>13408.6</v>
      </c>
      <c r="U649" s="467"/>
      <c r="V649" s="467">
        <f>SUM(W649:X649)</f>
        <v>13685.1</v>
      </c>
      <c r="W649" s="467">
        <v>13685.1</v>
      </c>
      <c r="X649" s="467"/>
    </row>
    <row r="650" spans="1:24">
      <c r="A650" s="669"/>
      <c r="B650" s="670"/>
      <c r="C650" s="667"/>
      <c r="D650" s="385" t="s">
        <v>411</v>
      </c>
      <c r="E650" s="385" t="s">
        <v>1060</v>
      </c>
      <c r="F650" s="385" t="s">
        <v>80</v>
      </c>
      <c r="G650" s="385" t="s">
        <v>91</v>
      </c>
      <c r="H650" s="327">
        <v>1210274090</v>
      </c>
      <c r="I650" s="327">
        <v>621</v>
      </c>
      <c r="J650" s="670"/>
      <c r="K650" s="667"/>
      <c r="L650" s="667"/>
      <c r="M650" s="609">
        <v>481</v>
      </c>
      <c r="N650" s="609">
        <v>0</v>
      </c>
      <c r="O650" s="609"/>
      <c r="P650" s="467"/>
      <c r="Q650" s="467"/>
      <c r="R650" s="467"/>
      <c r="S650" s="467"/>
      <c r="T650" s="467"/>
      <c r="U650" s="467"/>
      <c r="V650" s="467"/>
      <c r="W650" s="467"/>
      <c r="X650" s="610"/>
    </row>
    <row r="651" spans="1:24" ht="206.25">
      <c r="A651" s="669"/>
      <c r="B651" s="670"/>
      <c r="C651" s="388" t="s">
        <v>1061</v>
      </c>
      <c r="D651" s="385" t="s">
        <v>411</v>
      </c>
      <c r="E651" s="385" t="s">
        <v>1060</v>
      </c>
      <c r="F651" s="385" t="s">
        <v>80</v>
      </c>
      <c r="G651" s="385" t="s">
        <v>132</v>
      </c>
      <c r="H651" s="327">
        <v>1210200590</v>
      </c>
      <c r="I651" s="327">
        <v>621</v>
      </c>
      <c r="J651" s="670"/>
      <c r="K651" s="667"/>
      <c r="L651" s="667"/>
      <c r="M651" s="609">
        <v>24685.1</v>
      </c>
      <c r="N651" s="609">
        <v>20299.3</v>
      </c>
      <c r="O651" s="609">
        <v>12187</v>
      </c>
      <c r="P651" s="467">
        <f t="shared" ref="P651:P656" si="249">SUM(Q651:R651)</f>
        <v>20291.3</v>
      </c>
      <c r="Q651" s="467">
        <v>20291.3</v>
      </c>
      <c r="R651" s="467"/>
      <c r="S651" s="467">
        <f t="shared" ref="S651:S656" si="250">SUM(T651:U651)</f>
        <v>19590.7</v>
      </c>
      <c r="T651" s="467">
        <v>19590.7</v>
      </c>
      <c r="U651" s="467"/>
      <c r="V651" s="467">
        <f>SUM(W651:X651)</f>
        <v>20057.8</v>
      </c>
      <c r="W651" s="467">
        <v>20057.8</v>
      </c>
      <c r="X651" s="610"/>
    </row>
    <row r="652" spans="1:24" ht="356.25">
      <c r="A652" s="669"/>
      <c r="B652" s="670"/>
      <c r="C652" s="388" t="s">
        <v>1062</v>
      </c>
      <c r="D652" s="385" t="s">
        <v>407</v>
      </c>
      <c r="E652" s="385" t="s">
        <v>1063</v>
      </c>
      <c r="F652" s="385">
        <v>11</v>
      </c>
      <c r="G652" s="385" t="s">
        <v>132</v>
      </c>
      <c r="H652" s="327">
        <v>1210325270</v>
      </c>
      <c r="I652" s="327">
        <v>621</v>
      </c>
      <c r="J652" s="670"/>
      <c r="K652" s="667"/>
      <c r="L652" s="667"/>
      <c r="M652" s="609">
        <f>3408.9+3167</f>
        <v>6575.9</v>
      </c>
      <c r="N652" s="609">
        <v>5780.1</v>
      </c>
      <c r="O652" s="609">
        <v>3644.2</v>
      </c>
      <c r="P652" s="467">
        <f t="shared" si="249"/>
        <v>5202.1000000000004</v>
      </c>
      <c r="Q652" s="467">
        <v>5202.1000000000004</v>
      </c>
      <c r="R652" s="467"/>
      <c r="S652" s="467">
        <f t="shared" si="250"/>
        <v>4978.7</v>
      </c>
      <c r="T652" s="467">
        <v>4978.7</v>
      </c>
      <c r="U652" s="467"/>
      <c r="V652" s="467">
        <f>SUM(W652:X652)</f>
        <v>5138.3999999999996</v>
      </c>
      <c r="W652" s="467">
        <v>5138.3999999999996</v>
      </c>
      <c r="X652" s="467"/>
    </row>
    <row r="653" spans="1:24">
      <c r="A653" s="669"/>
      <c r="B653" s="670"/>
      <c r="C653" s="667" t="s">
        <v>859</v>
      </c>
      <c r="D653" s="385" t="s">
        <v>411</v>
      </c>
      <c r="E653" s="385" t="s">
        <v>1060</v>
      </c>
      <c r="F653" s="385" t="s">
        <v>80</v>
      </c>
      <c r="G653" s="385" t="s">
        <v>94</v>
      </c>
      <c r="H653" s="327">
        <v>1210200590</v>
      </c>
      <c r="I653" s="327">
        <v>621</v>
      </c>
      <c r="J653" s="670"/>
      <c r="K653" s="667"/>
      <c r="L653" s="667"/>
      <c r="M653" s="613">
        <v>190155.5</v>
      </c>
      <c r="N653" s="609">
        <v>228282.3</v>
      </c>
      <c r="O653" s="609">
        <v>145430.20000000001</v>
      </c>
      <c r="P653" s="467">
        <f t="shared" si="249"/>
        <v>240312.5</v>
      </c>
      <c r="Q653" s="467">
        <v>240312.5</v>
      </c>
      <c r="R653" s="467"/>
      <c r="S653" s="467">
        <f t="shared" si="250"/>
        <v>233103.1</v>
      </c>
      <c r="T653" s="467">
        <v>233103.1</v>
      </c>
      <c r="U653" s="467"/>
      <c r="V653" s="467">
        <f t="shared" ref="V653" si="251">SUM(W653:X653)</f>
        <v>237909.4</v>
      </c>
      <c r="W653" s="467">
        <v>237909.4</v>
      </c>
      <c r="X653" s="610"/>
    </row>
    <row r="654" spans="1:24">
      <c r="A654" s="669"/>
      <c r="B654" s="670"/>
      <c r="C654" s="667"/>
      <c r="D654" s="385" t="s">
        <v>411</v>
      </c>
      <c r="E654" s="385" t="s">
        <v>1060</v>
      </c>
      <c r="F654" s="385">
        <v>11</v>
      </c>
      <c r="G654" s="385" t="s">
        <v>94</v>
      </c>
      <c r="H654" s="327">
        <v>1210325270</v>
      </c>
      <c r="I654" s="327">
        <v>621</v>
      </c>
      <c r="J654" s="670"/>
      <c r="K654" s="667"/>
      <c r="L654" s="667"/>
      <c r="M654" s="613">
        <v>4884.6000000000004</v>
      </c>
      <c r="N654" s="609">
        <v>4885.3999999999996</v>
      </c>
      <c r="O654" s="609">
        <v>3846</v>
      </c>
      <c r="P654" s="467">
        <f t="shared" si="249"/>
        <v>4526.8999999999996</v>
      </c>
      <c r="Q654" s="467">
        <v>4526.8999999999996</v>
      </c>
      <c r="R654" s="467"/>
      <c r="S654" s="467">
        <f t="shared" si="250"/>
        <v>4265</v>
      </c>
      <c r="T654" s="467">
        <v>4265</v>
      </c>
      <c r="U654" s="467"/>
      <c r="V654" s="467">
        <f>SUM(W654:X654)</f>
        <v>4428.8</v>
      </c>
      <c r="W654" s="467">
        <v>4428.8</v>
      </c>
      <c r="X654" s="467"/>
    </row>
    <row r="655" spans="1:24">
      <c r="A655" s="669"/>
      <c r="B655" s="670"/>
      <c r="C655" s="667"/>
      <c r="D655" s="385" t="s">
        <v>411</v>
      </c>
      <c r="E655" s="385" t="s">
        <v>1060</v>
      </c>
      <c r="F655" s="327">
        <v>11</v>
      </c>
      <c r="G655" s="385" t="s">
        <v>94</v>
      </c>
      <c r="H655" s="327">
        <v>1210274090</v>
      </c>
      <c r="I655" s="327">
        <v>621</v>
      </c>
      <c r="J655" s="670"/>
      <c r="K655" s="667"/>
      <c r="L655" s="667"/>
      <c r="M655" s="613">
        <v>22919</v>
      </c>
      <c r="N655" s="609">
        <v>0</v>
      </c>
      <c r="O655" s="609">
        <v>0</v>
      </c>
      <c r="P655" s="467">
        <f t="shared" si="249"/>
        <v>0</v>
      </c>
      <c r="Q655" s="610"/>
      <c r="R655" s="610"/>
      <c r="S655" s="467">
        <f t="shared" si="250"/>
        <v>0</v>
      </c>
      <c r="T655" s="610"/>
      <c r="U655" s="610"/>
      <c r="V655" s="467">
        <f>SUM(W655:X655)</f>
        <v>0</v>
      </c>
      <c r="W655" s="610"/>
      <c r="X655" s="610"/>
    </row>
    <row r="656" spans="1:24">
      <c r="A656" s="669"/>
      <c r="B656" s="670"/>
      <c r="C656" s="667"/>
      <c r="D656" s="385" t="s">
        <v>411</v>
      </c>
      <c r="E656" s="385" t="s">
        <v>1060</v>
      </c>
      <c r="F656" s="327">
        <v>11</v>
      </c>
      <c r="G656" s="385" t="s">
        <v>94</v>
      </c>
      <c r="H656" s="385" t="s">
        <v>789</v>
      </c>
      <c r="I656" s="327">
        <v>621</v>
      </c>
      <c r="J656" s="670"/>
      <c r="K656" s="667"/>
      <c r="L656" s="667"/>
      <c r="M656" s="613">
        <v>102.5</v>
      </c>
      <c r="N656" s="609">
        <v>105.9</v>
      </c>
      <c r="O656" s="609">
        <v>63.3</v>
      </c>
      <c r="P656" s="467">
        <f t="shared" si="249"/>
        <v>104.2</v>
      </c>
      <c r="Q656" s="467">
        <v>104.2</v>
      </c>
      <c r="R656" s="467"/>
      <c r="S656" s="467">
        <f t="shared" si="250"/>
        <v>109.2</v>
      </c>
      <c r="T656" s="467">
        <v>109.2</v>
      </c>
      <c r="U656" s="467"/>
      <c r="V656" s="467">
        <f>SUM(W656:X656)</f>
        <v>102.5</v>
      </c>
      <c r="W656" s="467">
        <v>102.5</v>
      </c>
      <c r="X656" s="467"/>
    </row>
    <row r="657" spans="1:24" ht="37.5">
      <c r="A657" s="387" t="s">
        <v>40</v>
      </c>
      <c r="B657" s="328" t="s">
        <v>39</v>
      </c>
      <c r="C657" s="311"/>
      <c r="D657" s="312"/>
      <c r="E657" s="312"/>
      <c r="F657" s="327"/>
      <c r="G657" s="327"/>
      <c r="H657" s="327"/>
      <c r="I657" s="327">
        <v>600</v>
      </c>
      <c r="J657" s="553"/>
      <c r="K657" s="311"/>
      <c r="L657" s="312"/>
      <c r="M657" s="613">
        <f>SUM(M658:M674)</f>
        <v>10570.5</v>
      </c>
      <c r="N657" s="609">
        <f>SUM(N658:N674)</f>
        <v>62405.1</v>
      </c>
      <c r="O657" s="609">
        <f>SUM(O658:O674)</f>
        <v>29522.300000000003</v>
      </c>
      <c r="P657" s="467">
        <f>SUM(P658:P675)</f>
        <v>7821.2999999999993</v>
      </c>
      <c r="Q657" s="467">
        <f t="shared" ref="Q657:X657" si="252">SUM(Q658:Q675)</f>
        <v>7821.2999999999993</v>
      </c>
      <c r="R657" s="467">
        <f t="shared" si="252"/>
        <v>0</v>
      </c>
      <c r="S657" s="467">
        <f t="shared" si="252"/>
        <v>7715.3</v>
      </c>
      <c r="T657" s="467">
        <f t="shared" si="252"/>
        <v>7715.3</v>
      </c>
      <c r="U657" s="467">
        <f t="shared" si="252"/>
        <v>0</v>
      </c>
      <c r="V657" s="467">
        <f t="shared" si="252"/>
        <v>7781.3</v>
      </c>
      <c r="W657" s="467">
        <f t="shared" si="252"/>
        <v>7781.3</v>
      </c>
      <c r="X657" s="467">
        <f t="shared" si="252"/>
        <v>0</v>
      </c>
    </row>
    <row r="658" spans="1:24">
      <c r="A658" s="671" t="s">
        <v>45</v>
      </c>
      <c r="B658" s="670" t="s">
        <v>412</v>
      </c>
      <c r="C658" s="672"/>
      <c r="D658" s="385" t="s">
        <v>413</v>
      </c>
      <c r="E658" s="385" t="s">
        <v>1036</v>
      </c>
      <c r="F658" s="385" t="s">
        <v>135</v>
      </c>
      <c r="G658" s="385" t="s">
        <v>135</v>
      </c>
      <c r="H658" s="385" t="s">
        <v>324</v>
      </c>
      <c r="I658" s="327">
        <v>622</v>
      </c>
      <c r="J658" s="670" t="s">
        <v>421</v>
      </c>
      <c r="K658" s="666" t="s">
        <v>860</v>
      </c>
      <c r="L658" s="667" t="s">
        <v>406</v>
      </c>
      <c r="M658" s="613">
        <v>31.2</v>
      </c>
      <c r="N658" s="609">
        <v>36.5</v>
      </c>
      <c r="O658" s="609">
        <v>36.5</v>
      </c>
      <c r="P658" s="467">
        <f t="shared" ref="P658:P675" si="253">Q658+R658</f>
        <v>39.9</v>
      </c>
      <c r="Q658" s="467">
        <v>39.9</v>
      </c>
      <c r="R658" s="467"/>
      <c r="S658" s="467">
        <f t="shared" ref="S658:S675" si="254">SUM(T658:U658)</f>
        <v>38.700000000000003</v>
      </c>
      <c r="T658" s="467">
        <v>38.700000000000003</v>
      </c>
      <c r="U658" s="467"/>
      <c r="V658" s="467">
        <f t="shared" ref="V658:V675" si="255">SUM(W658:X658)</f>
        <v>39.5</v>
      </c>
      <c r="W658" s="467">
        <v>39.5</v>
      </c>
      <c r="X658" s="467"/>
    </row>
    <row r="659" spans="1:24">
      <c r="A659" s="671"/>
      <c r="B659" s="670"/>
      <c r="C659" s="672"/>
      <c r="D659" s="385" t="s">
        <v>413</v>
      </c>
      <c r="E659" s="385" t="s">
        <v>1036</v>
      </c>
      <c r="F659" s="385" t="s">
        <v>135</v>
      </c>
      <c r="G659" s="385" t="s">
        <v>96</v>
      </c>
      <c r="H659" s="385" t="s">
        <v>415</v>
      </c>
      <c r="I659" s="327">
        <v>622</v>
      </c>
      <c r="J659" s="670"/>
      <c r="K659" s="666"/>
      <c r="L659" s="667"/>
      <c r="M659" s="613">
        <v>125.3</v>
      </c>
      <c r="N659" s="609">
        <v>130.19999999999999</v>
      </c>
      <c r="O659" s="609">
        <v>130.19999999999999</v>
      </c>
      <c r="P659" s="467">
        <f t="shared" si="253"/>
        <v>137.69999999999999</v>
      </c>
      <c r="Q659" s="467">
        <v>137.69999999999999</v>
      </c>
      <c r="R659" s="467"/>
      <c r="S659" s="467">
        <f t="shared" si="254"/>
        <v>133.6</v>
      </c>
      <c r="T659" s="467">
        <v>133.6</v>
      </c>
      <c r="U659" s="467"/>
      <c r="V659" s="467">
        <f t="shared" si="255"/>
        <v>136.30000000000001</v>
      </c>
      <c r="W659" s="467">
        <v>136.30000000000001</v>
      </c>
      <c r="X659" s="467"/>
    </row>
    <row r="660" spans="1:24">
      <c r="A660" s="671"/>
      <c r="B660" s="670"/>
      <c r="C660" s="672"/>
      <c r="D660" s="385" t="s">
        <v>413</v>
      </c>
      <c r="E660" s="385" t="s">
        <v>1036</v>
      </c>
      <c r="F660" s="385" t="s">
        <v>135</v>
      </c>
      <c r="G660" s="385" t="s">
        <v>96</v>
      </c>
      <c r="H660" s="385" t="s">
        <v>414</v>
      </c>
      <c r="I660" s="327">
        <v>622</v>
      </c>
      <c r="J660" s="670"/>
      <c r="K660" s="666"/>
      <c r="L660" s="667"/>
      <c r="M660" s="613">
        <v>79.900000000000006</v>
      </c>
      <c r="N660" s="609">
        <v>90.7</v>
      </c>
      <c r="O660" s="609">
        <v>90.7</v>
      </c>
      <c r="P660" s="467">
        <f t="shared" si="253"/>
        <v>95.6</v>
      </c>
      <c r="Q660" s="467">
        <v>95.6</v>
      </c>
      <c r="R660" s="467"/>
      <c r="S660" s="467">
        <f t="shared" si="254"/>
        <v>95.6</v>
      </c>
      <c r="T660" s="467">
        <v>95.6</v>
      </c>
      <c r="U660" s="467"/>
      <c r="V660" s="467">
        <f t="shared" si="255"/>
        <v>95.6</v>
      </c>
      <c r="W660" s="467">
        <v>95.6</v>
      </c>
      <c r="X660" s="467"/>
    </row>
    <row r="661" spans="1:24">
      <c r="A661" s="671"/>
      <c r="B661" s="670"/>
      <c r="C661" s="672"/>
      <c r="D661" s="385" t="s">
        <v>411</v>
      </c>
      <c r="E661" s="385" t="s">
        <v>1060</v>
      </c>
      <c r="F661" s="385" t="s">
        <v>80</v>
      </c>
      <c r="G661" s="385" t="s">
        <v>91</v>
      </c>
      <c r="H661" s="385" t="s">
        <v>986</v>
      </c>
      <c r="I661" s="327">
        <v>622</v>
      </c>
      <c r="J661" s="670"/>
      <c r="K661" s="666"/>
      <c r="L661" s="667"/>
      <c r="M661" s="613">
        <v>499.4</v>
      </c>
      <c r="N661" s="609"/>
      <c r="O661" s="609"/>
      <c r="P661" s="467">
        <f t="shared" si="253"/>
        <v>0</v>
      </c>
      <c r="Q661" s="467"/>
      <c r="R661" s="467"/>
      <c r="S661" s="467">
        <f t="shared" si="254"/>
        <v>0</v>
      </c>
      <c r="T661" s="467"/>
      <c r="U661" s="467"/>
      <c r="V661" s="467">
        <f t="shared" si="255"/>
        <v>0</v>
      </c>
      <c r="W661" s="467"/>
      <c r="X661" s="467"/>
    </row>
    <row r="662" spans="1:24" s="34" customFormat="1" ht="17.45" customHeight="1">
      <c r="A662" s="671"/>
      <c r="B662" s="670"/>
      <c r="C662" s="672"/>
      <c r="D662" s="385" t="s">
        <v>411</v>
      </c>
      <c r="E662" s="385" t="s">
        <v>1060</v>
      </c>
      <c r="F662" s="385" t="s">
        <v>80</v>
      </c>
      <c r="G662" s="385" t="s">
        <v>132</v>
      </c>
      <c r="H662" s="385" t="s">
        <v>423</v>
      </c>
      <c r="I662" s="327">
        <v>622</v>
      </c>
      <c r="J662" s="670"/>
      <c r="K662" s="666"/>
      <c r="L662" s="667"/>
      <c r="M662" s="613"/>
      <c r="N662" s="609">
        <v>3063.1</v>
      </c>
      <c r="O662" s="609">
        <v>2306.5</v>
      </c>
      <c r="P662" s="467">
        <f t="shared" si="253"/>
        <v>3063</v>
      </c>
      <c r="Q662" s="467">
        <v>3063</v>
      </c>
      <c r="R662" s="467"/>
      <c r="S662" s="467">
        <f t="shared" si="254"/>
        <v>3063</v>
      </c>
      <c r="T662" s="467">
        <v>3063</v>
      </c>
      <c r="U662" s="467"/>
      <c r="V662" s="467">
        <f t="shared" si="255"/>
        <v>3063</v>
      </c>
      <c r="W662" s="467">
        <v>3063</v>
      </c>
      <c r="X662" s="467"/>
    </row>
    <row r="663" spans="1:24">
      <c r="A663" s="671"/>
      <c r="B663" s="670"/>
      <c r="C663" s="672"/>
      <c r="D663" s="385" t="s">
        <v>411</v>
      </c>
      <c r="E663" s="385" t="s">
        <v>1060</v>
      </c>
      <c r="F663" s="385" t="s">
        <v>80</v>
      </c>
      <c r="G663" s="385" t="s">
        <v>132</v>
      </c>
      <c r="H663" s="385" t="s">
        <v>1509</v>
      </c>
      <c r="I663" s="327">
        <v>622</v>
      </c>
      <c r="J663" s="670"/>
      <c r="K663" s="666"/>
      <c r="L663" s="667"/>
      <c r="M663" s="613"/>
      <c r="N663" s="609">
        <v>44210.5</v>
      </c>
      <c r="O663" s="609">
        <v>22846.1</v>
      </c>
      <c r="P663" s="467">
        <f t="shared" si="253"/>
        <v>0</v>
      </c>
      <c r="Q663" s="467"/>
      <c r="R663" s="467"/>
      <c r="S663" s="467">
        <f t="shared" si="254"/>
        <v>0</v>
      </c>
      <c r="T663" s="467"/>
      <c r="U663" s="467"/>
      <c r="V663" s="467">
        <f t="shared" si="255"/>
        <v>0</v>
      </c>
      <c r="W663" s="467"/>
      <c r="X663" s="467"/>
    </row>
    <row r="664" spans="1:24">
      <c r="A664" s="671"/>
      <c r="B664" s="670"/>
      <c r="C664" s="672"/>
      <c r="D664" s="385" t="s">
        <v>411</v>
      </c>
      <c r="E664" s="385" t="s">
        <v>1060</v>
      </c>
      <c r="F664" s="385" t="s">
        <v>80</v>
      </c>
      <c r="G664" s="385" t="s">
        <v>132</v>
      </c>
      <c r="H664" s="385" t="s">
        <v>986</v>
      </c>
      <c r="I664" s="327">
        <v>622</v>
      </c>
      <c r="J664" s="670"/>
      <c r="K664" s="666"/>
      <c r="L664" s="667"/>
      <c r="M664" s="613"/>
      <c r="N664" s="609">
        <v>6859.5</v>
      </c>
      <c r="O664" s="609">
        <v>1228.5</v>
      </c>
      <c r="P664" s="467">
        <f t="shared" si="253"/>
        <v>0</v>
      </c>
      <c r="Q664" s="467"/>
      <c r="R664" s="467"/>
      <c r="S664" s="467">
        <f t="shared" si="254"/>
        <v>0</v>
      </c>
      <c r="T664" s="467"/>
      <c r="U664" s="467"/>
      <c r="V664" s="467">
        <f t="shared" si="255"/>
        <v>0</v>
      </c>
      <c r="W664" s="467"/>
      <c r="X664" s="467"/>
    </row>
    <row r="665" spans="1:24">
      <c r="A665" s="671"/>
      <c r="B665" s="670"/>
      <c r="C665" s="672"/>
      <c r="D665" s="385" t="s">
        <v>411</v>
      </c>
      <c r="E665" s="385" t="s">
        <v>1060</v>
      </c>
      <c r="F665" s="385" t="s">
        <v>80</v>
      </c>
      <c r="G665" s="385" t="s">
        <v>132</v>
      </c>
      <c r="H665" s="385" t="s">
        <v>1510</v>
      </c>
      <c r="I665" s="327">
        <v>622</v>
      </c>
      <c r="J665" s="670"/>
      <c r="K665" s="666"/>
      <c r="L665" s="667"/>
      <c r="M665" s="613"/>
      <c r="N665" s="609">
        <v>610.70000000000005</v>
      </c>
      <c r="O665" s="609">
        <v>200.7</v>
      </c>
      <c r="P665" s="467">
        <f t="shared" si="253"/>
        <v>1234.7</v>
      </c>
      <c r="Q665" s="467">
        <v>1234.7</v>
      </c>
      <c r="R665" s="467"/>
      <c r="S665" s="467">
        <f t="shared" si="254"/>
        <v>1197.7</v>
      </c>
      <c r="T665" s="467">
        <v>1197.7</v>
      </c>
      <c r="U665" s="467"/>
      <c r="V665" s="467">
        <f t="shared" si="255"/>
        <v>1222.4000000000001</v>
      </c>
      <c r="W665" s="467">
        <v>1222.4000000000001</v>
      </c>
      <c r="X665" s="467"/>
    </row>
    <row r="666" spans="1:24">
      <c r="A666" s="671"/>
      <c r="B666" s="670"/>
      <c r="C666" s="672"/>
      <c r="D666" s="385" t="s">
        <v>411</v>
      </c>
      <c r="E666" s="385" t="s">
        <v>1060</v>
      </c>
      <c r="F666" s="385" t="s">
        <v>80</v>
      </c>
      <c r="G666" s="385" t="s">
        <v>94</v>
      </c>
      <c r="H666" s="385" t="s">
        <v>423</v>
      </c>
      <c r="I666" s="327">
        <v>622</v>
      </c>
      <c r="J666" s="670"/>
      <c r="K666" s="666"/>
      <c r="L666" s="667"/>
      <c r="M666" s="613">
        <v>3025.3</v>
      </c>
      <c r="N666" s="609"/>
      <c r="O666" s="609"/>
      <c r="P666" s="467">
        <f t="shared" si="253"/>
        <v>0</v>
      </c>
      <c r="Q666" s="467"/>
      <c r="R666" s="467"/>
      <c r="S666" s="467">
        <f t="shared" si="254"/>
        <v>0</v>
      </c>
      <c r="T666" s="467"/>
      <c r="U666" s="467"/>
      <c r="V666" s="467">
        <f t="shared" si="255"/>
        <v>0</v>
      </c>
      <c r="W666" s="467"/>
      <c r="X666" s="610"/>
    </row>
    <row r="667" spans="1:24">
      <c r="A667" s="671"/>
      <c r="B667" s="670"/>
      <c r="C667" s="672"/>
      <c r="D667" s="385" t="s">
        <v>411</v>
      </c>
      <c r="E667" s="385" t="s">
        <v>1060</v>
      </c>
      <c r="F667" s="385" t="s">
        <v>80</v>
      </c>
      <c r="G667" s="385" t="s">
        <v>94</v>
      </c>
      <c r="H667" s="385" t="s">
        <v>416</v>
      </c>
      <c r="I667" s="327">
        <v>622</v>
      </c>
      <c r="J667" s="670"/>
      <c r="K667" s="666"/>
      <c r="L667" s="667"/>
      <c r="M667" s="613">
        <v>3319</v>
      </c>
      <c r="N667" s="613">
        <v>3634.4</v>
      </c>
      <c r="O667" s="613"/>
      <c r="P667" s="467">
        <f t="shared" si="253"/>
        <v>816.4</v>
      </c>
      <c r="Q667" s="467">
        <v>816.4</v>
      </c>
      <c r="R667" s="467"/>
      <c r="S667" s="467">
        <f t="shared" si="254"/>
        <v>791.9</v>
      </c>
      <c r="T667" s="467">
        <v>791.9</v>
      </c>
      <c r="U667" s="467"/>
      <c r="V667" s="467">
        <f t="shared" si="255"/>
        <v>808.2</v>
      </c>
      <c r="W667" s="467">
        <v>808.2</v>
      </c>
      <c r="X667" s="467"/>
    </row>
    <row r="668" spans="1:24">
      <c r="A668" s="671"/>
      <c r="B668" s="670"/>
      <c r="C668" s="672"/>
      <c r="D668" s="385" t="s">
        <v>407</v>
      </c>
      <c r="E668" s="385" t="s">
        <v>1063</v>
      </c>
      <c r="F668" s="385" t="s">
        <v>80</v>
      </c>
      <c r="G668" s="385" t="s">
        <v>132</v>
      </c>
      <c r="H668" s="385" t="s">
        <v>408</v>
      </c>
      <c r="I668" s="327">
        <v>622</v>
      </c>
      <c r="J668" s="670"/>
      <c r="K668" s="666"/>
      <c r="L668" s="667"/>
      <c r="M668" s="613">
        <v>1287.4000000000001</v>
      </c>
      <c r="N668" s="613">
        <v>1300</v>
      </c>
      <c r="O668" s="613">
        <v>366.4</v>
      </c>
      <c r="P668" s="467">
        <f t="shared" si="253"/>
        <v>1350</v>
      </c>
      <c r="Q668" s="467">
        <v>1350</v>
      </c>
      <c r="R668" s="467"/>
      <c r="S668" s="467">
        <f t="shared" si="254"/>
        <v>1350</v>
      </c>
      <c r="T668" s="467">
        <v>1350</v>
      </c>
      <c r="U668" s="467"/>
      <c r="V668" s="467">
        <f t="shared" si="255"/>
        <v>1350</v>
      </c>
      <c r="W668" s="467">
        <v>1350</v>
      </c>
      <c r="X668" s="467"/>
    </row>
    <row r="669" spans="1:24">
      <c r="A669" s="671"/>
      <c r="B669" s="670"/>
      <c r="C669" s="672"/>
      <c r="D669" s="385" t="s">
        <v>420</v>
      </c>
      <c r="E669" s="385" t="s">
        <v>1064</v>
      </c>
      <c r="F669" s="385" t="s">
        <v>91</v>
      </c>
      <c r="G669" s="385">
        <v>13</v>
      </c>
      <c r="H669" s="327">
        <v>1010100110</v>
      </c>
      <c r="I669" s="327">
        <v>622</v>
      </c>
      <c r="J669" s="670"/>
      <c r="K669" s="666"/>
      <c r="L669" s="667"/>
      <c r="M669" s="613">
        <v>259.5</v>
      </c>
      <c r="N669" s="613">
        <v>256.7</v>
      </c>
      <c r="O669" s="613">
        <v>219.2</v>
      </c>
      <c r="P669" s="467">
        <f t="shared" si="253"/>
        <v>231</v>
      </c>
      <c r="Q669" s="467">
        <v>231</v>
      </c>
      <c r="R669" s="467"/>
      <c r="S669" s="467">
        <f t="shared" si="254"/>
        <v>224.1</v>
      </c>
      <c r="T669" s="467">
        <v>224.1</v>
      </c>
      <c r="U669" s="467"/>
      <c r="V669" s="467">
        <f t="shared" si="255"/>
        <v>228.7</v>
      </c>
      <c r="W669" s="467">
        <v>228.7</v>
      </c>
      <c r="X669" s="467"/>
    </row>
    <row r="670" spans="1:24">
      <c r="A670" s="671"/>
      <c r="B670" s="670"/>
      <c r="C670" s="672"/>
      <c r="D670" s="385" t="s">
        <v>420</v>
      </c>
      <c r="E670" s="385" t="s">
        <v>1064</v>
      </c>
      <c r="F670" s="385" t="s">
        <v>135</v>
      </c>
      <c r="G670" s="385" t="s">
        <v>135</v>
      </c>
      <c r="H670" s="385" t="s">
        <v>373</v>
      </c>
      <c r="I670" s="327">
        <v>622</v>
      </c>
      <c r="J670" s="670"/>
      <c r="K670" s="666"/>
      <c r="L670" s="667"/>
      <c r="M670" s="613">
        <v>175.6</v>
      </c>
      <c r="N670" s="613">
        <v>450.6</v>
      </c>
      <c r="O670" s="613">
        <v>400</v>
      </c>
      <c r="P670" s="467">
        <f t="shared" si="253"/>
        <v>368.2</v>
      </c>
      <c r="Q670" s="467">
        <v>368.2</v>
      </c>
      <c r="R670" s="467"/>
      <c r="S670" s="467">
        <f t="shared" si="254"/>
        <v>357.2</v>
      </c>
      <c r="T670" s="467">
        <v>357.2</v>
      </c>
      <c r="U670" s="467"/>
      <c r="V670" s="467">
        <f t="shared" si="255"/>
        <v>364.5</v>
      </c>
      <c r="W670" s="467">
        <v>364.5</v>
      </c>
      <c r="X670" s="467"/>
    </row>
    <row r="671" spans="1:24">
      <c r="A671" s="671"/>
      <c r="B671" s="670"/>
      <c r="C671" s="672"/>
      <c r="D671" s="385" t="s">
        <v>301</v>
      </c>
      <c r="E671" s="339" t="s">
        <v>969</v>
      </c>
      <c r="F671" s="385" t="s">
        <v>80</v>
      </c>
      <c r="G671" s="385" t="s">
        <v>132</v>
      </c>
      <c r="H671" s="385" t="s">
        <v>169</v>
      </c>
      <c r="I671" s="327">
        <v>622</v>
      </c>
      <c r="J671" s="670"/>
      <c r="K671" s="666"/>
      <c r="L671" s="667"/>
      <c r="M671" s="613">
        <v>528.79999999999995</v>
      </c>
      <c r="N671" s="613">
        <v>930</v>
      </c>
      <c r="O671" s="613">
        <v>870</v>
      </c>
      <c r="P671" s="467">
        <f t="shared" si="253"/>
        <v>0</v>
      </c>
      <c r="Q671" s="467"/>
      <c r="R671" s="467"/>
      <c r="S671" s="467">
        <f t="shared" si="254"/>
        <v>0</v>
      </c>
      <c r="T671" s="467"/>
      <c r="U671" s="467"/>
      <c r="V671" s="467">
        <f t="shared" si="255"/>
        <v>0</v>
      </c>
      <c r="W671" s="467"/>
      <c r="X671" s="467"/>
    </row>
    <row r="672" spans="1:24" s="34" customFormat="1" ht="17.45" customHeight="1">
      <c r="A672" s="671"/>
      <c r="B672" s="670"/>
      <c r="C672" s="672"/>
      <c r="D672" s="385" t="s">
        <v>301</v>
      </c>
      <c r="E672" s="339" t="s">
        <v>969</v>
      </c>
      <c r="F672" s="385" t="s">
        <v>80</v>
      </c>
      <c r="G672" s="385" t="s">
        <v>94</v>
      </c>
      <c r="H672" s="385" t="s">
        <v>169</v>
      </c>
      <c r="I672" s="327">
        <v>622</v>
      </c>
      <c r="J672" s="670"/>
      <c r="K672" s="666"/>
      <c r="L672" s="667"/>
      <c r="M672" s="613">
        <v>880.4</v>
      </c>
      <c r="N672" s="613">
        <f>240+199</f>
        <v>439</v>
      </c>
      <c r="O672" s="613">
        <v>439</v>
      </c>
      <c r="P672" s="467">
        <f t="shared" si="253"/>
        <v>0</v>
      </c>
      <c r="Q672" s="467"/>
      <c r="R672" s="467"/>
      <c r="S672" s="467">
        <f t="shared" si="254"/>
        <v>0</v>
      </c>
      <c r="T672" s="467"/>
      <c r="U672" s="467"/>
      <c r="V672" s="467">
        <f t="shared" si="255"/>
        <v>0</v>
      </c>
      <c r="W672" s="467"/>
      <c r="X672" s="610"/>
    </row>
    <row r="673" spans="1:24">
      <c r="A673" s="671"/>
      <c r="B673" s="670"/>
      <c r="C673" s="672"/>
      <c r="D673" s="385" t="s">
        <v>323</v>
      </c>
      <c r="E673" s="385" t="s">
        <v>1065</v>
      </c>
      <c r="F673" s="385" t="s">
        <v>92</v>
      </c>
      <c r="G673" s="385" t="s">
        <v>91</v>
      </c>
      <c r="H673" s="385" t="s">
        <v>324</v>
      </c>
      <c r="I673" s="327">
        <v>622</v>
      </c>
      <c r="J673" s="670"/>
      <c r="K673" s="666"/>
      <c r="L673" s="667"/>
      <c r="M673" s="613">
        <v>298.60000000000002</v>
      </c>
      <c r="N673" s="613">
        <v>333.8</v>
      </c>
      <c r="O673" s="613">
        <v>329.1</v>
      </c>
      <c r="P673" s="467">
        <f t="shared" si="253"/>
        <v>403.1</v>
      </c>
      <c r="Q673" s="467">
        <v>403.1</v>
      </c>
      <c r="R673" s="467"/>
      <c r="S673" s="467">
        <f t="shared" si="254"/>
        <v>391</v>
      </c>
      <c r="T673" s="467">
        <v>391</v>
      </c>
      <c r="U673" s="467"/>
      <c r="V673" s="467">
        <f t="shared" si="255"/>
        <v>399.1</v>
      </c>
      <c r="W673" s="467">
        <v>399.1</v>
      </c>
      <c r="X673" s="467"/>
    </row>
    <row r="674" spans="1:24">
      <c r="A674" s="671"/>
      <c r="B674" s="670"/>
      <c r="C674" s="672"/>
      <c r="D674" s="385" t="s">
        <v>380</v>
      </c>
      <c r="E674" s="385" t="s">
        <v>1017</v>
      </c>
      <c r="F674" s="385" t="s">
        <v>80</v>
      </c>
      <c r="G674" s="385" t="s">
        <v>132</v>
      </c>
      <c r="H674" s="385" t="s">
        <v>737</v>
      </c>
      <c r="I674" s="327">
        <v>622</v>
      </c>
      <c r="J674" s="670"/>
      <c r="K674" s="666"/>
      <c r="L674" s="667"/>
      <c r="M674" s="613">
        <v>60.1</v>
      </c>
      <c r="N674" s="613">
        <v>59.4</v>
      </c>
      <c r="O674" s="613">
        <v>59.4</v>
      </c>
      <c r="P674" s="467">
        <f t="shared" si="253"/>
        <v>74.7</v>
      </c>
      <c r="Q674" s="467">
        <v>74.7</v>
      </c>
      <c r="R674" s="467"/>
      <c r="S674" s="467">
        <f t="shared" si="254"/>
        <v>72.5</v>
      </c>
      <c r="T674" s="467">
        <v>72.5</v>
      </c>
      <c r="U674" s="467"/>
      <c r="V674" s="467">
        <f t="shared" si="255"/>
        <v>74</v>
      </c>
      <c r="W674" s="467">
        <v>74</v>
      </c>
      <c r="X674" s="467"/>
    </row>
    <row r="675" spans="1:24">
      <c r="A675" s="671"/>
      <c r="B675" s="670"/>
      <c r="C675" s="672"/>
      <c r="D675" s="519"/>
      <c r="E675" s="385" t="s">
        <v>1059</v>
      </c>
      <c r="F675" s="385" t="s">
        <v>80</v>
      </c>
      <c r="G675" s="385" t="s">
        <v>97</v>
      </c>
      <c r="H675" s="385" t="s">
        <v>622</v>
      </c>
      <c r="I675" s="327">
        <v>622</v>
      </c>
      <c r="J675" s="670"/>
      <c r="K675" s="666"/>
      <c r="L675" s="667"/>
      <c r="M675" s="613"/>
      <c r="N675" s="613"/>
      <c r="O675" s="613"/>
      <c r="P675" s="467">
        <f t="shared" si="253"/>
        <v>7</v>
      </c>
      <c r="Q675" s="467">
        <v>7</v>
      </c>
      <c r="R675" s="467"/>
      <c r="S675" s="467">
        <f t="shared" si="254"/>
        <v>0</v>
      </c>
      <c r="T675" s="467"/>
      <c r="U675" s="467"/>
      <c r="V675" s="467">
        <f t="shared" si="255"/>
        <v>0</v>
      </c>
      <c r="W675" s="467"/>
      <c r="X675" s="467"/>
    </row>
    <row r="676" spans="1:24">
      <c r="A676" s="662" t="s">
        <v>148</v>
      </c>
      <c r="B676" s="662"/>
      <c r="C676" s="662"/>
      <c r="D676" s="662"/>
      <c r="E676" s="662"/>
      <c r="F676" s="662"/>
      <c r="G676" s="662"/>
      <c r="H676" s="662"/>
      <c r="I676" s="662"/>
      <c r="J676" s="662"/>
      <c r="K676" s="662"/>
      <c r="L676" s="662"/>
      <c r="M676" s="611">
        <f t="shared" ref="M676:X676" si="256">SUM(M677:M677)</f>
        <v>4885</v>
      </c>
      <c r="N676" s="611">
        <f t="shared" si="256"/>
        <v>5000</v>
      </c>
      <c r="O676" s="611">
        <f t="shared" si="256"/>
        <v>4087</v>
      </c>
      <c r="P676" s="614">
        <f t="shared" si="256"/>
        <v>5000</v>
      </c>
      <c r="Q676" s="614">
        <f t="shared" si="256"/>
        <v>5000</v>
      </c>
      <c r="R676" s="614">
        <f t="shared" si="256"/>
        <v>0</v>
      </c>
      <c r="S676" s="614">
        <f t="shared" si="256"/>
        <v>5000</v>
      </c>
      <c r="T676" s="614">
        <f t="shared" si="256"/>
        <v>5000</v>
      </c>
      <c r="U676" s="614">
        <f t="shared" si="256"/>
        <v>0</v>
      </c>
      <c r="V676" s="614">
        <f t="shared" si="256"/>
        <v>5000</v>
      </c>
      <c r="W676" s="614">
        <f t="shared" si="256"/>
        <v>5000</v>
      </c>
      <c r="X676" s="614">
        <f t="shared" si="256"/>
        <v>0</v>
      </c>
    </row>
    <row r="677" spans="1:24" ht="409.5">
      <c r="A677" s="444" t="s">
        <v>143</v>
      </c>
      <c r="B677" s="383" t="s">
        <v>861</v>
      </c>
      <c r="C677" s="366"/>
      <c r="D677" s="329" t="s">
        <v>411</v>
      </c>
      <c r="E677" s="329" t="s">
        <v>1060</v>
      </c>
      <c r="F677" s="335" t="s">
        <v>80</v>
      </c>
      <c r="G677" s="323" t="s">
        <v>132</v>
      </c>
      <c r="H677" s="335">
        <v>1210425270</v>
      </c>
      <c r="I677" s="335">
        <v>633</v>
      </c>
      <c r="J677" s="624" t="s">
        <v>1511</v>
      </c>
      <c r="K677" s="348" t="s">
        <v>1512</v>
      </c>
      <c r="L677" s="348" t="s">
        <v>1513</v>
      </c>
      <c r="M677" s="609">
        <v>4885</v>
      </c>
      <c r="N677" s="609">
        <v>5000</v>
      </c>
      <c r="O677" s="609">
        <v>4087</v>
      </c>
      <c r="P677" s="467">
        <f>SUM(Q677:R677)</f>
        <v>5000</v>
      </c>
      <c r="Q677" s="467">
        <v>5000</v>
      </c>
      <c r="R677" s="467"/>
      <c r="S677" s="467">
        <f>SUM(T677:U677)</f>
        <v>5000</v>
      </c>
      <c r="T677" s="467">
        <v>5000</v>
      </c>
      <c r="U677" s="467"/>
      <c r="V677" s="467">
        <f>SUM(W677:X677)</f>
        <v>5000</v>
      </c>
      <c r="W677" s="467">
        <v>5000</v>
      </c>
      <c r="X677" s="467"/>
    </row>
    <row r="678" spans="1:24" ht="56.25">
      <c r="A678" s="111" t="s">
        <v>146</v>
      </c>
      <c r="B678" s="121" t="s">
        <v>1238</v>
      </c>
      <c r="C678" s="132"/>
      <c r="D678" s="112"/>
      <c r="E678" s="112"/>
      <c r="F678" s="112"/>
      <c r="G678" s="112"/>
      <c r="H678" s="112"/>
      <c r="I678" s="112"/>
      <c r="J678" s="111"/>
      <c r="K678" s="111"/>
      <c r="L678" s="86"/>
      <c r="M678" s="569">
        <v>1395852</v>
      </c>
      <c r="N678" s="569">
        <v>1779074.7</v>
      </c>
      <c r="O678" s="569">
        <v>1031980.6</v>
      </c>
      <c r="P678" s="569">
        <v>1363814.5</v>
      </c>
      <c r="Q678" s="569">
        <v>1363814.5</v>
      </c>
      <c r="R678" s="569">
        <v>0</v>
      </c>
      <c r="S678" s="569">
        <v>1448313.6000000006</v>
      </c>
      <c r="T678" s="569">
        <v>1448313.6000000006</v>
      </c>
      <c r="U678" s="569">
        <v>0</v>
      </c>
      <c r="V678" s="569">
        <v>1419083.2999999998</v>
      </c>
      <c r="W678" s="569">
        <v>1419083.2999999998</v>
      </c>
      <c r="X678" s="569">
        <v>0</v>
      </c>
    </row>
    <row r="679" spans="1:24">
      <c r="A679" s="309" t="s">
        <v>9</v>
      </c>
      <c r="B679" s="653" t="s">
        <v>66</v>
      </c>
      <c r="C679" s="653"/>
      <c r="D679" s="653"/>
      <c r="E679" s="653"/>
      <c r="F679" s="653"/>
      <c r="G679" s="653"/>
      <c r="H679" s="653"/>
      <c r="I679" s="653"/>
      <c r="J679" s="653"/>
      <c r="K679" s="653"/>
      <c r="L679" s="653"/>
      <c r="M679" s="597">
        <f t="shared" ref="M679:X679" si="257">SUM(M680,M687,M693,M698,)</f>
        <v>1389406.8</v>
      </c>
      <c r="N679" s="597">
        <f t="shared" si="257"/>
        <v>1759589.4</v>
      </c>
      <c r="O679" s="597">
        <f t="shared" si="257"/>
        <v>1029129.0999999999</v>
      </c>
      <c r="P679" s="597">
        <f t="shared" si="257"/>
        <v>1342851.6</v>
      </c>
      <c r="Q679" s="597">
        <f t="shared" si="257"/>
        <v>1342851.6</v>
      </c>
      <c r="R679" s="597">
        <f t="shared" si="257"/>
        <v>0</v>
      </c>
      <c r="S679" s="597">
        <f t="shared" si="257"/>
        <v>1427350.7</v>
      </c>
      <c r="T679" s="597">
        <f t="shared" si="257"/>
        <v>1427350.7</v>
      </c>
      <c r="U679" s="597">
        <f t="shared" si="257"/>
        <v>0</v>
      </c>
      <c r="V679" s="597">
        <f t="shared" si="257"/>
        <v>1398330.1</v>
      </c>
      <c r="W679" s="597">
        <f t="shared" si="257"/>
        <v>1398330.1</v>
      </c>
      <c r="X679" s="597">
        <f t="shared" si="257"/>
        <v>0</v>
      </c>
    </row>
    <row r="680" spans="1:24">
      <c r="A680" s="380" t="s">
        <v>56</v>
      </c>
      <c r="B680" s="322"/>
      <c r="C680" s="391"/>
      <c r="D680" s="392"/>
      <c r="E680" s="392"/>
      <c r="F680" s="318"/>
      <c r="G680" s="318"/>
      <c r="H680" s="318"/>
      <c r="I680" s="318"/>
      <c r="J680" s="396"/>
      <c r="K680" s="393"/>
      <c r="L680" s="392"/>
      <c r="M680" s="468">
        <f t="shared" ref="M680:X680" si="258">SUM(M681:M686)</f>
        <v>20221.400000000001</v>
      </c>
      <c r="N680" s="468">
        <f t="shared" si="258"/>
        <v>20018.95</v>
      </c>
      <c r="O680" s="468">
        <f t="shared" si="258"/>
        <v>11918.8</v>
      </c>
      <c r="P680" s="468">
        <f t="shared" si="258"/>
        <v>21809</v>
      </c>
      <c r="Q680" s="468">
        <f t="shared" si="258"/>
        <v>21809</v>
      </c>
      <c r="R680" s="468">
        <f t="shared" si="258"/>
        <v>0</v>
      </c>
      <c r="S680" s="468">
        <f t="shared" si="258"/>
        <v>21809</v>
      </c>
      <c r="T680" s="468">
        <f t="shared" si="258"/>
        <v>21809</v>
      </c>
      <c r="U680" s="468">
        <f t="shared" si="258"/>
        <v>0</v>
      </c>
      <c r="V680" s="468">
        <f t="shared" si="258"/>
        <v>21590.899999999998</v>
      </c>
      <c r="W680" s="468">
        <f t="shared" si="258"/>
        <v>21590.899999999998</v>
      </c>
      <c r="X680" s="468">
        <f t="shared" si="258"/>
        <v>0</v>
      </c>
    </row>
    <row r="681" spans="1:24" ht="243.75">
      <c r="A681" s="334" t="s">
        <v>326</v>
      </c>
      <c r="B681" s="322" t="s">
        <v>67</v>
      </c>
      <c r="C681" s="348"/>
      <c r="D681" s="319" t="s">
        <v>268</v>
      </c>
      <c r="E681" s="319" t="s">
        <v>985</v>
      </c>
      <c r="F681" s="319" t="s">
        <v>135</v>
      </c>
      <c r="G681" s="319" t="s">
        <v>96</v>
      </c>
      <c r="H681" s="319" t="s">
        <v>424</v>
      </c>
      <c r="I681" s="318">
        <v>100</v>
      </c>
      <c r="J681" s="383" t="s">
        <v>425</v>
      </c>
      <c r="K681" s="376" t="s">
        <v>426</v>
      </c>
      <c r="L681" s="394"/>
      <c r="M681" s="467">
        <v>18169.7</v>
      </c>
      <c r="N681" s="467">
        <v>19197.45</v>
      </c>
      <c r="O681" s="467">
        <v>11344.5</v>
      </c>
      <c r="P681" s="467">
        <v>20986.5</v>
      </c>
      <c r="Q681" s="467">
        <v>20986.5</v>
      </c>
      <c r="R681" s="467"/>
      <c r="S681" s="467">
        <v>20986.5</v>
      </c>
      <c r="T681" s="467">
        <v>20986.5</v>
      </c>
      <c r="U681" s="467"/>
      <c r="V681" s="467">
        <v>20776.599999999999</v>
      </c>
      <c r="W681" s="467">
        <v>20776.599999999999</v>
      </c>
      <c r="X681" s="467"/>
    </row>
    <row r="682" spans="1:24" ht="37.5">
      <c r="A682" s="334" t="s">
        <v>231</v>
      </c>
      <c r="B682" s="322" t="s">
        <v>152</v>
      </c>
      <c r="C682" s="348"/>
      <c r="D682" s="319" t="s">
        <v>268</v>
      </c>
      <c r="E682" s="319" t="s">
        <v>985</v>
      </c>
      <c r="F682" s="319" t="s">
        <v>135</v>
      </c>
      <c r="G682" s="319" t="s">
        <v>96</v>
      </c>
      <c r="H682" s="319" t="s">
        <v>110</v>
      </c>
      <c r="I682" s="318">
        <v>100</v>
      </c>
      <c r="J682" s="383"/>
      <c r="K682" s="376"/>
      <c r="L682" s="376"/>
      <c r="M682" s="467">
        <v>808.8</v>
      </c>
      <c r="N682" s="467"/>
      <c r="O682" s="467"/>
      <c r="P682" s="467">
        <f>Q682+R682</f>
        <v>0</v>
      </c>
      <c r="Q682" s="467"/>
      <c r="R682" s="467"/>
      <c r="S682" s="467">
        <f>T682+U682</f>
        <v>0</v>
      </c>
      <c r="T682" s="467"/>
      <c r="U682" s="467"/>
      <c r="V682" s="467">
        <f>W682+X682</f>
        <v>0</v>
      </c>
      <c r="W682" s="467"/>
      <c r="X682" s="467"/>
    </row>
    <row r="683" spans="1:24" ht="131.25">
      <c r="A683" s="334" t="s">
        <v>176</v>
      </c>
      <c r="B683" s="322" t="s">
        <v>1025</v>
      </c>
      <c r="C683" s="322"/>
      <c r="D683" s="319" t="s">
        <v>399</v>
      </c>
      <c r="E683" s="319" t="s">
        <v>1175</v>
      </c>
      <c r="F683" s="319" t="s">
        <v>135</v>
      </c>
      <c r="G683" s="319" t="s">
        <v>96</v>
      </c>
      <c r="H683" s="319" t="s">
        <v>986</v>
      </c>
      <c r="I683" s="319" t="s">
        <v>832</v>
      </c>
      <c r="J683" s="324" t="s">
        <v>1637</v>
      </c>
      <c r="K683" s="520"/>
      <c r="L683" s="418"/>
      <c r="M683" s="615">
        <v>363.2</v>
      </c>
      <c r="N683" s="615"/>
      <c r="O683" s="615"/>
      <c r="P683" s="615"/>
      <c r="Q683" s="615">
        <v>0</v>
      </c>
      <c r="R683" s="615"/>
      <c r="S683" s="615"/>
      <c r="T683" s="615">
        <v>0</v>
      </c>
      <c r="U683" s="615"/>
      <c r="V683" s="615"/>
      <c r="W683" s="533"/>
      <c r="X683" s="533"/>
    </row>
    <row r="684" spans="1:24" ht="150">
      <c r="A684" s="334" t="s">
        <v>177</v>
      </c>
      <c r="B684" s="322" t="s">
        <v>1173</v>
      </c>
      <c r="C684" s="396"/>
      <c r="D684" s="319" t="s">
        <v>268</v>
      </c>
      <c r="E684" s="319" t="s">
        <v>985</v>
      </c>
      <c r="F684" s="319" t="s">
        <v>135</v>
      </c>
      <c r="G684" s="319" t="s">
        <v>96</v>
      </c>
      <c r="H684" s="319" t="s">
        <v>720</v>
      </c>
      <c r="I684" s="318">
        <v>100</v>
      </c>
      <c r="J684" s="383" t="s">
        <v>510</v>
      </c>
      <c r="K684" s="397"/>
      <c r="L684" s="398"/>
      <c r="M684" s="467">
        <v>100</v>
      </c>
      <c r="N684" s="467"/>
      <c r="O684" s="467"/>
      <c r="P684" s="467">
        <f>Q684+R684</f>
        <v>0</v>
      </c>
      <c r="Q684" s="467"/>
      <c r="R684" s="467"/>
      <c r="S684" s="467">
        <f>T684+U684</f>
        <v>0</v>
      </c>
      <c r="T684" s="467"/>
      <c r="U684" s="467"/>
      <c r="V684" s="467">
        <f>W684+X684</f>
        <v>0</v>
      </c>
      <c r="W684" s="467"/>
      <c r="X684" s="467"/>
    </row>
    <row r="685" spans="1:24" ht="112.5">
      <c r="A685" s="334" t="s">
        <v>211</v>
      </c>
      <c r="B685" s="322" t="s">
        <v>68</v>
      </c>
      <c r="C685" s="396"/>
      <c r="D685" s="319" t="s">
        <v>254</v>
      </c>
      <c r="E685" s="319" t="s">
        <v>947</v>
      </c>
      <c r="F685" s="319" t="s">
        <v>135</v>
      </c>
      <c r="G685" s="319" t="s">
        <v>96</v>
      </c>
      <c r="H685" s="319" t="s">
        <v>424</v>
      </c>
      <c r="I685" s="318">
        <v>200</v>
      </c>
      <c r="J685" s="383" t="s">
        <v>1638</v>
      </c>
      <c r="K685" s="397"/>
      <c r="L685" s="398"/>
      <c r="M685" s="467">
        <v>779.7</v>
      </c>
      <c r="N685" s="467">
        <v>821.5</v>
      </c>
      <c r="O685" s="467">
        <v>574.29999999999995</v>
      </c>
      <c r="P685" s="467">
        <v>822.5</v>
      </c>
      <c r="Q685" s="467">
        <v>822.5</v>
      </c>
      <c r="R685" s="467"/>
      <c r="S685" s="467">
        <v>822.5</v>
      </c>
      <c r="T685" s="467">
        <v>822.5</v>
      </c>
      <c r="U685" s="467"/>
      <c r="V685" s="467">
        <v>814.3</v>
      </c>
      <c r="W685" s="467">
        <v>814.3</v>
      </c>
      <c r="X685" s="467"/>
    </row>
    <row r="686" spans="1:24">
      <c r="A686" s="334" t="s">
        <v>58</v>
      </c>
      <c r="B686" s="322" t="s">
        <v>31</v>
      </c>
      <c r="C686" s="396"/>
      <c r="D686" s="319" t="s">
        <v>268</v>
      </c>
      <c r="E686" s="319" t="s">
        <v>985</v>
      </c>
      <c r="F686" s="319" t="s">
        <v>135</v>
      </c>
      <c r="G686" s="319" t="s">
        <v>96</v>
      </c>
      <c r="H686" s="319" t="s">
        <v>424</v>
      </c>
      <c r="I686" s="318">
        <v>800</v>
      </c>
      <c r="J686" s="396"/>
      <c r="K686" s="397"/>
      <c r="L686" s="398"/>
      <c r="M686" s="467"/>
      <c r="N686" s="467"/>
      <c r="O686" s="467"/>
      <c r="P686" s="467">
        <f>Q686+R686</f>
        <v>0</v>
      </c>
      <c r="Q686" s="467"/>
      <c r="R686" s="467"/>
      <c r="S686" s="467">
        <f>T686+U686</f>
        <v>0</v>
      </c>
      <c r="T686" s="467"/>
      <c r="U686" s="467"/>
      <c r="V686" s="467">
        <f>W686+X686</f>
        <v>0</v>
      </c>
      <c r="W686" s="467"/>
      <c r="X686" s="467"/>
    </row>
    <row r="687" spans="1:24">
      <c r="A687" s="638" t="s">
        <v>87</v>
      </c>
      <c r="B687" s="638"/>
      <c r="C687" s="638"/>
      <c r="D687" s="638"/>
      <c r="E687" s="638"/>
      <c r="F687" s="638"/>
      <c r="G687" s="638"/>
      <c r="H687" s="638"/>
      <c r="I687" s="638"/>
      <c r="J687" s="638"/>
      <c r="K687" s="638"/>
      <c r="L687" s="638"/>
      <c r="M687" s="468">
        <f t="shared" ref="M687:X687" si="259">SUM(M688,M691,)</f>
        <v>53364.800000000003</v>
      </c>
      <c r="N687" s="468">
        <f t="shared" si="259"/>
        <v>64647.75</v>
      </c>
      <c r="O687" s="468">
        <f t="shared" si="259"/>
        <v>37903.9</v>
      </c>
      <c r="P687" s="468">
        <f t="shared" si="259"/>
        <v>63129.4</v>
      </c>
      <c r="Q687" s="468">
        <f t="shared" si="259"/>
        <v>63129.4</v>
      </c>
      <c r="R687" s="468">
        <f t="shared" si="259"/>
        <v>0</v>
      </c>
      <c r="S687" s="468">
        <f t="shared" si="259"/>
        <v>63129.4</v>
      </c>
      <c r="T687" s="468">
        <f t="shared" si="259"/>
        <v>63129.4</v>
      </c>
      <c r="U687" s="468">
        <f t="shared" si="259"/>
        <v>0</v>
      </c>
      <c r="V687" s="468">
        <f t="shared" si="259"/>
        <v>62498.1</v>
      </c>
      <c r="W687" s="468">
        <f t="shared" si="259"/>
        <v>62498.1</v>
      </c>
      <c r="X687" s="468">
        <f t="shared" si="259"/>
        <v>0</v>
      </c>
    </row>
    <row r="688" spans="1:24">
      <c r="A688" s="334" t="s">
        <v>12</v>
      </c>
      <c r="B688" s="322" t="s">
        <v>57</v>
      </c>
      <c r="C688" s="348"/>
      <c r="D688" s="376"/>
      <c r="E688" s="376"/>
      <c r="F688" s="319"/>
      <c r="G688" s="319"/>
      <c r="H688" s="319"/>
      <c r="I688" s="318">
        <v>100</v>
      </c>
      <c r="J688" s="420"/>
      <c r="K688" s="376"/>
      <c r="L688" s="376"/>
      <c r="M688" s="467">
        <f t="shared" ref="M688:X688" si="260">SUM(M689:M690)</f>
        <v>50478.3</v>
      </c>
      <c r="N688" s="467">
        <f t="shared" si="260"/>
        <v>60768.800000000003</v>
      </c>
      <c r="O688" s="467">
        <f t="shared" si="260"/>
        <v>34681</v>
      </c>
      <c r="P688" s="467">
        <f t="shared" si="260"/>
        <v>59606.1</v>
      </c>
      <c r="Q688" s="467">
        <f t="shared" si="260"/>
        <v>59606.1</v>
      </c>
      <c r="R688" s="467">
        <f t="shared" si="260"/>
        <v>0</v>
      </c>
      <c r="S688" s="467">
        <f t="shared" si="260"/>
        <v>59606.1</v>
      </c>
      <c r="T688" s="467">
        <f t="shared" si="260"/>
        <v>59606.1</v>
      </c>
      <c r="U688" s="467">
        <f t="shared" si="260"/>
        <v>0</v>
      </c>
      <c r="V688" s="467">
        <f t="shared" si="260"/>
        <v>59010</v>
      </c>
      <c r="W688" s="467">
        <f t="shared" si="260"/>
        <v>59010</v>
      </c>
      <c r="X688" s="467">
        <f t="shared" si="260"/>
        <v>0</v>
      </c>
    </row>
    <row r="689" spans="1:24" ht="93.75">
      <c r="A689" s="334" t="s">
        <v>1174</v>
      </c>
      <c r="B689" s="322" t="s">
        <v>427</v>
      </c>
      <c r="C689" s="348"/>
      <c r="D689" s="319" t="s">
        <v>399</v>
      </c>
      <c r="E689" s="319" t="s">
        <v>1175</v>
      </c>
      <c r="F689" s="319" t="s">
        <v>135</v>
      </c>
      <c r="G689" s="319" t="s">
        <v>96</v>
      </c>
      <c r="H689" s="319" t="s">
        <v>428</v>
      </c>
      <c r="I689" s="318">
        <v>100</v>
      </c>
      <c r="J689" s="383" t="s">
        <v>1639</v>
      </c>
      <c r="K689" s="376" t="s">
        <v>429</v>
      </c>
      <c r="L689" s="376"/>
      <c r="M689" s="467">
        <v>18619.7</v>
      </c>
      <c r="N689" s="467">
        <v>24738.400000000001</v>
      </c>
      <c r="O689" s="467">
        <v>13333.2</v>
      </c>
      <c r="P689" s="467">
        <v>24506.9</v>
      </c>
      <c r="Q689" s="467">
        <v>24506.9</v>
      </c>
      <c r="R689" s="467"/>
      <c r="S689" s="467">
        <v>24506.9</v>
      </c>
      <c r="T689" s="467">
        <v>24506.9</v>
      </c>
      <c r="U689" s="467"/>
      <c r="V689" s="467">
        <v>24261.8</v>
      </c>
      <c r="W689" s="467">
        <v>24261.8</v>
      </c>
      <c r="X689" s="467"/>
    </row>
    <row r="690" spans="1:24" ht="93.75">
      <c r="A690" s="334" t="s">
        <v>1130</v>
      </c>
      <c r="B690" s="322" t="s">
        <v>430</v>
      </c>
      <c r="C690" s="348"/>
      <c r="D690" s="319" t="s">
        <v>399</v>
      </c>
      <c r="E690" s="319" t="s">
        <v>1175</v>
      </c>
      <c r="F690" s="319" t="s">
        <v>135</v>
      </c>
      <c r="G690" s="319" t="s">
        <v>96</v>
      </c>
      <c r="H690" s="319" t="s">
        <v>428</v>
      </c>
      <c r="I690" s="318">
        <v>100</v>
      </c>
      <c r="J690" s="383" t="s">
        <v>1639</v>
      </c>
      <c r="K690" s="376"/>
      <c r="L690" s="376"/>
      <c r="M690" s="467">
        <v>31858.6</v>
      </c>
      <c r="N690" s="467">
        <v>36030.400000000001</v>
      </c>
      <c r="O690" s="467">
        <v>21347.8</v>
      </c>
      <c r="P690" s="467">
        <v>35099.199999999997</v>
      </c>
      <c r="Q690" s="467">
        <v>35099.199999999997</v>
      </c>
      <c r="R690" s="467"/>
      <c r="S690" s="467">
        <v>35099.199999999997</v>
      </c>
      <c r="T690" s="467">
        <v>35099.199999999997</v>
      </c>
      <c r="U690" s="467"/>
      <c r="V690" s="467">
        <v>34748.199999999997</v>
      </c>
      <c r="W690" s="467">
        <v>34748.199999999997</v>
      </c>
      <c r="X690" s="467"/>
    </row>
    <row r="691" spans="1:24" ht="37.5">
      <c r="A691" s="334" t="s">
        <v>13</v>
      </c>
      <c r="B691" s="322" t="s">
        <v>32</v>
      </c>
      <c r="C691" s="396"/>
      <c r="D691" s="398"/>
      <c r="E691" s="398"/>
      <c r="F691" s="319"/>
      <c r="G691" s="319"/>
      <c r="H691" s="319"/>
      <c r="I691" s="318">
        <v>200</v>
      </c>
      <c r="J691" s="396"/>
      <c r="K691" s="397"/>
      <c r="L691" s="398"/>
      <c r="M691" s="467">
        <f t="shared" ref="M691:W691" si="261">SUM(M692:M692)</f>
        <v>2886.5</v>
      </c>
      <c r="N691" s="467">
        <f t="shared" si="261"/>
        <v>3878.95</v>
      </c>
      <c r="O691" s="467">
        <f t="shared" si="261"/>
        <v>3222.9</v>
      </c>
      <c r="P691" s="467">
        <f t="shared" si="261"/>
        <v>3523.3</v>
      </c>
      <c r="Q691" s="467">
        <f t="shared" si="261"/>
        <v>3523.3</v>
      </c>
      <c r="R691" s="467">
        <f t="shared" si="261"/>
        <v>0</v>
      </c>
      <c r="S691" s="467">
        <f t="shared" si="261"/>
        <v>3523.3</v>
      </c>
      <c r="T691" s="467">
        <f t="shared" si="261"/>
        <v>3523.3</v>
      </c>
      <c r="U691" s="467">
        <f t="shared" si="261"/>
        <v>0</v>
      </c>
      <c r="V691" s="467">
        <f t="shared" si="261"/>
        <v>3488.1</v>
      </c>
      <c r="W691" s="467">
        <f t="shared" si="261"/>
        <v>3488.1</v>
      </c>
      <c r="X691" s="467">
        <f>SUM(X692:X692)</f>
        <v>0</v>
      </c>
    </row>
    <row r="692" spans="1:24" ht="131.25">
      <c r="A692" s="334" t="s">
        <v>1133</v>
      </c>
      <c r="B692" s="322" t="s">
        <v>862</v>
      </c>
      <c r="C692" s="396"/>
      <c r="D692" s="319" t="s">
        <v>399</v>
      </c>
      <c r="E692" s="319" t="s">
        <v>1175</v>
      </c>
      <c r="F692" s="319" t="s">
        <v>135</v>
      </c>
      <c r="G692" s="319" t="s">
        <v>96</v>
      </c>
      <c r="H692" s="319" t="s">
        <v>428</v>
      </c>
      <c r="I692" s="318">
        <v>200</v>
      </c>
      <c r="J692" s="383" t="s">
        <v>431</v>
      </c>
      <c r="K692" s="397"/>
      <c r="L692" s="398"/>
      <c r="M692" s="467">
        <v>2886.5</v>
      </c>
      <c r="N692" s="467">
        <v>3878.95</v>
      </c>
      <c r="O692" s="467">
        <v>3222.9</v>
      </c>
      <c r="P692" s="467">
        <v>3523.3</v>
      </c>
      <c r="Q692" s="467">
        <v>3523.3</v>
      </c>
      <c r="R692" s="467"/>
      <c r="S692" s="467">
        <v>3523.3</v>
      </c>
      <c r="T692" s="467">
        <v>3523.3</v>
      </c>
      <c r="U692" s="467"/>
      <c r="V692" s="467">
        <v>3488.1</v>
      </c>
      <c r="W692" s="467">
        <v>3488.1</v>
      </c>
      <c r="X692" s="467"/>
    </row>
    <row r="693" spans="1:24">
      <c r="A693" s="657" t="s">
        <v>72</v>
      </c>
      <c r="B693" s="657"/>
      <c r="C693" s="657"/>
      <c r="D693" s="657"/>
      <c r="E693" s="657"/>
      <c r="F693" s="657"/>
      <c r="G693" s="657"/>
      <c r="H693" s="657"/>
      <c r="I693" s="657"/>
      <c r="J693" s="657"/>
      <c r="K693" s="657"/>
      <c r="L693" s="657"/>
      <c r="M693" s="466">
        <f t="shared" ref="M693:X693" si="262">SUM(M694)</f>
        <v>42.3</v>
      </c>
      <c r="N693" s="466">
        <f t="shared" si="262"/>
        <v>290.39999999999998</v>
      </c>
      <c r="O693" s="466">
        <f t="shared" si="262"/>
        <v>39</v>
      </c>
      <c r="P693" s="466">
        <f t="shared" si="262"/>
        <v>290.39999999999998</v>
      </c>
      <c r="Q693" s="466">
        <f t="shared" si="262"/>
        <v>290.39999999999998</v>
      </c>
      <c r="R693" s="466">
        <f t="shared" si="262"/>
        <v>0</v>
      </c>
      <c r="S693" s="466">
        <f t="shared" si="262"/>
        <v>304.39999999999998</v>
      </c>
      <c r="T693" s="466">
        <f t="shared" si="262"/>
        <v>304.39999999999998</v>
      </c>
      <c r="U693" s="466">
        <f t="shared" si="262"/>
        <v>0</v>
      </c>
      <c r="V693" s="466">
        <f t="shared" si="262"/>
        <v>287.5</v>
      </c>
      <c r="W693" s="466">
        <f t="shared" si="262"/>
        <v>287.5</v>
      </c>
      <c r="X693" s="466">
        <f t="shared" si="262"/>
        <v>0</v>
      </c>
    </row>
    <row r="694" spans="1:24" ht="37.5">
      <c r="A694" s="334" t="s">
        <v>21</v>
      </c>
      <c r="B694" s="322" t="s">
        <v>88</v>
      </c>
      <c r="C694" s="396"/>
      <c r="D694" s="399"/>
      <c r="E694" s="399"/>
      <c r="F694" s="319"/>
      <c r="G694" s="319"/>
      <c r="H694" s="319"/>
      <c r="I694" s="318">
        <v>200</v>
      </c>
      <c r="J694" s="396"/>
      <c r="K694" s="397"/>
      <c r="L694" s="398"/>
      <c r="M694" s="467">
        <f t="shared" ref="M694:X694" si="263">SUM(M695:M697)</f>
        <v>42.3</v>
      </c>
      <c r="N694" s="467">
        <f t="shared" si="263"/>
        <v>290.39999999999998</v>
      </c>
      <c r="O694" s="467">
        <f t="shared" si="263"/>
        <v>39</v>
      </c>
      <c r="P694" s="467">
        <f t="shared" si="263"/>
        <v>290.39999999999998</v>
      </c>
      <c r="Q694" s="467">
        <f t="shared" si="263"/>
        <v>290.39999999999998</v>
      </c>
      <c r="R694" s="467">
        <f t="shared" si="263"/>
        <v>0</v>
      </c>
      <c r="S694" s="467">
        <f t="shared" si="263"/>
        <v>304.39999999999998</v>
      </c>
      <c r="T694" s="467">
        <f t="shared" si="263"/>
        <v>304.39999999999998</v>
      </c>
      <c r="U694" s="467">
        <f t="shared" si="263"/>
        <v>0</v>
      </c>
      <c r="V694" s="467">
        <f t="shared" si="263"/>
        <v>287.5</v>
      </c>
      <c r="W694" s="467">
        <f t="shared" si="263"/>
        <v>287.5</v>
      </c>
      <c r="X694" s="467">
        <f t="shared" si="263"/>
        <v>0</v>
      </c>
    </row>
    <row r="695" spans="1:24" ht="93.75">
      <c r="A695" s="334" t="s">
        <v>320</v>
      </c>
      <c r="B695" s="322" t="s">
        <v>433</v>
      </c>
      <c r="C695" s="396"/>
      <c r="D695" s="319" t="s">
        <v>399</v>
      </c>
      <c r="E695" s="319" t="s">
        <v>1175</v>
      </c>
      <c r="F695" s="319" t="s">
        <v>135</v>
      </c>
      <c r="G695" s="319" t="s">
        <v>96</v>
      </c>
      <c r="H695" s="319" t="s">
        <v>435</v>
      </c>
      <c r="I695" s="318">
        <v>200</v>
      </c>
      <c r="J695" s="383" t="s">
        <v>863</v>
      </c>
      <c r="K695" s="397"/>
      <c r="L695" s="398"/>
      <c r="M695" s="467">
        <v>19.3</v>
      </c>
      <c r="N695" s="467">
        <v>277</v>
      </c>
      <c r="O695" s="467">
        <v>28.2</v>
      </c>
      <c r="P695" s="467">
        <v>277</v>
      </c>
      <c r="Q695" s="467">
        <v>277</v>
      </c>
      <c r="R695" s="467"/>
      <c r="S695" s="467">
        <v>277</v>
      </c>
      <c r="T695" s="467">
        <v>277</v>
      </c>
      <c r="U695" s="467"/>
      <c r="V695" s="467">
        <v>274.2</v>
      </c>
      <c r="W695" s="467">
        <v>274.2</v>
      </c>
      <c r="X695" s="467"/>
    </row>
    <row r="696" spans="1:24" ht="93.75">
      <c r="A696" s="334" t="s">
        <v>321</v>
      </c>
      <c r="B696" s="324" t="s">
        <v>436</v>
      </c>
      <c r="C696" s="334"/>
      <c r="D696" s="319" t="s">
        <v>399</v>
      </c>
      <c r="E696" s="319" t="s">
        <v>1175</v>
      </c>
      <c r="F696" s="319" t="s">
        <v>135</v>
      </c>
      <c r="G696" s="319" t="s">
        <v>96</v>
      </c>
      <c r="H696" s="319" t="s">
        <v>437</v>
      </c>
      <c r="I696" s="319">
        <v>200</v>
      </c>
      <c r="J696" s="324" t="s">
        <v>863</v>
      </c>
      <c r="K696" s="401"/>
      <c r="L696" s="319"/>
      <c r="M696" s="467">
        <v>9</v>
      </c>
      <c r="N696" s="603">
        <v>13.4</v>
      </c>
      <c r="O696" s="467">
        <v>10.8</v>
      </c>
      <c r="P696" s="467">
        <f>Q696+R696</f>
        <v>13.4</v>
      </c>
      <c r="Q696" s="467">
        <v>13.4</v>
      </c>
      <c r="R696" s="467"/>
      <c r="S696" s="467">
        <v>13.4</v>
      </c>
      <c r="T696" s="467">
        <v>13.4</v>
      </c>
      <c r="U696" s="467"/>
      <c r="V696" s="467">
        <v>13.3</v>
      </c>
      <c r="W696" s="467">
        <v>13.3</v>
      </c>
      <c r="X696" s="467"/>
    </row>
    <row r="697" spans="1:24" ht="281.25">
      <c r="A697" s="334" t="s">
        <v>322</v>
      </c>
      <c r="B697" s="322" t="s">
        <v>748</v>
      </c>
      <c r="C697" s="396"/>
      <c r="D697" s="319" t="s">
        <v>736</v>
      </c>
      <c r="E697" s="319" t="s">
        <v>1006</v>
      </c>
      <c r="F697" s="319" t="s">
        <v>135</v>
      </c>
      <c r="G697" s="319" t="s">
        <v>96</v>
      </c>
      <c r="H697" s="319" t="s">
        <v>622</v>
      </c>
      <c r="I697" s="318">
        <v>200</v>
      </c>
      <c r="J697" s="426" t="s">
        <v>240</v>
      </c>
      <c r="K697" s="397"/>
      <c r="L697" s="398"/>
      <c r="M697" s="467">
        <v>14</v>
      </c>
      <c r="N697" s="467"/>
      <c r="O697" s="616"/>
      <c r="P697" s="467"/>
      <c r="Q697" s="467"/>
      <c r="R697" s="467"/>
      <c r="S697" s="467">
        <v>14</v>
      </c>
      <c r="T697" s="467">
        <v>14</v>
      </c>
      <c r="U697" s="467"/>
      <c r="V697" s="467"/>
      <c r="W697" s="467"/>
      <c r="X697" s="467"/>
    </row>
    <row r="698" spans="1:24">
      <c r="A698" s="638" t="s">
        <v>74</v>
      </c>
      <c r="B698" s="638"/>
      <c r="C698" s="638"/>
      <c r="D698" s="638"/>
      <c r="E698" s="638"/>
      <c r="F698" s="638"/>
      <c r="G698" s="638"/>
      <c r="H698" s="638"/>
      <c r="I698" s="638"/>
      <c r="J698" s="638"/>
      <c r="K698" s="638"/>
      <c r="L698" s="638"/>
      <c r="M698" s="466">
        <f t="shared" ref="M698:X698" si="264">SUM(M699,M702)</f>
        <v>1315778.3</v>
      </c>
      <c r="N698" s="466">
        <f t="shared" si="264"/>
        <v>1674632.2999999998</v>
      </c>
      <c r="O698" s="466">
        <f t="shared" si="264"/>
        <v>979267.39999999991</v>
      </c>
      <c r="P698" s="466">
        <f t="shared" si="264"/>
        <v>1257622.8</v>
      </c>
      <c r="Q698" s="466">
        <f t="shared" si="264"/>
        <v>1257622.8</v>
      </c>
      <c r="R698" s="466">
        <f t="shared" si="264"/>
        <v>0</v>
      </c>
      <c r="S698" s="466">
        <f t="shared" si="264"/>
        <v>1342107.8999999999</v>
      </c>
      <c r="T698" s="466">
        <f t="shared" si="264"/>
        <v>1342107.8999999999</v>
      </c>
      <c r="U698" s="466">
        <f t="shared" si="264"/>
        <v>0</v>
      </c>
      <c r="V698" s="466">
        <f t="shared" si="264"/>
        <v>1313953.6000000001</v>
      </c>
      <c r="W698" s="466">
        <f t="shared" si="264"/>
        <v>1313953.6000000001</v>
      </c>
      <c r="X698" s="466">
        <f t="shared" si="264"/>
        <v>0</v>
      </c>
    </row>
    <row r="699" spans="1:24">
      <c r="A699" s="657" t="s">
        <v>36</v>
      </c>
      <c r="B699" s="657"/>
      <c r="C699" s="657"/>
      <c r="D699" s="657"/>
      <c r="E699" s="657"/>
      <c r="F699" s="657"/>
      <c r="G699" s="657"/>
      <c r="H699" s="657"/>
      <c r="I699" s="657"/>
      <c r="J699" s="657"/>
      <c r="K699" s="657"/>
      <c r="L699" s="657"/>
      <c r="M699" s="468">
        <f t="shared" ref="M699:X699" si="265">SUM(M700,M701)</f>
        <v>0</v>
      </c>
      <c r="N699" s="468">
        <f t="shared" si="265"/>
        <v>0</v>
      </c>
      <c r="O699" s="468">
        <f t="shared" si="265"/>
        <v>0</v>
      </c>
      <c r="P699" s="468">
        <f t="shared" si="265"/>
        <v>0</v>
      </c>
      <c r="Q699" s="468">
        <f t="shared" si="265"/>
        <v>0</v>
      </c>
      <c r="R699" s="468">
        <f t="shared" si="265"/>
        <v>0</v>
      </c>
      <c r="S699" s="468">
        <f t="shared" si="265"/>
        <v>0</v>
      </c>
      <c r="T699" s="468">
        <f t="shared" si="265"/>
        <v>0</v>
      </c>
      <c r="U699" s="468">
        <f t="shared" si="265"/>
        <v>0</v>
      </c>
      <c r="V699" s="468">
        <f t="shared" si="265"/>
        <v>0</v>
      </c>
      <c r="W699" s="468">
        <f t="shared" si="265"/>
        <v>0</v>
      </c>
      <c r="X699" s="468">
        <f t="shared" si="265"/>
        <v>0</v>
      </c>
    </row>
    <row r="700" spans="1:24" ht="93.75">
      <c r="A700" s="436" t="s">
        <v>33</v>
      </c>
      <c r="B700" s="322" t="s">
        <v>1640</v>
      </c>
      <c r="C700" s="391"/>
      <c r="D700" s="392"/>
      <c r="E700" s="392"/>
      <c r="F700" s="319"/>
      <c r="G700" s="319"/>
      <c r="H700" s="319"/>
      <c r="I700" s="318">
        <v>600</v>
      </c>
      <c r="J700" s="396"/>
      <c r="K700" s="393"/>
      <c r="L700" s="392"/>
      <c r="M700" s="467">
        <v>0</v>
      </c>
      <c r="N700" s="467">
        <v>0</v>
      </c>
      <c r="O700" s="467">
        <v>0</v>
      </c>
      <c r="P700" s="467">
        <v>0</v>
      </c>
      <c r="Q700" s="467">
        <v>0</v>
      </c>
      <c r="R700" s="467">
        <v>0</v>
      </c>
      <c r="S700" s="467">
        <v>0</v>
      </c>
      <c r="T700" s="467">
        <v>0</v>
      </c>
      <c r="U700" s="467">
        <v>0</v>
      </c>
      <c r="V700" s="467">
        <v>0</v>
      </c>
      <c r="W700" s="467">
        <v>0</v>
      </c>
      <c r="X700" s="467">
        <v>0</v>
      </c>
    </row>
    <row r="701" spans="1:24" ht="37.5">
      <c r="A701" s="380" t="s">
        <v>34</v>
      </c>
      <c r="B701" s="383" t="s">
        <v>35</v>
      </c>
      <c r="C701" s="402"/>
      <c r="D701" s="403"/>
      <c r="E701" s="403"/>
      <c r="F701" s="390"/>
      <c r="G701" s="390"/>
      <c r="H701" s="390"/>
      <c r="I701" s="449">
        <v>600</v>
      </c>
      <c r="J701" s="556"/>
      <c r="K701" s="404"/>
      <c r="L701" s="403"/>
      <c r="M701" s="468">
        <v>0</v>
      </c>
      <c r="N701" s="468">
        <v>0</v>
      </c>
      <c r="O701" s="468">
        <v>0</v>
      </c>
      <c r="P701" s="468">
        <v>0</v>
      </c>
      <c r="Q701" s="468">
        <v>0</v>
      </c>
      <c r="R701" s="468">
        <v>0</v>
      </c>
      <c r="S701" s="468">
        <v>0</v>
      </c>
      <c r="T701" s="468">
        <v>0</v>
      </c>
      <c r="U701" s="468">
        <v>0</v>
      </c>
      <c r="V701" s="468">
        <v>0</v>
      </c>
      <c r="W701" s="468">
        <v>0</v>
      </c>
      <c r="X701" s="468">
        <v>0</v>
      </c>
    </row>
    <row r="702" spans="1:24">
      <c r="A702" s="657" t="s">
        <v>37</v>
      </c>
      <c r="B702" s="657"/>
      <c r="C702" s="657"/>
      <c r="D702" s="657"/>
      <c r="E702" s="657"/>
      <c r="F702" s="657"/>
      <c r="G702" s="657"/>
      <c r="H702" s="657"/>
      <c r="I702" s="657"/>
      <c r="J702" s="657"/>
      <c r="K702" s="657"/>
      <c r="L702" s="657"/>
      <c r="M702" s="468">
        <f t="shared" ref="M702:X702" si="266">SUM(M703,M719)</f>
        <v>1315778.3</v>
      </c>
      <c r="N702" s="468">
        <f t="shared" si="266"/>
        <v>1674632.2999999998</v>
      </c>
      <c r="O702" s="468">
        <f t="shared" si="266"/>
        <v>979267.39999999991</v>
      </c>
      <c r="P702" s="468">
        <f t="shared" si="266"/>
        <v>1257622.8</v>
      </c>
      <c r="Q702" s="468">
        <f t="shared" si="266"/>
        <v>1257622.8</v>
      </c>
      <c r="R702" s="468">
        <f t="shared" si="266"/>
        <v>0</v>
      </c>
      <c r="S702" s="468">
        <f t="shared" si="266"/>
        <v>1342107.8999999999</v>
      </c>
      <c r="T702" s="468">
        <f t="shared" si="266"/>
        <v>1342107.8999999999</v>
      </c>
      <c r="U702" s="468">
        <f t="shared" si="266"/>
        <v>0</v>
      </c>
      <c r="V702" s="468">
        <f t="shared" si="266"/>
        <v>1313953.6000000001</v>
      </c>
      <c r="W702" s="468">
        <f t="shared" si="266"/>
        <v>1313953.6000000001</v>
      </c>
      <c r="X702" s="468">
        <f t="shared" si="266"/>
        <v>0</v>
      </c>
    </row>
    <row r="703" spans="1:24" ht="93.75">
      <c r="A703" s="436" t="s">
        <v>38</v>
      </c>
      <c r="B703" s="322" t="s">
        <v>77</v>
      </c>
      <c r="C703" s="391"/>
      <c r="D703" s="392"/>
      <c r="E703" s="392"/>
      <c r="F703" s="318"/>
      <c r="G703" s="318"/>
      <c r="H703" s="318"/>
      <c r="I703" s="318">
        <v>600</v>
      </c>
      <c r="J703" s="396"/>
      <c r="K703" s="393"/>
      <c r="L703" s="392"/>
      <c r="M703" s="467">
        <f>SUM(M704:M718)</f>
        <v>820523.60000000009</v>
      </c>
      <c r="N703" s="467">
        <f t="shared" ref="N703:X703" si="267">SUM(N704:N718)</f>
        <v>1066821.3999999999</v>
      </c>
      <c r="O703" s="467">
        <f t="shared" si="267"/>
        <v>642157.1</v>
      </c>
      <c r="P703" s="467">
        <f t="shared" si="267"/>
        <v>1031475.4</v>
      </c>
      <c r="Q703" s="467">
        <f t="shared" si="267"/>
        <v>1031475.4</v>
      </c>
      <c r="R703" s="467">
        <f t="shared" si="267"/>
        <v>0</v>
      </c>
      <c r="S703" s="467">
        <f t="shared" si="267"/>
        <v>1022790.7999999999</v>
      </c>
      <c r="T703" s="467">
        <f t="shared" si="267"/>
        <v>1022790.7999999999</v>
      </c>
      <c r="U703" s="467">
        <f t="shared" si="267"/>
        <v>0</v>
      </c>
      <c r="V703" s="467">
        <f t="shared" si="267"/>
        <v>1076122.3</v>
      </c>
      <c r="W703" s="467">
        <f t="shared" si="267"/>
        <v>1076122.3</v>
      </c>
      <c r="X703" s="467">
        <f t="shared" si="267"/>
        <v>0</v>
      </c>
    </row>
    <row r="704" spans="1:24" ht="187.5">
      <c r="A704" s="436" t="s">
        <v>456</v>
      </c>
      <c r="B704" s="324" t="s">
        <v>440</v>
      </c>
      <c r="C704" s="406" t="s">
        <v>441</v>
      </c>
      <c r="D704" s="319" t="s">
        <v>311</v>
      </c>
      <c r="E704" s="319" t="s">
        <v>1117</v>
      </c>
      <c r="F704" s="319" t="s">
        <v>135</v>
      </c>
      <c r="G704" s="319" t="s">
        <v>91</v>
      </c>
      <c r="H704" s="319" t="s">
        <v>442</v>
      </c>
      <c r="I704" s="319" t="s">
        <v>137</v>
      </c>
      <c r="J704" s="322" t="s">
        <v>457</v>
      </c>
      <c r="K704" s="393"/>
      <c r="L704" s="392"/>
      <c r="M704" s="615">
        <v>358524.6</v>
      </c>
      <c r="N704" s="615">
        <v>457900.7</v>
      </c>
      <c r="O704" s="615">
        <v>275226.3</v>
      </c>
      <c r="P704" s="615">
        <v>424716.4</v>
      </c>
      <c r="Q704" s="615">
        <f>P704</f>
        <v>424716.4</v>
      </c>
      <c r="R704" s="615"/>
      <c r="S704" s="615">
        <v>416507.7</v>
      </c>
      <c r="T704" s="615">
        <f>S704</f>
        <v>416507.7</v>
      </c>
      <c r="U704" s="615"/>
      <c r="V704" s="615">
        <v>419285.7</v>
      </c>
      <c r="W704" s="615">
        <f>V704</f>
        <v>419285.7</v>
      </c>
      <c r="X704" s="615"/>
    </row>
    <row r="705" spans="1:24" ht="187.5">
      <c r="A705" s="436" t="s">
        <v>458</v>
      </c>
      <c r="B705" s="324" t="s">
        <v>440</v>
      </c>
      <c r="C705" s="406" t="s">
        <v>441</v>
      </c>
      <c r="D705" s="319" t="s">
        <v>311</v>
      </c>
      <c r="E705" s="319" t="s">
        <v>1117</v>
      </c>
      <c r="F705" s="319" t="s">
        <v>135</v>
      </c>
      <c r="G705" s="319" t="s">
        <v>91</v>
      </c>
      <c r="H705" s="319" t="s">
        <v>1641</v>
      </c>
      <c r="I705" s="319" t="s">
        <v>137</v>
      </c>
      <c r="J705" s="322" t="s">
        <v>457</v>
      </c>
      <c r="K705" s="393"/>
      <c r="L705" s="392"/>
      <c r="M705" s="615"/>
      <c r="N705" s="615"/>
      <c r="O705" s="615"/>
      <c r="P705" s="615">
        <v>5413.1</v>
      </c>
      <c r="Q705" s="615">
        <v>5413.1</v>
      </c>
      <c r="R705" s="615"/>
      <c r="S705" s="615">
        <v>5413.1</v>
      </c>
      <c r="T705" s="615">
        <v>5413.1</v>
      </c>
      <c r="U705" s="615"/>
      <c r="V705" s="615">
        <v>5359</v>
      </c>
      <c r="W705" s="615">
        <v>5359</v>
      </c>
      <c r="X705" s="615"/>
    </row>
    <row r="706" spans="1:24" ht="187.5">
      <c r="A706" s="436" t="s">
        <v>459</v>
      </c>
      <c r="B706" s="383" t="s">
        <v>867</v>
      </c>
      <c r="C706" s="322"/>
      <c r="D706" s="319" t="s">
        <v>311</v>
      </c>
      <c r="E706" s="319" t="s">
        <v>1117</v>
      </c>
      <c r="F706" s="319" t="s">
        <v>135</v>
      </c>
      <c r="G706" s="319" t="s">
        <v>91</v>
      </c>
      <c r="H706" s="319" t="s">
        <v>789</v>
      </c>
      <c r="I706" s="319" t="s">
        <v>137</v>
      </c>
      <c r="J706" s="322" t="s">
        <v>457</v>
      </c>
      <c r="K706" s="376"/>
      <c r="L706" s="392"/>
      <c r="M706" s="615">
        <v>586</v>
      </c>
      <c r="N706" s="615">
        <v>605.70000000000005</v>
      </c>
      <c r="O706" s="615">
        <v>243</v>
      </c>
      <c r="P706" s="615">
        <v>218</v>
      </c>
      <c r="Q706" s="617">
        <v>218</v>
      </c>
      <c r="R706" s="615"/>
      <c r="S706" s="615">
        <v>218</v>
      </c>
      <c r="T706" s="617">
        <v>218</v>
      </c>
      <c r="U706" s="615"/>
      <c r="V706" s="615">
        <v>218</v>
      </c>
      <c r="W706" s="617">
        <v>218</v>
      </c>
      <c r="X706" s="615"/>
    </row>
    <row r="707" spans="1:24" ht="187.5">
      <c r="A707" s="436" t="s">
        <v>463</v>
      </c>
      <c r="B707" s="322" t="s">
        <v>460</v>
      </c>
      <c r="C707" s="322"/>
      <c r="D707" s="319" t="s">
        <v>461</v>
      </c>
      <c r="E707" s="319" t="s">
        <v>1119</v>
      </c>
      <c r="F707" s="319" t="s">
        <v>135</v>
      </c>
      <c r="G707" s="319" t="s">
        <v>132</v>
      </c>
      <c r="H707" s="319" t="s">
        <v>462</v>
      </c>
      <c r="I707" s="319" t="s">
        <v>137</v>
      </c>
      <c r="J707" s="322" t="s">
        <v>457</v>
      </c>
      <c r="K707" s="393"/>
      <c r="L707" s="392"/>
      <c r="M707" s="615">
        <v>289554.40000000002</v>
      </c>
      <c r="N707" s="615">
        <v>379434.7</v>
      </c>
      <c r="O707" s="615">
        <v>223451.1</v>
      </c>
      <c r="P707" s="615">
        <v>241353.9</v>
      </c>
      <c r="Q707" s="615">
        <v>241353.9</v>
      </c>
      <c r="R707" s="615"/>
      <c r="S707" s="615">
        <v>239717.3</v>
      </c>
      <c r="T707" s="615">
        <v>239717.3</v>
      </c>
      <c r="U707" s="615"/>
      <c r="V707" s="615">
        <v>274714.3</v>
      </c>
      <c r="W707" s="615">
        <v>274714.3</v>
      </c>
      <c r="X707" s="615"/>
    </row>
    <row r="708" spans="1:24" ht="187.5">
      <c r="A708" s="436" t="s">
        <v>465</v>
      </c>
      <c r="B708" s="322" t="s">
        <v>460</v>
      </c>
      <c r="C708" s="322"/>
      <c r="D708" s="319" t="s">
        <v>461</v>
      </c>
      <c r="E708" s="319" t="s">
        <v>1119</v>
      </c>
      <c r="F708" s="319" t="s">
        <v>135</v>
      </c>
      <c r="G708" s="319" t="s">
        <v>132</v>
      </c>
      <c r="H708" s="319" t="s">
        <v>1642</v>
      </c>
      <c r="I708" s="319" t="s">
        <v>137</v>
      </c>
      <c r="J708" s="322" t="s">
        <v>457</v>
      </c>
      <c r="K708" s="393"/>
      <c r="L708" s="392"/>
      <c r="M708" s="615"/>
      <c r="N708" s="615"/>
      <c r="O708" s="615"/>
      <c r="P708" s="615">
        <v>124313.9</v>
      </c>
      <c r="Q708" s="615">
        <v>124313.9</v>
      </c>
      <c r="R708" s="615"/>
      <c r="S708" s="615">
        <v>125474.6</v>
      </c>
      <c r="T708" s="615">
        <v>125474.6</v>
      </c>
      <c r="U708" s="615"/>
      <c r="V708" s="615">
        <v>143427.79999999999</v>
      </c>
      <c r="W708" s="615">
        <v>143427.79999999999</v>
      </c>
      <c r="X708" s="615"/>
    </row>
    <row r="709" spans="1:24" ht="187.5">
      <c r="A709" s="436" t="s">
        <v>466</v>
      </c>
      <c r="B709" s="322" t="s">
        <v>460</v>
      </c>
      <c r="C709" s="322"/>
      <c r="D709" s="319" t="s">
        <v>461</v>
      </c>
      <c r="E709" s="319" t="s">
        <v>1119</v>
      </c>
      <c r="F709" s="319" t="s">
        <v>135</v>
      </c>
      <c r="G709" s="319" t="s">
        <v>132</v>
      </c>
      <c r="H709" s="319" t="s">
        <v>1643</v>
      </c>
      <c r="I709" s="319" t="s">
        <v>137</v>
      </c>
      <c r="J709" s="322" t="s">
        <v>457</v>
      </c>
      <c r="K709" s="393"/>
      <c r="L709" s="392"/>
      <c r="M709" s="615"/>
      <c r="N709" s="615"/>
      <c r="O709" s="615"/>
      <c r="P709" s="615">
        <v>3491.2</v>
      </c>
      <c r="Q709" s="615">
        <v>3491.2</v>
      </c>
      <c r="R709" s="615"/>
      <c r="S709" s="615">
        <v>3491.2</v>
      </c>
      <c r="T709" s="615">
        <v>3491.2</v>
      </c>
      <c r="U709" s="615"/>
      <c r="V709" s="615">
        <v>3437</v>
      </c>
      <c r="W709" s="615">
        <v>3437</v>
      </c>
      <c r="X709" s="615"/>
    </row>
    <row r="710" spans="1:24" ht="187.5">
      <c r="A710" s="436" t="s">
        <v>470</v>
      </c>
      <c r="B710" s="322" t="s">
        <v>460</v>
      </c>
      <c r="C710" s="322" t="s">
        <v>182</v>
      </c>
      <c r="D710" s="319" t="s">
        <v>461</v>
      </c>
      <c r="E710" s="319" t="s">
        <v>1119</v>
      </c>
      <c r="F710" s="319" t="s">
        <v>135</v>
      </c>
      <c r="G710" s="319" t="s">
        <v>132</v>
      </c>
      <c r="H710" s="319" t="s">
        <v>1644</v>
      </c>
      <c r="I710" s="319" t="s">
        <v>137</v>
      </c>
      <c r="J710" s="322" t="s">
        <v>457</v>
      </c>
      <c r="K710" s="393"/>
      <c r="L710" s="392"/>
      <c r="M710" s="615"/>
      <c r="N710" s="615"/>
      <c r="O710" s="615"/>
      <c r="P710" s="615">
        <v>1922</v>
      </c>
      <c r="Q710" s="615">
        <v>1922</v>
      </c>
      <c r="R710" s="615"/>
      <c r="S710" s="615">
        <v>1922</v>
      </c>
      <c r="T710" s="615">
        <v>1922</v>
      </c>
      <c r="U710" s="615"/>
      <c r="V710" s="615">
        <v>1922</v>
      </c>
      <c r="W710" s="615">
        <v>1922</v>
      </c>
      <c r="X710" s="615"/>
    </row>
    <row r="711" spans="1:24" ht="187.5">
      <c r="A711" s="436" t="s">
        <v>749</v>
      </c>
      <c r="B711" s="383" t="s">
        <v>867</v>
      </c>
      <c r="C711" s="391"/>
      <c r="D711" s="319" t="s">
        <v>461</v>
      </c>
      <c r="E711" s="319" t="s">
        <v>1119</v>
      </c>
      <c r="F711" s="319" t="s">
        <v>135</v>
      </c>
      <c r="G711" s="319" t="s">
        <v>132</v>
      </c>
      <c r="H711" s="319" t="s">
        <v>789</v>
      </c>
      <c r="I711" s="318">
        <v>621</v>
      </c>
      <c r="J711" s="322" t="s">
        <v>457</v>
      </c>
      <c r="K711" s="366"/>
      <c r="L711" s="438"/>
      <c r="M711" s="618">
        <v>1040</v>
      </c>
      <c r="N711" s="615">
        <v>1075</v>
      </c>
      <c r="O711" s="615">
        <v>593</v>
      </c>
      <c r="P711" s="615">
        <v>1199</v>
      </c>
      <c r="Q711" s="615">
        <v>1199</v>
      </c>
      <c r="R711" s="615"/>
      <c r="S711" s="615">
        <v>1199</v>
      </c>
      <c r="T711" s="615">
        <v>1199</v>
      </c>
      <c r="U711" s="615"/>
      <c r="V711" s="615">
        <v>1199</v>
      </c>
      <c r="W711" s="615">
        <v>1199</v>
      </c>
      <c r="X711" s="615"/>
    </row>
    <row r="712" spans="1:24" ht="187.5">
      <c r="A712" s="436" t="s">
        <v>1645</v>
      </c>
      <c r="B712" s="324" t="s">
        <v>490</v>
      </c>
      <c r="C712" s="322"/>
      <c r="D712" s="319" t="s">
        <v>464</v>
      </c>
      <c r="E712" s="319" t="s">
        <v>1033</v>
      </c>
      <c r="F712" s="319" t="s">
        <v>135</v>
      </c>
      <c r="G712" s="319" t="s">
        <v>94</v>
      </c>
      <c r="H712" s="319" t="s">
        <v>445</v>
      </c>
      <c r="I712" s="319" t="s">
        <v>1176</v>
      </c>
      <c r="J712" s="322" t="s">
        <v>457</v>
      </c>
      <c r="K712" s="393"/>
      <c r="L712" s="392"/>
      <c r="M712" s="615">
        <v>116778</v>
      </c>
      <c r="N712" s="615">
        <v>94292</v>
      </c>
      <c r="O712" s="615">
        <v>75274.8</v>
      </c>
      <c r="P712" s="615">
        <v>100729.5</v>
      </c>
      <c r="Q712" s="615">
        <v>100729.5</v>
      </c>
      <c r="R712" s="615"/>
      <c r="S712" s="615">
        <v>100729.5</v>
      </c>
      <c r="T712" s="615">
        <v>100729.5</v>
      </c>
      <c r="U712" s="615"/>
      <c r="V712" s="615">
        <v>99722.2</v>
      </c>
      <c r="W712" s="615">
        <v>99722.2</v>
      </c>
      <c r="X712" s="615"/>
    </row>
    <row r="713" spans="1:24" ht="187.5">
      <c r="A713" s="436" t="s">
        <v>750</v>
      </c>
      <c r="B713" s="324" t="s">
        <v>490</v>
      </c>
      <c r="C713" s="322"/>
      <c r="D713" s="319" t="s">
        <v>464</v>
      </c>
      <c r="E713" s="319" t="s">
        <v>1033</v>
      </c>
      <c r="F713" s="319" t="s">
        <v>135</v>
      </c>
      <c r="G713" s="319" t="s">
        <v>94</v>
      </c>
      <c r="H713" s="319" t="s">
        <v>445</v>
      </c>
      <c r="I713" s="319" t="s">
        <v>137</v>
      </c>
      <c r="J713" s="322" t="s">
        <v>457</v>
      </c>
      <c r="K713" s="393"/>
      <c r="L713" s="392"/>
      <c r="M713" s="615"/>
      <c r="N713" s="615">
        <v>4412.6000000000004</v>
      </c>
      <c r="O713" s="615">
        <v>2935.6</v>
      </c>
      <c r="P713" s="615"/>
      <c r="Q713" s="615"/>
      <c r="R713" s="615"/>
      <c r="S713" s="615"/>
      <c r="T713" s="615"/>
      <c r="U713" s="615"/>
      <c r="V713" s="615"/>
      <c r="W713" s="615"/>
      <c r="X713" s="615"/>
    </row>
    <row r="714" spans="1:24" ht="187.5">
      <c r="A714" s="436" t="s">
        <v>751</v>
      </c>
      <c r="B714" s="324" t="s">
        <v>446</v>
      </c>
      <c r="C714" s="322"/>
      <c r="D714" s="319" t="s">
        <v>464</v>
      </c>
      <c r="E714" s="319" t="s">
        <v>1033</v>
      </c>
      <c r="F714" s="319" t="s">
        <v>135</v>
      </c>
      <c r="G714" s="319" t="s">
        <v>94</v>
      </c>
      <c r="H714" s="319" t="s">
        <v>447</v>
      </c>
      <c r="I714" s="319" t="s">
        <v>1176</v>
      </c>
      <c r="J714" s="322" t="s">
        <v>457</v>
      </c>
      <c r="K714" s="393"/>
      <c r="L714" s="392"/>
      <c r="M714" s="615">
        <v>30351.3</v>
      </c>
      <c r="N714" s="615">
        <v>77348.899999999994</v>
      </c>
      <c r="O714" s="615">
        <v>36682.699999999997</v>
      </c>
      <c r="P714" s="615">
        <v>71934.5</v>
      </c>
      <c r="Q714" s="615">
        <v>71934.5</v>
      </c>
      <c r="R714" s="615"/>
      <c r="S714" s="615">
        <v>71934.5</v>
      </c>
      <c r="T714" s="615">
        <v>71934.5</v>
      </c>
      <c r="U714" s="615"/>
      <c r="V714" s="615">
        <v>71215.199999999997</v>
      </c>
      <c r="W714" s="615">
        <v>71215.199999999997</v>
      </c>
      <c r="X714" s="615"/>
    </row>
    <row r="715" spans="1:24" ht="56.25">
      <c r="A715" s="436" t="s">
        <v>1646</v>
      </c>
      <c r="B715" s="324" t="s">
        <v>467</v>
      </c>
      <c r="C715" s="322"/>
      <c r="D715" s="319" t="s">
        <v>464</v>
      </c>
      <c r="E715" s="319" t="s">
        <v>1033</v>
      </c>
      <c r="F715" s="319" t="s">
        <v>135</v>
      </c>
      <c r="G715" s="319" t="s">
        <v>94</v>
      </c>
      <c r="H715" s="319" t="s">
        <v>468</v>
      </c>
      <c r="I715" s="319" t="s">
        <v>137</v>
      </c>
      <c r="J715" s="322" t="s">
        <v>469</v>
      </c>
      <c r="K715" s="393"/>
      <c r="L715" s="392"/>
      <c r="M715" s="615">
        <v>9219.7999999999993</v>
      </c>
      <c r="N715" s="615">
        <v>27579</v>
      </c>
      <c r="O715" s="615">
        <v>8566</v>
      </c>
      <c r="P715" s="615">
        <v>27990.799999999999</v>
      </c>
      <c r="Q715" s="615">
        <v>27990.799999999999</v>
      </c>
      <c r="R715" s="615"/>
      <c r="S715" s="615">
        <v>27990.799999999999</v>
      </c>
      <c r="T715" s="615">
        <v>27990.799999999999</v>
      </c>
      <c r="U715" s="615"/>
      <c r="V715" s="615">
        <v>27710.9</v>
      </c>
      <c r="W715" s="615">
        <v>27710.9</v>
      </c>
      <c r="X715" s="615"/>
    </row>
    <row r="716" spans="1:24" ht="93.75">
      <c r="A716" s="436" t="s">
        <v>1647</v>
      </c>
      <c r="B716" s="322" t="s">
        <v>755</v>
      </c>
      <c r="C716" s="322"/>
      <c r="D716" s="319" t="s">
        <v>413</v>
      </c>
      <c r="E716" s="319" t="s">
        <v>1036</v>
      </c>
      <c r="F716" s="319" t="s">
        <v>135</v>
      </c>
      <c r="G716" s="319" t="s">
        <v>96</v>
      </c>
      <c r="H716" s="319" t="s">
        <v>471</v>
      </c>
      <c r="I716" s="319" t="s">
        <v>137</v>
      </c>
      <c r="J716" s="322" t="s">
        <v>863</v>
      </c>
      <c r="K716" s="393"/>
      <c r="L716" s="392"/>
      <c r="M716" s="615">
        <v>14349</v>
      </c>
      <c r="N716" s="615">
        <v>13888.4</v>
      </c>
      <c r="O716" s="615">
        <v>13437.9</v>
      </c>
      <c r="P716" s="615">
        <v>13672.6</v>
      </c>
      <c r="Q716" s="615">
        <v>13672.6</v>
      </c>
      <c r="R716" s="615"/>
      <c r="S716" s="615">
        <v>13672.6</v>
      </c>
      <c r="T716" s="615">
        <v>13672.6</v>
      </c>
      <c r="U716" s="615"/>
      <c r="V716" s="615">
        <v>13535.9</v>
      </c>
      <c r="W716" s="615">
        <v>13535.9</v>
      </c>
      <c r="X716" s="615"/>
    </row>
    <row r="717" spans="1:24" ht="187.5">
      <c r="A717" s="436" t="s">
        <v>1648</v>
      </c>
      <c r="B717" s="324" t="s">
        <v>1649</v>
      </c>
      <c r="C717" s="322"/>
      <c r="D717" s="319" t="s">
        <v>464</v>
      </c>
      <c r="E717" s="319" t="s">
        <v>1033</v>
      </c>
      <c r="F717" s="319" t="s">
        <v>135</v>
      </c>
      <c r="G717" s="319" t="s">
        <v>96</v>
      </c>
      <c r="H717" s="319" t="s">
        <v>1650</v>
      </c>
      <c r="I717" s="319" t="s">
        <v>137</v>
      </c>
      <c r="J717" s="322" t="s">
        <v>457</v>
      </c>
      <c r="K717" s="393"/>
      <c r="L717" s="392"/>
      <c r="M717" s="615"/>
      <c r="N717" s="615">
        <v>8832.2000000000007</v>
      </c>
      <c r="O717" s="615">
        <v>4853.7</v>
      </c>
      <c r="P717" s="615">
        <v>13194.5</v>
      </c>
      <c r="Q717" s="615">
        <v>13194.5</v>
      </c>
      <c r="R717" s="615"/>
      <c r="S717" s="615">
        <v>13194.5</v>
      </c>
      <c r="T717" s="615">
        <v>13194.5</v>
      </c>
      <c r="U717" s="615"/>
      <c r="V717" s="615">
        <v>13062.6</v>
      </c>
      <c r="W717" s="615">
        <v>13062.6</v>
      </c>
      <c r="X717" s="615"/>
    </row>
    <row r="718" spans="1:24" ht="131.25">
      <c r="A718" s="436" t="s">
        <v>1651</v>
      </c>
      <c r="B718" s="565" t="s">
        <v>1177</v>
      </c>
      <c r="C718" s="322"/>
      <c r="D718" s="319" t="s">
        <v>311</v>
      </c>
      <c r="E718" s="319" t="s">
        <v>1117</v>
      </c>
      <c r="F718" s="319" t="s">
        <v>135</v>
      </c>
      <c r="G718" s="319" t="s">
        <v>91</v>
      </c>
      <c r="H718" s="405" t="s">
        <v>1178</v>
      </c>
      <c r="I718" s="319" t="s">
        <v>938</v>
      </c>
      <c r="J718" s="383"/>
      <c r="K718" s="376"/>
      <c r="L718" s="392"/>
      <c r="M718" s="615">
        <v>120.5</v>
      </c>
      <c r="N718" s="615">
        <v>1452.2</v>
      </c>
      <c r="O718" s="615">
        <v>893</v>
      </c>
      <c r="P718" s="615">
        <v>1326</v>
      </c>
      <c r="Q718" s="615">
        <v>1326</v>
      </c>
      <c r="R718" s="615"/>
      <c r="S718" s="615">
        <v>1326</v>
      </c>
      <c r="T718" s="615">
        <v>1326</v>
      </c>
      <c r="U718" s="615"/>
      <c r="V718" s="615">
        <v>1312.7</v>
      </c>
      <c r="W718" s="615">
        <v>1312.7</v>
      </c>
      <c r="X718" s="615"/>
    </row>
    <row r="719" spans="1:24">
      <c r="A719" s="380" t="s">
        <v>40</v>
      </c>
      <c r="B719" s="661" t="s">
        <v>39</v>
      </c>
      <c r="C719" s="661"/>
      <c r="D719" s="661"/>
      <c r="E719" s="419"/>
      <c r="F719" s="449"/>
      <c r="G719" s="449"/>
      <c r="H719" s="449"/>
      <c r="I719" s="449">
        <v>600</v>
      </c>
      <c r="J719" s="556"/>
      <c r="K719" s="404"/>
      <c r="L719" s="403"/>
      <c r="M719" s="468">
        <f>SUM(M720:M779)</f>
        <v>495254.69999999995</v>
      </c>
      <c r="N719" s="468">
        <f t="shared" ref="N719:X719" si="268">SUM(N720:N779)</f>
        <v>607810.9</v>
      </c>
      <c r="O719" s="468">
        <f t="shared" si="268"/>
        <v>337110.3</v>
      </c>
      <c r="P719" s="468">
        <f t="shared" si="268"/>
        <v>226147.40000000005</v>
      </c>
      <c r="Q719" s="468">
        <f t="shared" si="268"/>
        <v>226147.40000000005</v>
      </c>
      <c r="R719" s="468">
        <f t="shared" si="268"/>
        <v>0</v>
      </c>
      <c r="S719" s="468">
        <f t="shared" si="268"/>
        <v>319317.10000000003</v>
      </c>
      <c r="T719" s="468">
        <f t="shared" si="268"/>
        <v>319317.10000000003</v>
      </c>
      <c r="U719" s="468">
        <f t="shared" si="268"/>
        <v>0</v>
      </c>
      <c r="V719" s="468">
        <f t="shared" si="268"/>
        <v>237831.3</v>
      </c>
      <c r="W719" s="468">
        <f t="shared" si="268"/>
        <v>237831.3</v>
      </c>
      <c r="X719" s="468">
        <f t="shared" si="268"/>
        <v>0</v>
      </c>
    </row>
    <row r="720" spans="1:24" ht="93.75">
      <c r="A720" s="420" t="s">
        <v>508</v>
      </c>
      <c r="B720" s="383" t="s">
        <v>449</v>
      </c>
      <c r="C720" s="322"/>
      <c r="D720" s="319" t="s">
        <v>323</v>
      </c>
      <c r="E720" s="319" t="s">
        <v>1065</v>
      </c>
      <c r="F720" s="319" t="s">
        <v>92</v>
      </c>
      <c r="G720" s="319" t="s">
        <v>91</v>
      </c>
      <c r="H720" s="319" t="s">
        <v>324</v>
      </c>
      <c r="I720" s="319" t="s">
        <v>138</v>
      </c>
      <c r="J720" s="322" t="s">
        <v>1179</v>
      </c>
      <c r="K720" s="376"/>
      <c r="L720" s="376"/>
      <c r="M720" s="615">
        <v>4892.8999999999996</v>
      </c>
      <c r="N720" s="615">
        <v>5830.6</v>
      </c>
      <c r="O720" s="615">
        <v>5683.7</v>
      </c>
      <c r="P720" s="615">
        <v>6618.3</v>
      </c>
      <c r="Q720" s="615">
        <v>6618.3</v>
      </c>
      <c r="R720" s="615"/>
      <c r="S720" s="615">
        <v>6419.8</v>
      </c>
      <c r="T720" s="615">
        <v>6419.8</v>
      </c>
      <c r="U720" s="615"/>
      <c r="V720" s="615">
        <v>6552.1</v>
      </c>
      <c r="W720" s="615">
        <v>6552.1</v>
      </c>
      <c r="X720" s="615"/>
    </row>
    <row r="721" spans="1:24" ht="187.5">
      <c r="A721" s="420" t="s">
        <v>472</v>
      </c>
      <c r="B721" s="383" t="s">
        <v>440</v>
      </c>
      <c r="C721" s="406" t="s">
        <v>441</v>
      </c>
      <c r="D721" s="319" t="s">
        <v>311</v>
      </c>
      <c r="E721" s="319" t="s">
        <v>1117</v>
      </c>
      <c r="F721" s="319" t="s">
        <v>135</v>
      </c>
      <c r="G721" s="319" t="s">
        <v>91</v>
      </c>
      <c r="H721" s="319" t="s">
        <v>442</v>
      </c>
      <c r="I721" s="319" t="s">
        <v>138</v>
      </c>
      <c r="J721" s="383" t="s">
        <v>443</v>
      </c>
      <c r="K721" s="376"/>
      <c r="L721" s="392"/>
      <c r="M721" s="615">
        <v>22111.8</v>
      </c>
      <c r="N721" s="615">
        <v>19427.900000000001</v>
      </c>
      <c r="O721" s="615">
        <v>19425.099999999999</v>
      </c>
      <c r="P721" s="615">
        <f>Q721+R721</f>
        <v>0</v>
      </c>
      <c r="Q721" s="617"/>
      <c r="R721" s="615"/>
      <c r="S721" s="615">
        <f>T721+U721</f>
        <v>0</v>
      </c>
      <c r="T721" s="617"/>
      <c r="U721" s="615"/>
      <c r="V721" s="615">
        <f>W721+X721</f>
        <v>0</v>
      </c>
      <c r="W721" s="617"/>
      <c r="X721" s="615"/>
    </row>
    <row r="722" spans="1:24" ht="93.75">
      <c r="A722" s="420" t="s">
        <v>475</v>
      </c>
      <c r="B722" s="324" t="s">
        <v>869</v>
      </c>
      <c r="C722" s="324"/>
      <c r="D722" s="319" t="s">
        <v>311</v>
      </c>
      <c r="E722" s="319" t="s">
        <v>1117</v>
      </c>
      <c r="F722" s="319" t="s">
        <v>135</v>
      </c>
      <c r="G722" s="319" t="s">
        <v>91</v>
      </c>
      <c r="H722" s="319" t="s">
        <v>870</v>
      </c>
      <c r="I722" s="319" t="s">
        <v>138</v>
      </c>
      <c r="J722" s="324" t="s">
        <v>1179</v>
      </c>
      <c r="K722" s="319"/>
      <c r="L722" s="319"/>
      <c r="M722" s="615">
        <v>20618.7</v>
      </c>
      <c r="N722" s="615">
        <v>74674.399999999994</v>
      </c>
      <c r="O722" s="615">
        <v>61751.8</v>
      </c>
      <c r="P722" s="615">
        <v>0</v>
      </c>
      <c r="Q722" s="615">
        <v>0</v>
      </c>
      <c r="R722" s="615"/>
      <c r="S722" s="615">
        <f>T722+U722</f>
        <v>0</v>
      </c>
      <c r="T722" s="615"/>
      <c r="U722" s="615"/>
      <c r="V722" s="615">
        <f>W722+X722</f>
        <v>0</v>
      </c>
      <c r="W722" s="615"/>
      <c r="X722" s="615"/>
    </row>
    <row r="723" spans="1:24" ht="150">
      <c r="A723" s="420" t="s">
        <v>476</v>
      </c>
      <c r="B723" s="322" t="s">
        <v>391</v>
      </c>
      <c r="C723" s="322"/>
      <c r="D723" s="319" t="s">
        <v>311</v>
      </c>
      <c r="E723" s="319" t="s">
        <v>1117</v>
      </c>
      <c r="F723" s="319" t="s">
        <v>135</v>
      </c>
      <c r="G723" s="319" t="s">
        <v>91</v>
      </c>
      <c r="H723" s="319" t="s">
        <v>325</v>
      </c>
      <c r="I723" s="319" t="s">
        <v>138</v>
      </c>
      <c r="J723" s="322" t="s">
        <v>1652</v>
      </c>
      <c r="K723" s="376"/>
      <c r="L723" s="376"/>
      <c r="M723" s="615">
        <v>1932.3</v>
      </c>
      <c r="N723" s="615">
        <v>1565</v>
      </c>
      <c r="O723" s="615">
        <v>1565</v>
      </c>
      <c r="P723" s="615">
        <f>Q723+R723</f>
        <v>0</v>
      </c>
      <c r="Q723" s="615"/>
      <c r="R723" s="615"/>
      <c r="S723" s="615">
        <f>T723+U723</f>
        <v>0</v>
      </c>
      <c r="T723" s="615"/>
      <c r="U723" s="615"/>
      <c r="V723" s="615">
        <f>W723+X723</f>
        <v>0</v>
      </c>
      <c r="W723" s="615"/>
      <c r="X723" s="615"/>
    </row>
    <row r="724" spans="1:24" ht="150">
      <c r="A724" s="420" t="s">
        <v>868</v>
      </c>
      <c r="B724" s="322" t="s">
        <v>391</v>
      </c>
      <c r="C724" s="322"/>
      <c r="D724" s="319" t="s">
        <v>461</v>
      </c>
      <c r="E724" s="319" t="s">
        <v>1119</v>
      </c>
      <c r="F724" s="319" t="s">
        <v>135</v>
      </c>
      <c r="G724" s="319" t="s">
        <v>132</v>
      </c>
      <c r="H724" s="319" t="s">
        <v>325</v>
      </c>
      <c r="I724" s="319" t="s">
        <v>138</v>
      </c>
      <c r="J724" s="322" t="s">
        <v>1652</v>
      </c>
      <c r="K724" s="376"/>
      <c r="L724" s="376"/>
      <c r="M724" s="615"/>
      <c r="N724" s="615">
        <v>2164</v>
      </c>
      <c r="O724" s="615">
        <v>2164</v>
      </c>
      <c r="P724" s="615"/>
      <c r="Q724" s="615"/>
      <c r="R724" s="615"/>
      <c r="S724" s="615"/>
      <c r="T724" s="615"/>
      <c r="U724" s="615"/>
      <c r="V724" s="615"/>
      <c r="W724" s="615"/>
      <c r="X724" s="615"/>
    </row>
    <row r="725" spans="1:24" ht="93.75">
      <c r="A725" s="420" t="s">
        <v>477</v>
      </c>
      <c r="B725" s="322" t="s">
        <v>460</v>
      </c>
      <c r="C725" s="322"/>
      <c r="D725" s="319" t="s">
        <v>461</v>
      </c>
      <c r="E725" s="319" t="s">
        <v>1119</v>
      </c>
      <c r="F725" s="319" t="s">
        <v>135</v>
      </c>
      <c r="G725" s="319" t="s">
        <v>132</v>
      </c>
      <c r="H725" s="319" t="s">
        <v>462</v>
      </c>
      <c r="I725" s="319" t="s">
        <v>138</v>
      </c>
      <c r="J725" s="322" t="s">
        <v>1179</v>
      </c>
      <c r="K725" s="376"/>
      <c r="L725" s="392"/>
      <c r="M725" s="615">
        <v>46918.2</v>
      </c>
      <c r="N725" s="615">
        <v>28087.4</v>
      </c>
      <c r="O725" s="615">
        <v>22371.200000000001</v>
      </c>
      <c r="P725" s="615">
        <v>10476.1</v>
      </c>
      <c r="Q725" s="615">
        <v>10476.1</v>
      </c>
      <c r="R725" s="615"/>
      <c r="S725" s="615">
        <v>10476.1</v>
      </c>
      <c r="T725" s="615">
        <v>10476.1</v>
      </c>
      <c r="U725" s="615"/>
      <c r="V725" s="615">
        <v>10476.1</v>
      </c>
      <c r="W725" s="615">
        <v>10476.1</v>
      </c>
      <c r="X725" s="615"/>
    </row>
    <row r="726" spans="1:24" ht="93.75">
      <c r="A726" s="420" t="s">
        <v>478</v>
      </c>
      <c r="B726" s="322" t="s">
        <v>460</v>
      </c>
      <c r="C726" s="322"/>
      <c r="D726" s="319" t="s">
        <v>461</v>
      </c>
      <c r="E726" s="319" t="s">
        <v>1119</v>
      </c>
      <c r="F726" s="319" t="s">
        <v>135</v>
      </c>
      <c r="G726" s="319" t="s">
        <v>132</v>
      </c>
      <c r="H726" s="319" t="s">
        <v>1642</v>
      </c>
      <c r="I726" s="319" t="s">
        <v>138</v>
      </c>
      <c r="J726" s="322" t="s">
        <v>1179</v>
      </c>
      <c r="K726" s="376"/>
      <c r="L726" s="392"/>
      <c r="M726" s="615"/>
      <c r="N726" s="615"/>
      <c r="O726" s="615"/>
      <c r="P726" s="615">
        <v>3193.8</v>
      </c>
      <c r="Q726" s="615">
        <v>3193.8</v>
      </c>
      <c r="R726" s="615"/>
      <c r="S726" s="615">
        <v>3193.8</v>
      </c>
      <c r="T726" s="615">
        <v>3193.8</v>
      </c>
      <c r="U726" s="615"/>
      <c r="V726" s="615">
        <v>3193.8</v>
      </c>
      <c r="W726" s="615">
        <v>3193.8</v>
      </c>
      <c r="X726" s="615"/>
    </row>
    <row r="727" spans="1:24" ht="168.75">
      <c r="A727" s="420" t="s">
        <v>1654</v>
      </c>
      <c r="B727" s="322" t="s">
        <v>480</v>
      </c>
      <c r="C727" s="322"/>
      <c r="D727" s="319" t="s">
        <v>484</v>
      </c>
      <c r="E727" s="319" t="s">
        <v>1180</v>
      </c>
      <c r="F727" s="319" t="s">
        <v>135</v>
      </c>
      <c r="G727" s="319" t="s">
        <v>132</v>
      </c>
      <c r="H727" s="319" t="s">
        <v>252</v>
      </c>
      <c r="I727" s="319" t="s">
        <v>138</v>
      </c>
      <c r="J727" s="421" t="s">
        <v>245</v>
      </c>
      <c r="K727" s="376"/>
      <c r="L727" s="392"/>
      <c r="M727" s="615">
        <v>75101.399999999994</v>
      </c>
      <c r="N727" s="615">
        <v>77622.600000000006</v>
      </c>
      <c r="O727" s="615">
        <v>42732.4</v>
      </c>
      <c r="P727" s="615">
        <v>64730.1</v>
      </c>
      <c r="Q727" s="615">
        <v>64730.1</v>
      </c>
      <c r="R727" s="615"/>
      <c r="S727" s="615">
        <v>62909.9</v>
      </c>
      <c r="T727" s="615">
        <v>62909.9</v>
      </c>
      <c r="U727" s="615"/>
      <c r="V727" s="615">
        <v>59381.1</v>
      </c>
      <c r="W727" s="615">
        <v>59381.1</v>
      </c>
      <c r="X727" s="615"/>
    </row>
    <row r="728" spans="1:24" ht="168.75">
      <c r="A728" s="420" t="s">
        <v>479</v>
      </c>
      <c r="B728" s="322" t="s">
        <v>480</v>
      </c>
      <c r="C728" s="322"/>
      <c r="D728" s="319" t="s">
        <v>484</v>
      </c>
      <c r="E728" s="319" t="s">
        <v>1180</v>
      </c>
      <c r="F728" s="319" t="s">
        <v>135</v>
      </c>
      <c r="G728" s="319" t="s">
        <v>132</v>
      </c>
      <c r="H728" s="319" t="s">
        <v>1259</v>
      </c>
      <c r="I728" s="319" t="s">
        <v>138</v>
      </c>
      <c r="J728" s="421" t="s">
        <v>245</v>
      </c>
      <c r="K728" s="376"/>
      <c r="L728" s="392"/>
      <c r="M728" s="615"/>
      <c r="N728" s="615"/>
      <c r="O728" s="615"/>
      <c r="P728" s="615">
        <v>16129.5</v>
      </c>
      <c r="Q728" s="615">
        <v>16129.5</v>
      </c>
      <c r="R728" s="615"/>
      <c r="S728" s="615">
        <v>16129.5</v>
      </c>
      <c r="T728" s="615">
        <v>16129.5</v>
      </c>
      <c r="U728" s="615"/>
      <c r="V728" s="615">
        <v>16129.5</v>
      </c>
      <c r="W728" s="615">
        <v>16129.5</v>
      </c>
      <c r="X728" s="615"/>
    </row>
    <row r="729" spans="1:24" ht="168.75">
      <c r="A729" s="420" t="s">
        <v>481</v>
      </c>
      <c r="B729" s="322" t="s">
        <v>872</v>
      </c>
      <c r="C729" s="322"/>
      <c r="D729" s="319" t="s">
        <v>484</v>
      </c>
      <c r="E729" s="319" t="s">
        <v>1180</v>
      </c>
      <c r="F729" s="319" t="s">
        <v>135</v>
      </c>
      <c r="G729" s="319" t="s">
        <v>132</v>
      </c>
      <c r="H729" s="319" t="s">
        <v>251</v>
      </c>
      <c r="I729" s="319" t="s">
        <v>138</v>
      </c>
      <c r="J729" s="322" t="s">
        <v>245</v>
      </c>
      <c r="K729" s="376"/>
      <c r="L729" s="392"/>
      <c r="M729" s="615">
        <v>21740.799999999999</v>
      </c>
      <c r="N729" s="615">
        <v>25784.2</v>
      </c>
      <c r="O729" s="615">
        <v>10903.3</v>
      </c>
      <c r="P729" s="615">
        <v>19179.5</v>
      </c>
      <c r="Q729" s="615">
        <v>19179.5</v>
      </c>
      <c r="R729" s="615"/>
      <c r="S729" s="615">
        <v>18738</v>
      </c>
      <c r="T729" s="615">
        <v>18738</v>
      </c>
      <c r="U729" s="615"/>
      <c r="V729" s="615">
        <v>18616.7</v>
      </c>
      <c r="W729" s="615">
        <v>18616.7</v>
      </c>
      <c r="X729" s="615"/>
    </row>
    <row r="730" spans="1:24" ht="168.75">
      <c r="A730" s="420" t="s">
        <v>482</v>
      </c>
      <c r="B730" s="322" t="s">
        <v>872</v>
      </c>
      <c r="C730" s="322"/>
      <c r="D730" s="319" t="s">
        <v>484</v>
      </c>
      <c r="E730" s="319" t="s">
        <v>1180</v>
      </c>
      <c r="F730" s="319" t="s">
        <v>135</v>
      </c>
      <c r="G730" s="319" t="s">
        <v>132</v>
      </c>
      <c r="H730" s="319" t="s">
        <v>1253</v>
      </c>
      <c r="I730" s="319" t="s">
        <v>138</v>
      </c>
      <c r="J730" s="322" t="s">
        <v>245</v>
      </c>
      <c r="K730" s="376"/>
      <c r="L730" s="392"/>
      <c r="M730" s="615"/>
      <c r="N730" s="615"/>
      <c r="O730" s="615"/>
      <c r="P730" s="615">
        <v>5033.6000000000004</v>
      </c>
      <c r="Q730" s="615">
        <v>5033.6000000000004</v>
      </c>
      <c r="R730" s="615"/>
      <c r="S730" s="615">
        <v>5033.6000000000004</v>
      </c>
      <c r="T730" s="615">
        <v>5033.6000000000004</v>
      </c>
      <c r="U730" s="615"/>
      <c r="V730" s="615">
        <v>5033.6000000000004</v>
      </c>
      <c r="W730" s="615">
        <v>5033.6000000000004</v>
      </c>
      <c r="X730" s="615"/>
    </row>
    <row r="731" spans="1:24" ht="187.5">
      <c r="A731" s="420" t="s">
        <v>483</v>
      </c>
      <c r="B731" s="322" t="s">
        <v>450</v>
      </c>
      <c r="C731" s="322"/>
      <c r="D731" s="319" t="s">
        <v>461</v>
      </c>
      <c r="E731" s="319" t="s">
        <v>1119</v>
      </c>
      <c r="F731" s="319" t="s">
        <v>135</v>
      </c>
      <c r="G731" s="319" t="s">
        <v>132</v>
      </c>
      <c r="H731" s="319" t="s">
        <v>1655</v>
      </c>
      <c r="I731" s="319" t="s">
        <v>138</v>
      </c>
      <c r="J731" s="322" t="s">
        <v>444</v>
      </c>
      <c r="K731" s="376"/>
      <c r="L731" s="392"/>
      <c r="M731" s="615"/>
      <c r="N731" s="615"/>
      <c r="O731" s="615"/>
      <c r="P731" s="615">
        <v>7104.2</v>
      </c>
      <c r="Q731" s="615">
        <v>7104.2</v>
      </c>
      <c r="R731" s="615"/>
      <c r="S731" s="615">
        <v>7104.2</v>
      </c>
      <c r="T731" s="615">
        <v>7104.2</v>
      </c>
      <c r="U731" s="615"/>
      <c r="V731" s="615">
        <v>7003</v>
      </c>
      <c r="W731" s="615">
        <v>7003</v>
      </c>
      <c r="X731" s="615"/>
    </row>
    <row r="732" spans="1:24" ht="187.5">
      <c r="A732" s="420" t="s">
        <v>485</v>
      </c>
      <c r="B732" s="322" t="s">
        <v>450</v>
      </c>
      <c r="C732" s="322"/>
      <c r="D732" s="319" t="s">
        <v>461</v>
      </c>
      <c r="E732" s="319" t="s">
        <v>1119</v>
      </c>
      <c r="F732" s="319" t="s">
        <v>135</v>
      </c>
      <c r="G732" s="319" t="s">
        <v>132</v>
      </c>
      <c r="H732" s="319" t="s">
        <v>451</v>
      </c>
      <c r="I732" s="319" t="s">
        <v>138</v>
      </c>
      <c r="J732" s="322" t="s">
        <v>444</v>
      </c>
      <c r="K732" s="376"/>
      <c r="L732" s="392"/>
      <c r="M732" s="615">
        <v>5003.2</v>
      </c>
      <c r="N732" s="615">
        <v>7170.3</v>
      </c>
      <c r="O732" s="615">
        <v>2623.1</v>
      </c>
      <c r="P732" s="615">
        <v>3016.6</v>
      </c>
      <c r="Q732" s="615">
        <v>3016.6</v>
      </c>
      <c r="R732" s="615"/>
      <c r="S732" s="615">
        <v>3016.6</v>
      </c>
      <c r="T732" s="615">
        <v>3016.6</v>
      </c>
      <c r="U732" s="615"/>
      <c r="V732" s="615">
        <v>3016.6</v>
      </c>
      <c r="W732" s="615">
        <v>3016.6</v>
      </c>
      <c r="X732" s="615"/>
    </row>
    <row r="733" spans="1:24" ht="150">
      <c r="A733" s="420" t="s">
        <v>1656</v>
      </c>
      <c r="B733" s="383" t="s">
        <v>873</v>
      </c>
      <c r="C733" s="407"/>
      <c r="D733" s="319" t="s">
        <v>461</v>
      </c>
      <c r="E733" s="319" t="s">
        <v>1119</v>
      </c>
      <c r="F733" s="319" t="s">
        <v>135</v>
      </c>
      <c r="G733" s="319" t="s">
        <v>132</v>
      </c>
      <c r="H733" s="319" t="s">
        <v>874</v>
      </c>
      <c r="I733" s="319" t="s">
        <v>138</v>
      </c>
      <c r="J733" s="383" t="s">
        <v>510</v>
      </c>
      <c r="K733" s="366"/>
      <c r="L733" s="438"/>
      <c r="M733" s="619">
        <v>2569</v>
      </c>
      <c r="N733" s="615"/>
      <c r="O733" s="615"/>
      <c r="P733" s="615">
        <f>Q733+R733</f>
        <v>0</v>
      </c>
      <c r="Q733" s="615"/>
      <c r="R733" s="615"/>
      <c r="S733" s="615">
        <f>T733+U733</f>
        <v>0</v>
      </c>
      <c r="T733" s="615"/>
      <c r="U733" s="615"/>
      <c r="V733" s="615">
        <f>W733+X733</f>
        <v>0</v>
      </c>
      <c r="W733" s="615"/>
      <c r="X733" s="615"/>
    </row>
    <row r="734" spans="1:24" ht="93.75">
      <c r="A734" s="420" t="s">
        <v>1657</v>
      </c>
      <c r="B734" s="324" t="s">
        <v>869</v>
      </c>
      <c r="C734" s="407"/>
      <c r="D734" s="319" t="s">
        <v>461</v>
      </c>
      <c r="E734" s="319" t="s">
        <v>1119</v>
      </c>
      <c r="F734" s="319" t="s">
        <v>135</v>
      </c>
      <c r="G734" s="319" t="s">
        <v>132</v>
      </c>
      <c r="H734" s="319" t="s">
        <v>870</v>
      </c>
      <c r="I734" s="319" t="s">
        <v>138</v>
      </c>
      <c r="J734" s="383" t="s">
        <v>865</v>
      </c>
      <c r="K734" s="366"/>
      <c r="L734" s="438"/>
      <c r="M734" s="620">
        <v>5826.3</v>
      </c>
      <c r="N734" s="615">
        <v>69936.2</v>
      </c>
      <c r="O734" s="615">
        <v>38999.1</v>
      </c>
      <c r="P734" s="615">
        <f>Q734+R734</f>
        <v>0</v>
      </c>
      <c r="Q734" s="615"/>
      <c r="R734" s="615"/>
      <c r="S734" s="615">
        <f>T734+U734</f>
        <v>0</v>
      </c>
      <c r="T734" s="615"/>
      <c r="U734" s="615"/>
      <c r="V734" s="615">
        <f>W734+X734</f>
        <v>0</v>
      </c>
      <c r="W734" s="615"/>
      <c r="X734" s="615"/>
    </row>
    <row r="735" spans="1:24" ht="150">
      <c r="A735" s="420" t="s">
        <v>486</v>
      </c>
      <c r="B735" s="322" t="s">
        <v>753</v>
      </c>
      <c r="C735" s="322"/>
      <c r="D735" s="319" t="s">
        <v>399</v>
      </c>
      <c r="E735" s="319" t="s">
        <v>1175</v>
      </c>
      <c r="F735" s="319" t="s">
        <v>135</v>
      </c>
      <c r="G735" s="319" t="s">
        <v>96</v>
      </c>
      <c r="H735" s="319" t="s">
        <v>875</v>
      </c>
      <c r="I735" s="319" t="s">
        <v>138</v>
      </c>
      <c r="J735" s="322" t="s">
        <v>1652</v>
      </c>
      <c r="K735" s="376"/>
      <c r="L735" s="392"/>
      <c r="M735" s="615">
        <v>47397.2</v>
      </c>
      <c r="N735" s="615">
        <v>28154</v>
      </c>
      <c r="O735" s="615">
        <v>23301.4</v>
      </c>
      <c r="P735" s="615"/>
      <c r="Q735" s="615"/>
      <c r="R735" s="615"/>
      <c r="S735" s="615"/>
      <c r="T735" s="615"/>
      <c r="U735" s="615"/>
      <c r="V735" s="615"/>
      <c r="W735" s="615"/>
      <c r="X735" s="615"/>
    </row>
    <row r="736" spans="1:24" ht="150">
      <c r="A736" s="420" t="s">
        <v>876</v>
      </c>
      <c r="B736" s="322" t="s">
        <v>753</v>
      </c>
      <c r="C736" s="322"/>
      <c r="D736" s="319" t="s">
        <v>399</v>
      </c>
      <c r="E736" s="319" t="s">
        <v>1175</v>
      </c>
      <c r="F736" s="319" t="s">
        <v>135</v>
      </c>
      <c r="G736" s="319" t="s">
        <v>96</v>
      </c>
      <c r="H736" s="319" t="s">
        <v>1260</v>
      </c>
      <c r="I736" s="319" t="s">
        <v>138</v>
      </c>
      <c r="J736" s="322" t="s">
        <v>1652</v>
      </c>
      <c r="K736" s="376"/>
      <c r="L736" s="392"/>
      <c r="M736" s="615"/>
      <c r="N736" s="615"/>
      <c r="O736" s="615"/>
      <c r="P736" s="615">
        <v>5878.4</v>
      </c>
      <c r="Q736" s="615">
        <v>5878.4</v>
      </c>
      <c r="R736" s="615"/>
      <c r="S736" s="615">
        <v>15941.2</v>
      </c>
      <c r="T736" s="615">
        <v>15941.2</v>
      </c>
      <c r="U736" s="615"/>
      <c r="V736" s="615">
        <v>16601</v>
      </c>
      <c r="W736" s="615">
        <v>16601</v>
      </c>
      <c r="X736" s="615"/>
    </row>
    <row r="737" spans="1:24" ht="300">
      <c r="A737" s="420" t="s">
        <v>487</v>
      </c>
      <c r="B737" s="322" t="s">
        <v>452</v>
      </c>
      <c r="C737" s="322"/>
      <c r="D737" s="319" t="s">
        <v>461</v>
      </c>
      <c r="E737" s="319" t="s">
        <v>1119</v>
      </c>
      <c r="F737" s="319" t="s">
        <v>135</v>
      </c>
      <c r="G737" s="319" t="s">
        <v>132</v>
      </c>
      <c r="H737" s="319" t="s">
        <v>453</v>
      </c>
      <c r="I737" s="319" t="s">
        <v>138</v>
      </c>
      <c r="J737" s="322" t="s">
        <v>1658</v>
      </c>
      <c r="K737" s="376"/>
      <c r="L737" s="392"/>
      <c r="M737" s="618">
        <v>7779.9</v>
      </c>
      <c r="N737" s="618"/>
      <c r="O737" s="618"/>
      <c r="P737" s="615">
        <f>Q737+R737</f>
        <v>0</v>
      </c>
      <c r="Q737" s="615"/>
      <c r="R737" s="615"/>
      <c r="S737" s="615">
        <f>T737+U737</f>
        <v>0</v>
      </c>
      <c r="T737" s="615"/>
      <c r="U737" s="615"/>
      <c r="V737" s="615">
        <f>W737+X737</f>
        <v>0</v>
      </c>
      <c r="W737" s="615"/>
      <c r="X737" s="615"/>
    </row>
    <row r="738" spans="1:24" ht="300">
      <c r="A738" s="420" t="s">
        <v>488</v>
      </c>
      <c r="B738" s="322" t="s">
        <v>452</v>
      </c>
      <c r="C738" s="322"/>
      <c r="D738" s="319" t="s">
        <v>461</v>
      </c>
      <c r="E738" s="319" t="s">
        <v>1119</v>
      </c>
      <c r="F738" s="319" t="s">
        <v>135</v>
      </c>
      <c r="G738" s="319" t="s">
        <v>132</v>
      </c>
      <c r="H738" s="319" t="s">
        <v>1659</v>
      </c>
      <c r="I738" s="319" t="s">
        <v>138</v>
      </c>
      <c r="J738" s="322" t="s">
        <v>1658</v>
      </c>
      <c r="K738" s="376"/>
      <c r="L738" s="392"/>
      <c r="M738" s="618"/>
      <c r="N738" s="618">
        <v>7779.9</v>
      </c>
      <c r="O738" s="618">
        <v>5834.9</v>
      </c>
      <c r="P738" s="615"/>
      <c r="Q738" s="615"/>
      <c r="R738" s="615"/>
      <c r="S738" s="615"/>
      <c r="T738" s="615"/>
      <c r="U738" s="615"/>
      <c r="V738" s="615"/>
      <c r="W738" s="615"/>
      <c r="X738" s="615"/>
    </row>
    <row r="739" spans="1:24" ht="150">
      <c r="A739" s="420" t="s">
        <v>489</v>
      </c>
      <c r="B739" s="383" t="s">
        <v>754</v>
      </c>
      <c r="C739" s="322"/>
      <c r="D739" s="319" t="s">
        <v>461</v>
      </c>
      <c r="E739" s="319" t="s">
        <v>1119</v>
      </c>
      <c r="F739" s="319" t="s">
        <v>135</v>
      </c>
      <c r="G739" s="319" t="s">
        <v>132</v>
      </c>
      <c r="H739" s="319" t="s">
        <v>752</v>
      </c>
      <c r="I739" s="319" t="s">
        <v>138</v>
      </c>
      <c r="J739" s="322" t="s">
        <v>1652</v>
      </c>
      <c r="K739" s="376"/>
      <c r="L739" s="392"/>
      <c r="M739" s="615"/>
      <c r="N739" s="615"/>
      <c r="O739" s="615"/>
      <c r="P739" s="615">
        <f>Q739+R739</f>
        <v>0</v>
      </c>
      <c r="Q739" s="615"/>
      <c r="R739" s="615"/>
      <c r="S739" s="615">
        <f>T739+U739</f>
        <v>0</v>
      </c>
      <c r="T739" s="615"/>
      <c r="U739" s="615"/>
      <c r="V739" s="615">
        <f>W739+X739</f>
        <v>0</v>
      </c>
      <c r="W739" s="615"/>
      <c r="X739" s="615"/>
    </row>
    <row r="740" spans="1:24" ht="150">
      <c r="A740" s="420" t="s">
        <v>878</v>
      </c>
      <c r="B740" s="322" t="s">
        <v>454</v>
      </c>
      <c r="C740" s="322"/>
      <c r="D740" s="319" t="s">
        <v>461</v>
      </c>
      <c r="E740" s="319" t="s">
        <v>1119</v>
      </c>
      <c r="F740" s="319" t="s">
        <v>135</v>
      </c>
      <c r="G740" s="319" t="s">
        <v>132</v>
      </c>
      <c r="H740" s="319" t="s">
        <v>239</v>
      </c>
      <c r="I740" s="319" t="s">
        <v>138</v>
      </c>
      <c r="J740" s="322" t="s">
        <v>1652</v>
      </c>
      <c r="K740" s="376"/>
      <c r="L740" s="392"/>
      <c r="M740" s="615">
        <v>8145.4</v>
      </c>
      <c r="N740" s="615">
        <v>6033.1</v>
      </c>
      <c r="O740" s="615">
        <v>1830.4</v>
      </c>
      <c r="P740" s="615"/>
      <c r="Q740" s="615"/>
      <c r="R740" s="615"/>
      <c r="S740" s="615"/>
      <c r="T740" s="615"/>
      <c r="U740" s="615"/>
      <c r="V740" s="615">
        <v>12427.2</v>
      </c>
      <c r="W740" s="615">
        <v>12427.2</v>
      </c>
      <c r="X740" s="615"/>
    </row>
    <row r="741" spans="1:24" ht="93.75">
      <c r="A741" s="420" t="s">
        <v>492</v>
      </c>
      <c r="B741" s="324" t="s">
        <v>869</v>
      </c>
      <c r="C741" s="407"/>
      <c r="D741" s="319" t="s">
        <v>464</v>
      </c>
      <c r="E741" s="319" t="s">
        <v>1033</v>
      </c>
      <c r="F741" s="319" t="s">
        <v>135</v>
      </c>
      <c r="G741" s="319" t="s">
        <v>94</v>
      </c>
      <c r="H741" s="319" t="s">
        <v>870</v>
      </c>
      <c r="I741" s="319" t="s">
        <v>138</v>
      </c>
      <c r="J741" s="383" t="s">
        <v>1179</v>
      </c>
      <c r="K741" s="366"/>
      <c r="L741" s="438"/>
      <c r="M741" s="619">
        <v>4250.8999999999996</v>
      </c>
      <c r="N741" s="615">
        <v>6587.5</v>
      </c>
      <c r="O741" s="615">
        <v>3192.7</v>
      </c>
      <c r="P741" s="615">
        <f>Q741+R741</f>
        <v>0</v>
      </c>
      <c r="Q741" s="615"/>
      <c r="R741" s="615"/>
      <c r="S741" s="615">
        <f>T741+U741</f>
        <v>0</v>
      </c>
      <c r="T741" s="615"/>
      <c r="U741" s="615"/>
      <c r="V741" s="615">
        <f>W741+X741</f>
        <v>0</v>
      </c>
      <c r="W741" s="615"/>
      <c r="X741" s="615"/>
    </row>
    <row r="742" spans="1:24" ht="168.75">
      <c r="A742" s="420" t="s">
        <v>493</v>
      </c>
      <c r="B742" s="322" t="s">
        <v>877</v>
      </c>
      <c r="C742" s="322"/>
      <c r="D742" s="319" t="s">
        <v>461</v>
      </c>
      <c r="E742" s="319" t="s">
        <v>1119</v>
      </c>
      <c r="F742" s="319" t="s">
        <v>135</v>
      </c>
      <c r="G742" s="319" t="s">
        <v>132</v>
      </c>
      <c r="H742" s="319" t="s">
        <v>822</v>
      </c>
      <c r="I742" s="319" t="s">
        <v>138</v>
      </c>
      <c r="J742" s="322" t="s">
        <v>1652</v>
      </c>
      <c r="K742" s="376"/>
      <c r="L742" s="376"/>
      <c r="M742" s="615">
        <v>17367.599999999999</v>
      </c>
      <c r="N742" s="615">
        <v>22983.8</v>
      </c>
      <c r="O742" s="615">
        <v>9183</v>
      </c>
      <c r="P742" s="615">
        <v>16136.9</v>
      </c>
      <c r="Q742" s="615">
        <v>16136.9</v>
      </c>
      <c r="R742" s="615"/>
      <c r="S742" s="615">
        <v>16234.7</v>
      </c>
      <c r="T742" s="615">
        <v>16234.7</v>
      </c>
      <c r="U742" s="615"/>
      <c r="V742" s="615">
        <v>17164.3</v>
      </c>
      <c r="W742" s="615">
        <v>17164.3</v>
      </c>
      <c r="X742" s="615"/>
    </row>
    <row r="743" spans="1:24" ht="75">
      <c r="A743" s="420" t="s">
        <v>1660</v>
      </c>
      <c r="B743" s="383" t="s">
        <v>879</v>
      </c>
      <c r="C743" s="391"/>
      <c r="D743" s="319" t="s">
        <v>461</v>
      </c>
      <c r="E743" s="319" t="s">
        <v>1119</v>
      </c>
      <c r="F743" s="319" t="s">
        <v>135</v>
      </c>
      <c r="G743" s="319" t="s">
        <v>132</v>
      </c>
      <c r="H743" s="319" t="s">
        <v>1181</v>
      </c>
      <c r="I743" s="318">
        <v>622</v>
      </c>
      <c r="J743" s="383" t="s">
        <v>880</v>
      </c>
      <c r="K743" s="352">
        <v>43095</v>
      </c>
      <c r="L743" s="438"/>
      <c r="M743" s="467">
        <v>142965.9</v>
      </c>
      <c r="N743" s="615"/>
      <c r="O743" s="615"/>
      <c r="P743" s="615"/>
      <c r="Q743" s="615"/>
      <c r="R743" s="615"/>
      <c r="S743" s="615"/>
      <c r="T743" s="615"/>
      <c r="U743" s="615"/>
      <c r="V743" s="615"/>
      <c r="W743" s="615"/>
      <c r="X743" s="615"/>
    </row>
    <row r="744" spans="1:24" ht="150">
      <c r="A744" s="420" t="s">
        <v>881</v>
      </c>
      <c r="B744" s="322" t="s">
        <v>490</v>
      </c>
      <c r="C744" s="322"/>
      <c r="D744" s="319" t="s">
        <v>464</v>
      </c>
      <c r="E744" s="319" t="s">
        <v>1033</v>
      </c>
      <c r="F744" s="319" t="s">
        <v>135</v>
      </c>
      <c r="G744" s="319" t="s">
        <v>94</v>
      </c>
      <c r="H744" s="319" t="s">
        <v>445</v>
      </c>
      <c r="I744" s="319" t="s">
        <v>138</v>
      </c>
      <c r="J744" s="322" t="s">
        <v>1652</v>
      </c>
      <c r="K744" s="376"/>
      <c r="L744" s="392"/>
      <c r="M744" s="615">
        <v>1811.4</v>
      </c>
      <c r="N744" s="615">
        <v>769</v>
      </c>
      <c r="O744" s="615">
        <v>769</v>
      </c>
      <c r="P744" s="615">
        <f>Q744+R744</f>
        <v>0</v>
      </c>
      <c r="Q744" s="615"/>
      <c r="R744" s="615"/>
      <c r="S744" s="615">
        <f>T744+U744</f>
        <v>0</v>
      </c>
      <c r="T744" s="615"/>
      <c r="U744" s="615"/>
      <c r="V744" s="615">
        <f>W744+X744</f>
        <v>0</v>
      </c>
      <c r="W744" s="615"/>
      <c r="X744" s="615"/>
    </row>
    <row r="745" spans="1:24" ht="150">
      <c r="A745" s="420" t="s">
        <v>882</v>
      </c>
      <c r="B745" s="322" t="s">
        <v>755</v>
      </c>
      <c r="C745" s="322"/>
      <c r="D745" s="319" t="s">
        <v>413</v>
      </c>
      <c r="E745" s="319" t="s">
        <v>1036</v>
      </c>
      <c r="F745" s="319" t="s">
        <v>135</v>
      </c>
      <c r="G745" s="319" t="s">
        <v>96</v>
      </c>
      <c r="H745" s="319" t="s">
        <v>471</v>
      </c>
      <c r="I745" s="319" t="s">
        <v>138</v>
      </c>
      <c r="J745" s="322" t="s">
        <v>1652</v>
      </c>
      <c r="K745" s="376"/>
      <c r="L745" s="392"/>
      <c r="M745" s="615">
        <v>502.4</v>
      </c>
      <c r="N745" s="615">
        <v>278.8</v>
      </c>
      <c r="O745" s="615">
        <v>278.8</v>
      </c>
      <c r="P745" s="615">
        <f>Q745+R745</f>
        <v>0</v>
      </c>
      <c r="Q745" s="615"/>
      <c r="R745" s="615"/>
      <c r="S745" s="615">
        <f>T745+U745</f>
        <v>0</v>
      </c>
      <c r="T745" s="615"/>
      <c r="U745" s="615"/>
      <c r="V745" s="615">
        <f>W745+X745</f>
        <v>0</v>
      </c>
      <c r="W745" s="615"/>
      <c r="X745" s="615"/>
    </row>
    <row r="746" spans="1:24" ht="187.5">
      <c r="A746" s="420" t="s">
        <v>499</v>
      </c>
      <c r="B746" s="322" t="s">
        <v>1184</v>
      </c>
      <c r="C746" s="322"/>
      <c r="D746" s="319" t="s">
        <v>413</v>
      </c>
      <c r="E746" s="319" t="s">
        <v>1036</v>
      </c>
      <c r="F746" s="319" t="s">
        <v>135</v>
      </c>
      <c r="G746" s="319" t="s">
        <v>96</v>
      </c>
      <c r="H746" s="319" t="s">
        <v>415</v>
      </c>
      <c r="I746" s="319" t="s">
        <v>138</v>
      </c>
      <c r="J746" s="383" t="s">
        <v>864</v>
      </c>
      <c r="K746" s="376"/>
      <c r="L746" s="392"/>
      <c r="M746" s="615">
        <v>4865.1000000000004</v>
      </c>
      <c r="N746" s="615">
        <v>5900.1</v>
      </c>
      <c r="O746" s="615">
        <v>4219.6000000000004</v>
      </c>
      <c r="P746" s="615">
        <v>6555.2</v>
      </c>
      <c r="Q746" s="615">
        <v>6555.2</v>
      </c>
      <c r="R746" s="615"/>
      <c r="S746" s="615">
        <v>6555.2</v>
      </c>
      <c r="T746" s="615">
        <v>6555.2</v>
      </c>
      <c r="U746" s="615"/>
      <c r="V746" s="615">
        <v>6489.6</v>
      </c>
      <c r="W746" s="615">
        <v>6489.6</v>
      </c>
      <c r="X746" s="615"/>
    </row>
    <row r="747" spans="1:24" ht="150">
      <c r="A747" s="420" t="s">
        <v>500</v>
      </c>
      <c r="B747" s="322" t="s">
        <v>491</v>
      </c>
      <c r="C747" s="322"/>
      <c r="D747" s="319" t="s">
        <v>413</v>
      </c>
      <c r="E747" s="319" t="s">
        <v>1036</v>
      </c>
      <c r="F747" s="319" t="s">
        <v>135</v>
      </c>
      <c r="G747" s="319" t="s">
        <v>96</v>
      </c>
      <c r="H747" s="319" t="s">
        <v>414</v>
      </c>
      <c r="I747" s="319" t="s">
        <v>138</v>
      </c>
      <c r="J747" s="322" t="s">
        <v>1652</v>
      </c>
      <c r="K747" s="376"/>
      <c r="L747" s="392"/>
      <c r="M747" s="615">
        <v>126</v>
      </c>
      <c r="N747" s="615">
        <v>147.1</v>
      </c>
      <c r="O747" s="615">
        <v>147.1</v>
      </c>
      <c r="P747" s="615">
        <v>160.4</v>
      </c>
      <c r="Q747" s="615">
        <v>160.4</v>
      </c>
      <c r="R747" s="615"/>
      <c r="S747" s="615">
        <v>160.4</v>
      </c>
      <c r="T747" s="615">
        <v>160.4</v>
      </c>
      <c r="U747" s="615"/>
      <c r="V747" s="615">
        <v>158.80000000000001</v>
      </c>
      <c r="W747" s="615">
        <v>158.80000000000001</v>
      </c>
      <c r="X747" s="615"/>
    </row>
    <row r="748" spans="1:24" ht="150">
      <c r="A748" s="420" t="s">
        <v>501</v>
      </c>
      <c r="B748" s="322" t="s">
        <v>1661</v>
      </c>
      <c r="C748" s="322"/>
      <c r="D748" s="319" t="s">
        <v>413</v>
      </c>
      <c r="E748" s="319" t="s">
        <v>1036</v>
      </c>
      <c r="F748" s="319" t="s">
        <v>135</v>
      </c>
      <c r="G748" s="319" t="s">
        <v>135</v>
      </c>
      <c r="H748" s="319" t="s">
        <v>422</v>
      </c>
      <c r="I748" s="319" t="s">
        <v>138</v>
      </c>
      <c r="J748" s="322" t="s">
        <v>1652</v>
      </c>
      <c r="K748" s="376"/>
      <c r="L748" s="392"/>
      <c r="M748" s="615">
        <v>783.1</v>
      </c>
      <c r="N748" s="615">
        <v>1112.0999999999999</v>
      </c>
      <c r="O748" s="615">
        <v>687.4</v>
      </c>
      <c r="P748" s="615">
        <v>1112.0999999999999</v>
      </c>
      <c r="Q748" s="615">
        <v>1112.0999999999999</v>
      </c>
      <c r="R748" s="615"/>
      <c r="S748" s="615">
        <v>1112.0999999999999</v>
      </c>
      <c r="T748" s="615">
        <v>1112.0999999999999</v>
      </c>
      <c r="U748" s="615"/>
      <c r="V748" s="615">
        <v>1101</v>
      </c>
      <c r="W748" s="615">
        <v>1101</v>
      </c>
      <c r="X748" s="615"/>
    </row>
    <row r="749" spans="1:24" ht="150">
      <c r="A749" s="420" t="s">
        <v>1662</v>
      </c>
      <c r="B749" s="383" t="s">
        <v>449</v>
      </c>
      <c r="C749" s="322"/>
      <c r="D749" s="319" t="s">
        <v>413</v>
      </c>
      <c r="E749" s="319" t="s">
        <v>1036</v>
      </c>
      <c r="F749" s="319" t="s">
        <v>135</v>
      </c>
      <c r="G749" s="319" t="s">
        <v>135</v>
      </c>
      <c r="H749" s="319" t="s">
        <v>324</v>
      </c>
      <c r="I749" s="319" t="s">
        <v>138</v>
      </c>
      <c r="J749" s="322" t="s">
        <v>1652</v>
      </c>
      <c r="K749" s="376"/>
      <c r="L749" s="392"/>
      <c r="M749" s="615">
        <v>219.2</v>
      </c>
      <c r="N749" s="615">
        <v>320.39999999999998</v>
      </c>
      <c r="O749" s="615">
        <v>272.10000000000002</v>
      </c>
      <c r="P749" s="615">
        <v>363.7</v>
      </c>
      <c r="Q749" s="615">
        <v>363.7</v>
      </c>
      <c r="R749" s="615"/>
      <c r="S749" s="615">
        <v>363.7</v>
      </c>
      <c r="T749" s="615">
        <v>363.7</v>
      </c>
      <c r="U749" s="615"/>
      <c r="V749" s="615">
        <v>360.1</v>
      </c>
      <c r="W749" s="615">
        <v>360.1</v>
      </c>
      <c r="X749" s="615"/>
    </row>
    <row r="750" spans="1:24" ht="150">
      <c r="A750" s="420" t="s">
        <v>502</v>
      </c>
      <c r="B750" s="322" t="s">
        <v>1663</v>
      </c>
      <c r="C750" s="322"/>
      <c r="D750" s="319" t="s">
        <v>264</v>
      </c>
      <c r="E750" s="319" t="s">
        <v>1664</v>
      </c>
      <c r="F750" s="319" t="s">
        <v>135</v>
      </c>
      <c r="G750" s="319" t="s">
        <v>91</v>
      </c>
      <c r="H750" s="319" t="s">
        <v>118</v>
      </c>
      <c r="I750" s="319" t="s">
        <v>138</v>
      </c>
      <c r="J750" s="322" t="s">
        <v>1652</v>
      </c>
      <c r="K750" s="376"/>
      <c r="L750" s="376"/>
      <c r="M750" s="615">
        <v>548.79999999999995</v>
      </c>
      <c r="N750" s="615"/>
      <c r="O750" s="615"/>
      <c r="P750" s="615">
        <f>Q750+R750</f>
        <v>0</v>
      </c>
      <c r="Q750" s="615"/>
      <c r="R750" s="615"/>
      <c r="S750" s="615">
        <f>T750+U750</f>
        <v>0</v>
      </c>
      <c r="T750" s="615"/>
      <c r="U750" s="615"/>
      <c r="V750" s="615">
        <f>W750+X750</f>
        <v>0</v>
      </c>
      <c r="W750" s="615"/>
      <c r="X750" s="615"/>
    </row>
    <row r="751" spans="1:24" ht="150">
      <c r="A751" s="420" t="s">
        <v>503</v>
      </c>
      <c r="B751" s="322" t="s">
        <v>1663</v>
      </c>
      <c r="C751" s="322"/>
      <c r="D751" s="319" t="s">
        <v>726</v>
      </c>
      <c r="E751" s="319" t="s">
        <v>955</v>
      </c>
      <c r="F751" s="319" t="s">
        <v>135</v>
      </c>
      <c r="G751" s="319" t="s">
        <v>132</v>
      </c>
      <c r="H751" s="319" t="s">
        <v>118</v>
      </c>
      <c r="I751" s="319" t="s">
        <v>138</v>
      </c>
      <c r="J751" s="322" t="s">
        <v>1652</v>
      </c>
      <c r="K751" s="376"/>
      <c r="L751" s="376"/>
      <c r="M751" s="615">
        <v>290.39999999999998</v>
      </c>
      <c r="N751" s="615"/>
      <c r="O751" s="615"/>
      <c r="P751" s="615">
        <f>Q751+R751</f>
        <v>0</v>
      </c>
      <c r="Q751" s="615"/>
      <c r="R751" s="615"/>
      <c r="S751" s="615">
        <f>T751+U751</f>
        <v>0</v>
      </c>
      <c r="T751" s="615"/>
      <c r="U751" s="615"/>
      <c r="V751" s="615">
        <f>W751+X751</f>
        <v>0</v>
      </c>
      <c r="W751" s="615"/>
      <c r="X751" s="615"/>
    </row>
    <row r="752" spans="1:24" ht="150">
      <c r="A752" s="420" t="s">
        <v>756</v>
      </c>
      <c r="B752" s="322" t="s">
        <v>494</v>
      </c>
      <c r="C752" s="322"/>
      <c r="D752" s="319" t="s">
        <v>420</v>
      </c>
      <c r="E752" s="319" t="s">
        <v>1064</v>
      </c>
      <c r="F752" s="319" t="s">
        <v>135</v>
      </c>
      <c r="G752" s="319" t="s">
        <v>135</v>
      </c>
      <c r="H752" s="319" t="s">
        <v>373</v>
      </c>
      <c r="I752" s="319" t="s">
        <v>138</v>
      </c>
      <c r="J752" s="322" t="s">
        <v>1652</v>
      </c>
      <c r="K752" s="376"/>
      <c r="L752" s="392"/>
      <c r="M752" s="615">
        <v>78.7</v>
      </c>
      <c r="N752" s="615">
        <v>88.5</v>
      </c>
      <c r="O752" s="615">
        <v>21.8</v>
      </c>
      <c r="P752" s="615">
        <v>95</v>
      </c>
      <c r="Q752" s="615">
        <v>95</v>
      </c>
      <c r="R752" s="615"/>
      <c r="S752" s="615">
        <v>95</v>
      </c>
      <c r="T752" s="615">
        <v>95</v>
      </c>
      <c r="U752" s="615"/>
      <c r="V752" s="615">
        <v>94.1</v>
      </c>
      <c r="W752" s="615">
        <v>94.1</v>
      </c>
      <c r="X752" s="615"/>
    </row>
    <row r="753" spans="1:24" ht="150">
      <c r="A753" s="420" t="s">
        <v>757</v>
      </c>
      <c r="B753" s="324" t="s">
        <v>433</v>
      </c>
      <c r="C753" s="324"/>
      <c r="D753" s="319" t="s">
        <v>399</v>
      </c>
      <c r="E753" s="319" t="s">
        <v>1175</v>
      </c>
      <c r="F753" s="319" t="s">
        <v>135</v>
      </c>
      <c r="G753" s="319" t="s">
        <v>96</v>
      </c>
      <c r="H753" s="319" t="s">
        <v>434</v>
      </c>
      <c r="I753" s="319" t="s">
        <v>138</v>
      </c>
      <c r="J753" s="322" t="s">
        <v>1652</v>
      </c>
      <c r="K753" s="319"/>
      <c r="L753" s="319"/>
      <c r="M753" s="615">
        <v>1678.7</v>
      </c>
      <c r="N753" s="615">
        <v>2365.1</v>
      </c>
      <c r="O753" s="615">
        <v>1961.3</v>
      </c>
      <c r="P753" s="615">
        <v>2104.6</v>
      </c>
      <c r="Q753" s="615">
        <v>2104.6</v>
      </c>
      <c r="R753" s="615"/>
      <c r="S753" s="615">
        <v>2104.6</v>
      </c>
      <c r="T753" s="615">
        <v>2104.6</v>
      </c>
      <c r="U753" s="615"/>
      <c r="V753" s="615">
        <v>2083.6</v>
      </c>
      <c r="W753" s="615">
        <v>2083.6</v>
      </c>
      <c r="X753" s="615"/>
    </row>
    <row r="754" spans="1:24" ht="150">
      <c r="A754" s="420" t="s">
        <v>758</v>
      </c>
      <c r="B754" s="324" t="s">
        <v>433</v>
      </c>
      <c r="C754" s="324"/>
      <c r="D754" s="319" t="s">
        <v>399</v>
      </c>
      <c r="E754" s="319" t="s">
        <v>1175</v>
      </c>
      <c r="F754" s="319" t="s">
        <v>135</v>
      </c>
      <c r="G754" s="319" t="s">
        <v>96</v>
      </c>
      <c r="H754" s="319" t="s">
        <v>437</v>
      </c>
      <c r="I754" s="319" t="s">
        <v>138</v>
      </c>
      <c r="J754" s="322" t="s">
        <v>1652</v>
      </c>
      <c r="K754" s="319"/>
      <c r="L754" s="319"/>
      <c r="M754" s="615">
        <v>2654.2</v>
      </c>
      <c r="N754" s="615">
        <v>3350.2</v>
      </c>
      <c r="O754" s="615">
        <v>2992.4</v>
      </c>
      <c r="P754" s="615">
        <v>3356.5</v>
      </c>
      <c r="Q754" s="615">
        <v>3356.5</v>
      </c>
      <c r="R754" s="615"/>
      <c r="S754" s="615">
        <v>3356.5</v>
      </c>
      <c r="T754" s="615">
        <v>3356.5</v>
      </c>
      <c r="U754" s="615"/>
      <c r="V754" s="615">
        <v>3322.9</v>
      </c>
      <c r="W754" s="615">
        <v>3322.9</v>
      </c>
      <c r="X754" s="615"/>
    </row>
    <row r="755" spans="1:24" ht="150">
      <c r="A755" s="420" t="s">
        <v>1186</v>
      </c>
      <c r="B755" s="324" t="s">
        <v>869</v>
      </c>
      <c r="C755" s="324"/>
      <c r="D755" s="319" t="s">
        <v>413</v>
      </c>
      <c r="E755" s="319" t="s">
        <v>1036</v>
      </c>
      <c r="F755" s="319" t="s">
        <v>135</v>
      </c>
      <c r="G755" s="319" t="s">
        <v>96</v>
      </c>
      <c r="H755" s="319" t="s">
        <v>870</v>
      </c>
      <c r="I755" s="319" t="s">
        <v>138</v>
      </c>
      <c r="J755" s="322" t="s">
        <v>1652</v>
      </c>
      <c r="K755" s="319"/>
      <c r="L755" s="319"/>
      <c r="M755" s="615">
        <v>2640.1</v>
      </c>
      <c r="N755" s="615">
        <v>3356.1</v>
      </c>
      <c r="O755" s="615">
        <v>3356.1</v>
      </c>
      <c r="P755" s="615"/>
      <c r="Q755" s="615"/>
      <c r="R755" s="615"/>
      <c r="S755" s="615"/>
      <c r="T755" s="615"/>
      <c r="U755" s="615"/>
      <c r="V755" s="615"/>
      <c r="W755" s="615"/>
      <c r="X755" s="615"/>
    </row>
    <row r="756" spans="1:24" ht="150">
      <c r="A756" s="420" t="s">
        <v>1187</v>
      </c>
      <c r="B756" s="322" t="s">
        <v>495</v>
      </c>
      <c r="C756" s="322"/>
      <c r="D756" s="319" t="s">
        <v>420</v>
      </c>
      <c r="E756" s="319" t="s">
        <v>1064</v>
      </c>
      <c r="F756" s="319" t="s">
        <v>135</v>
      </c>
      <c r="G756" s="319" t="s">
        <v>96</v>
      </c>
      <c r="H756" s="319" t="s">
        <v>147</v>
      </c>
      <c r="I756" s="319" t="s">
        <v>138</v>
      </c>
      <c r="J756" s="322" t="s">
        <v>1652</v>
      </c>
      <c r="K756" s="376"/>
      <c r="L756" s="376"/>
      <c r="M756" s="615">
        <v>173.6</v>
      </c>
      <c r="N756" s="615">
        <v>220.2</v>
      </c>
      <c r="O756" s="615"/>
      <c r="P756" s="615">
        <v>220.2</v>
      </c>
      <c r="Q756" s="615">
        <v>220.2</v>
      </c>
      <c r="R756" s="615"/>
      <c r="S756" s="615">
        <v>220.2</v>
      </c>
      <c r="T756" s="615">
        <v>220.2</v>
      </c>
      <c r="U756" s="615"/>
      <c r="V756" s="615">
        <v>218</v>
      </c>
      <c r="W756" s="615">
        <v>218</v>
      </c>
      <c r="X756" s="615"/>
    </row>
    <row r="757" spans="1:24" ht="150">
      <c r="A757" s="420" t="s">
        <v>1188</v>
      </c>
      <c r="B757" s="322" t="s">
        <v>496</v>
      </c>
      <c r="C757" s="322"/>
      <c r="D757" s="319" t="s">
        <v>497</v>
      </c>
      <c r="E757" s="319" t="s">
        <v>1185</v>
      </c>
      <c r="F757" s="319" t="s">
        <v>135</v>
      </c>
      <c r="G757" s="319" t="s">
        <v>96</v>
      </c>
      <c r="H757" s="319" t="s">
        <v>498</v>
      </c>
      <c r="I757" s="319" t="s">
        <v>138</v>
      </c>
      <c r="J757" s="322" t="s">
        <v>1652</v>
      </c>
      <c r="K757" s="376"/>
      <c r="L757" s="392"/>
      <c r="M757" s="615">
        <v>10</v>
      </c>
      <c r="N757" s="615">
        <v>10</v>
      </c>
      <c r="O757" s="615">
        <v>10</v>
      </c>
      <c r="P757" s="615">
        <f>Q757+R757</f>
        <v>10</v>
      </c>
      <c r="Q757" s="615">
        <v>10</v>
      </c>
      <c r="R757" s="615"/>
      <c r="S757" s="615">
        <f>T757+U757</f>
        <v>10</v>
      </c>
      <c r="T757" s="615">
        <v>10</v>
      </c>
      <c r="U757" s="615"/>
      <c r="V757" s="615">
        <f>W757+X757</f>
        <v>10</v>
      </c>
      <c r="W757" s="615">
        <v>10</v>
      </c>
      <c r="X757" s="615"/>
    </row>
    <row r="758" spans="1:24" ht="150">
      <c r="A758" s="420" t="s">
        <v>1189</v>
      </c>
      <c r="B758" s="383" t="s">
        <v>454</v>
      </c>
      <c r="C758" s="322"/>
      <c r="D758" s="319" t="s">
        <v>311</v>
      </c>
      <c r="E758" s="319" t="s">
        <v>1117</v>
      </c>
      <c r="F758" s="319" t="s">
        <v>135</v>
      </c>
      <c r="G758" s="319" t="s">
        <v>91</v>
      </c>
      <c r="H758" s="319" t="s">
        <v>1653</v>
      </c>
      <c r="I758" s="319" t="s">
        <v>138</v>
      </c>
      <c r="J758" s="322" t="s">
        <v>1652</v>
      </c>
      <c r="K758" s="376"/>
      <c r="L758" s="392"/>
      <c r="M758" s="615">
        <v>4941.1000000000004</v>
      </c>
      <c r="N758" s="615">
        <v>4941.1000000000004</v>
      </c>
      <c r="O758" s="615">
        <v>4469.7</v>
      </c>
      <c r="P758" s="615"/>
      <c r="Q758" s="615"/>
      <c r="R758" s="615"/>
      <c r="S758" s="615">
        <v>4621.8999999999996</v>
      </c>
      <c r="T758" s="615">
        <v>4621.8999999999996</v>
      </c>
      <c r="U758" s="615"/>
      <c r="V758" s="615"/>
      <c r="W758" s="615"/>
      <c r="X758" s="615"/>
    </row>
    <row r="759" spans="1:24" ht="150">
      <c r="A759" s="420" t="s">
        <v>1190</v>
      </c>
      <c r="B759" s="383" t="s">
        <v>454</v>
      </c>
      <c r="C759" s="322"/>
      <c r="D759" s="319" t="s">
        <v>461</v>
      </c>
      <c r="E759" s="319" t="s">
        <v>1119</v>
      </c>
      <c r="F759" s="319" t="s">
        <v>135</v>
      </c>
      <c r="G759" s="319" t="s">
        <v>132</v>
      </c>
      <c r="H759" s="319" t="s">
        <v>1251</v>
      </c>
      <c r="I759" s="319" t="s">
        <v>138</v>
      </c>
      <c r="J759" s="322" t="s">
        <v>1652</v>
      </c>
      <c r="K759" s="376"/>
      <c r="L759" s="392"/>
      <c r="M759" s="615"/>
      <c r="N759" s="615"/>
      <c r="O759" s="615"/>
      <c r="P759" s="615"/>
      <c r="Q759" s="615"/>
      <c r="R759" s="615"/>
      <c r="S759" s="615">
        <v>7619.1</v>
      </c>
      <c r="T759" s="615">
        <v>7619.1</v>
      </c>
      <c r="U759" s="615"/>
      <c r="V759" s="615"/>
      <c r="W759" s="615"/>
      <c r="X759" s="615"/>
    </row>
    <row r="760" spans="1:24" ht="150">
      <c r="A760" s="420" t="s">
        <v>1191</v>
      </c>
      <c r="B760" s="322" t="s">
        <v>377</v>
      </c>
      <c r="C760" s="322"/>
      <c r="D760" s="319" t="s">
        <v>301</v>
      </c>
      <c r="E760" s="319" t="s">
        <v>1036</v>
      </c>
      <c r="F760" s="319" t="s">
        <v>135</v>
      </c>
      <c r="G760" s="319" t="s">
        <v>91</v>
      </c>
      <c r="H760" s="319" t="s">
        <v>169</v>
      </c>
      <c r="I760" s="319" t="s">
        <v>138</v>
      </c>
      <c r="J760" s="322" t="s">
        <v>1652</v>
      </c>
      <c r="K760" s="376"/>
      <c r="L760" s="392"/>
      <c r="M760" s="616">
        <v>2290.3000000000002</v>
      </c>
      <c r="N760" s="615">
        <v>1412.3</v>
      </c>
      <c r="O760" s="615">
        <v>1412.3</v>
      </c>
      <c r="P760" s="615">
        <f t="shared" ref="P760:P764" si="269">Q760+R760</f>
        <v>0</v>
      </c>
      <c r="Q760" s="615"/>
      <c r="R760" s="615"/>
      <c r="S760" s="615">
        <f t="shared" ref="S760:S764" si="270">T760+U760</f>
        <v>0</v>
      </c>
      <c r="T760" s="615"/>
      <c r="U760" s="615"/>
      <c r="V760" s="615">
        <f t="shared" ref="V760:V764" si="271">W760+X760</f>
        <v>0</v>
      </c>
      <c r="W760" s="615"/>
      <c r="X760" s="615"/>
    </row>
    <row r="761" spans="1:24" ht="150">
      <c r="A761" s="420" t="s">
        <v>1192</v>
      </c>
      <c r="B761" s="322" t="s">
        <v>377</v>
      </c>
      <c r="C761" s="322"/>
      <c r="D761" s="319" t="s">
        <v>301</v>
      </c>
      <c r="E761" s="319" t="s">
        <v>1036</v>
      </c>
      <c r="F761" s="319" t="s">
        <v>135</v>
      </c>
      <c r="G761" s="319" t="s">
        <v>132</v>
      </c>
      <c r="H761" s="319" t="s">
        <v>169</v>
      </c>
      <c r="I761" s="319" t="s">
        <v>138</v>
      </c>
      <c r="J761" s="322" t="s">
        <v>1652</v>
      </c>
      <c r="K761" s="376"/>
      <c r="L761" s="392"/>
      <c r="M761" s="616">
        <v>1934.8</v>
      </c>
      <c r="N761" s="615">
        <v>694.4</v>
      </c>
      <c r="O761" s="615">
        <v>694.4</v>
      </c>
      <c r="P761" s="615">
        <f t="shared" si="269"/>
        <v>0</v>
      </c>
      <c r="Q761" s="615"/>
      <c r="R761" s="615"/>
      <c r="S761" s="615">
        <f t="shared" si="270"/>
        <v>0</v>
      </c>
      <c r="T761" s="615"/>
      <c r="U761" s="615"/>
      <c r="V761" s="615">
        <f t="shared" si="271"/>
        <v>0</v>
      </c>
      <c r="W761" s="615"/>
      <c r="X761" s="615"/>
    </row>
    <row r="762" spans="1:24" ht="150">
      <c r="A762" s="420" t="s">
        <v>1665</v>
      </c>
      <c r="B762" s="322" t="s">
        <v>377</v>
      </c>
      <c r="C762" s="322"/>
      <c r="D762" s="319" t="s">
        <v>301</v>
      </c>
      <c r="E762" s="319" t="s">
        <v>1036</v>
      </c>
      <c r="F762" s="319" t="s">
        <v>135</v>
      </c>
      <c r="G762" s="319" t="s">
        <v>94</v>
      </c>
      <c r="H762" s="319" t="s">
        <v>169</v>
      </c>
      <c r="I762" s="319" t="s">
        <v>138</v>
      </c>
      <c r="J762" s="322" t="s">
        <v>1652</v>
      </c>
      <c r="K762" s="376"/>
      <c r="L762" s="392"/>
      <c r="M762" s="616">
        <v>893.4</v>
      </c>
      <c r="N762" s="615">
        <v>927.4</v>
      </c>
      <c r="O762" s="615">
        <v>927.4</v>
      </c>
      <c r="P762" s="615">
        <f t="shared" si="269"/>
        <v>0</v>
      </c>
      <c r="Q762" s="615"/>
      <c r="R762" s="615"/>
      <c r="S762" s="615">
        <f t="shared" si="270"/>
        <v>0</v>
      </c>
      <c r="T762" s="615"/>
      <c r="U762" s="615"/>
      <c r="V762" s="615">
        <f t="shared" si="271"/>
        <v>0</v>
      </c>
      <c r="W762" s="615"/>
      <c r="X762" s="615"/>
    </row>
    <row r="763" spans="1:24" ht="150">
      <c r="A763" s="420" t="s">
        <v>1193</v>
      </c>
      <c r="B763" s="322" t="s">
        <v>1025</v>
      </c>
      <c r="C763" s="322"/>
      <c r="D763" s="319" t="s">
        <v>413</v>
      </c>
      <c r="E763" s="319"/>
      <c r="F763" s="319" t="s">
        <v>135</v>
      </c>
      <c r="G763" s="319" t="s">
        <v>96</v>
      </c>
      <c r="H763" s="319" t="s">
        <v>986</v>
      </c>
      <c r="I763" s="319" t="s">
        <v>138</v>
      </c>
      <c r="J763" s="322" t="s">
        <v>1652</v>
      </c>
      <c r="K763" s="376"/>
      <c r="L763" s="392"/>
      <c r="M763" s="616">
        <v>138.9</v>
      </c>
      <c r="N763" s="615"/>
      <c r="O763" s="615"/>
      <c r="P763" s="615">
        <f t="shared" si="269"/>
        <v>0</v>
      </c>
      <c r="Q763" s="615"/>
      <c r="R763" s="615"/>
      <c r="S763" s="615">
        <f t="shared" si="270"/>
        <v>0</v>
      </c>
      <c r="T763" s="615"/>
      <c r="U763" s="615"/>
      <c r="V763" s="615">
        <f t="shared" si="271"/>
        <v>0</v>
      </c>
      <c r="W763" s="615"/>
      <c r="X763" s="615"/>
    </row>
    <row r="764" spans="1:24" ht="150">
      <c r="A764" s="420" t="s">
        <v>1194</v>
      </c>
      <c r="B764" s="322" t="s">
        <v>1025</v>
      </c>
      <c r="C764" s="322"/>
      <c r="D764" s="319" t="s">
        <v>301</v>
      </c>
      <c r="E764" s="319" t="s">
        <v>1036</v>
      </c>
      <c r="F764" s="319" t="s">
        <v>135</v>
      </c>
      <c r="G764" s="319" t="s">
        <v>132</v>
      </c>
      <c r="H764" s="319" t="s">
        <v>986</v>
      </c>
      <c r="I764" s="319" t="s">
        <v>138</v>
      </c>
      <c r="J764" s="322" t="s">
        <v>1652</v>
      </c>
      <c r="K764" s="376"/>
      <c r="L764" s="392"/>
      <c r="M764" s="616">
        <v>2437.4</v>
      </c>
      <c r="N764" s="615">
        <v>460</v>
      </c>
      <c r="O764" s="615"/>
      <c r="P764" s="615">
        <f t="shared" si="269"/>
        <v>0</v>
      </c>
      <c r="Q764" s="615"/>
      <c r="R764" s="615"/>
      <c r="S764" s="615">
        <f t="shared" si="270"/>
        <v>0</v>
      </c>
      <c r="T764" s="615"/>
      <c r="U764" s="615"/>
      <c r="V764" s="615">
        <f t="shared" si="271"/>
        <v>0</v>
      </c>
      <c r="W764" s="615"/>
      <c r="X764" s="615"/>
    </row>
    <row r="765" spans="1:24" ht="168.75">
      <c r="A765" s="420" t="s">
        <v>1195</v>
      </c>
      <c r="B765" s="322" t="s">
        <v>877</v>
      </c>
      <c r="C765" s="322"/>
      <c r="D765" s="319" t="s">
        <v>461</v>
      </c>
      <c r="E765" s="319" t="s">
        <v>1119</v>
      </c>
      <c r="F765" s="319" t="s">
        <v>135</v>
      </c>
      <c r="G765" s="319" t="s">
        <v>132</v>
      </c>
      <c r="H765" s="319" t="s">
        <v>1252</v>
      </c>
      <c r="I765" s="319" t="s">
        <v>138</v>
      </c>
      <c r="J765" s="322" t="s">
        <v>1652</v>
      </c>
      <c r="K765" s="376"/>
      <c r="L765" s="376"/>
      <c r="M765" s="615"/>
      <c r="N765" s="615"/>
      <c r="O765" s="615"/>
      <c r="P765" s="615">
        <v>6221.2</v>
      </c>
      <c r="Q765" s="615">
        <v>6221.2</v>
      </c>
      <c r="R765" s="615"/>
      <c r="S765" s="615">
        <v>6221.2</v>
      </c>
      <c r="T765" s="615">
        <v>6221.2</v>
      </c>
      <c r="U765" s="615"/>
      <c r="V765" s="615">
        <v>6221.2</v>
      </c>
      <c r="W765" s="615">
        <v>6221.2</v>
      </c>
      <c r="X765" s="615"/>
    </row>
    <row r="766" spans="1:24" ht="150">
      <c r="A766" s="420" t="s">
        <v>1197</v>
      </c>
      <c r="B766" s="322" t="s">
        <v>1196</v>
      </c>
      <c r="C766" s="322"/>
      <c r="D766" s="319" t="s">
        <v>461</v>
      </c>
      <c r="E766" s="319" t="s">
        <v>1119</v>
      </c>
      <c r="F766" s="319" t="s">
        <v>135</v>
      </c>
      <c r="G766" s="319" t="s">
        <v>132</v>
      </c>
      <c r="H766" s="319" t="s">
        <v>941</v>
      </c>
      <c r="I766" s="319" t="s">
        <v>138</v>
      </c>
      <c r="J766" s="322" t="s">
        <v>1652</v>
      </c>
      <c r="K766" s="376"/>
      <c r="L766" s="392"/>
      <c r="M766" s="615"/>
      <c r="N766" s="615">
        <v>37827.4</v>
      </c>
      <c r="O766" s="615"/>
      <c r="P766" s="615">
        <v>34420.300000000003</v>
      </c>
      <c r="Q766" s="615">
        <v>34420.300000000003</v>
      </c>
      <c r="R766" s="615"/>
      <c r="S766" s="615">
        <v>31013.1</v>
      </c>
      <c r="T766" s="615">
        <v>31013.1</v>
      </c>
      <c r="U766" s="615"/>
      <c r="V766" s="615">
        <v>27606</v>
      </c>
      <c r="W766" s="615">
        <v>27606</v>
      </c>
      <c r="X766" s="615"/>
    </row>
    <row r="767" spans="1:24" ht="150">
      <c r="A767" s="420" t="s">
        <v>1198</v>
      </c>
      <c r="B767" s="383" t="s">
        <v>1182</v>
      </c>
      <c r="C767" s="366"/>
      <c r="D767" s="319" t="s">
        <v>461</v>
      </c>
      <c r="E767" s="319" t="s">
        <v>1119</v>
      </c>
      <c r="F767" s="319" t="s">
        <v>135</v>
      </c>
      <c r="G767" s="319" t="s">
        <v>132</v>
      </c>
      <c r="H767" s="319" t="s">
        <v>1183</v>
      </c>
      <c r="I767" s="318">
        <v>622</v>
      </c>
      <c r="J767" s="322" t="s">
        <v>1652</v>
      </c>
      <c r="K767" s="366"/>
      <c r="L767" s="438"/>
      <c r="M767" s="467">
        <v>16794.099999999999</v>
      </c>
      <c r="N767" s="615"/>
      <c r="O767" s="615"/>
      <c r="P767" s="615"/>
      <c r="Q767" s="615"/>
      <c r="R767" s="615"/>
      <c r="S767" s="615">
        <f>T767+U767</f>
        <v>0</v>
      </c>
      <c r="T767" s="615"/>
      <c r="U767" s="615"/>
      <c r="V767" s="615">
        <f>W767+X767</f>
        <v>0</v>
      </c>
      <c r="W767" s="615"/>
      <c r="X767" s="615"/>
    </row>
    <row r="768" spans="1:24" ht="150">
      <c r="A768" s="420" t="s">
        <v>1200</v>
      </c>
      <c r="B768" s="383" t="s">
        <v>879</v>
      </c>
      <c r="C768" s="366"/>
      <c r="D768" s="319" t="s">
        <v>461</v>
      </c>
      <c r="E768" s="319" t="s">
        <v>1119</v>
      </c>
      <c r="F768" s="319" t="s">
        <v>135</v>
      </c>
      <c r="G768" s="319" t="s">
        <v>132</v>
      </c>
      <c r="H768" s="319" t="s">
        <v>1666</v>
      </c>
      <c r="I768" s="318">
        <v>622</v>
      </c>
      <c r="J768" s="322" t="s">
        <v>1652</v>
      </c>
      <c r="K768" s="366"/>
      <c r="L768" s="438"/>
      <c r="M768" s="467"/>
      <c r="N768" s="615">
        <v>75772</v>
      </c>
      <c r="O768" s="615">
        <v>48765</v>
      </c>
      <c r="P768" s="615"/>
      <c r="Q768" s="615"/>
      <c r="R768" s="615"/>
      <c r="S768" s="615"/>
      <c r="T768" s="615"/>
      <c r="U768" s="615"/>
      <c r="V768" s="615"/>
      <c r="W768" s="615"/>
      <c r="X768" s="615"/>
    </row>
    <row r="769" spans="1:24" ht="150">
      <c r="A769" s="420" t="s">
        <v>1201</v>
      </c>
      <c r="B769" s="383" t="s">
        <v>879</v>
      </c>
      <c r="C769" s="366"/>
      <c r="D769" s="319" t="s">
        <v>461</v>
      </c>
      <c r="E769" s="319" t="s">
        <v>1119</v>
      </c>
      <c r="F769" s="319" t="s">
        <v>135</v>
      </c>
      <c r="G769" s="319" t="s">
        <v>132</v>
      </c>
      <c r="H769" s="319" t="s">
        <v>1667</v>
      </c>
      <c r="I769" s="318">
        <v>622</v>
      </c>
      <c r="J769" s="322" t="s">
        <v>1652</v>
      </c>
      <c r="K769" s="366"/>
      <c r="L769" s="438"/>
      <c r="M769" s="467"/>
      <c r="N769" s="615">
        <v>69235.8</v>
      </c>
      <c r="O769" s="615">
        <v>4830.3999999999996</v>
      </c>
      <c r="P769" s="615"/>
      <c r="Q769" s="615"/>
      <c r="R769" s="615"/>
      <c r="S769" s="615"/>
      <c r="T769" s="615"/>
      <c r="U769" s="615"/>
      <c r="V769" s="615"/>
      <c r="W769" s="615"/>
      <c r="X769" s="615"/>
    </row>
    <row r="770" spans="1:24" ht="150">
      <c r="A770" s="420" t="s">
        <v>1202</v>
      </c>
      <c r="B770" s="383" t="s">
        <v>871</v>
      </c>
      <c r="C770" s="366"/>
      <c r="D770" s="319" t="s">
        <v>399</v>
      </c>
      <c r="E770" s="319" t="s">
        <v>1175</v>
      </c>
      <c r="F770" s="319" t="s">
        <v>135</v>
      </c>
      <c r="G770" s="319" t="s">
        <v>96</v>
      </c>
      <c r="H770" s="319" t="s">
        <v>1199</v>
      </c>
      <c r="I770" s="318">
        <v>622</v>
      </c>
      <c r="J770" s="322" t="s">
        <v>1652</v>
      </c>
      <c r="K770" s="366"/>
      <c r="L770" s="438"/>
      <c r="M770" s="618">
        <v>8842.2999999999993</v>
      </c>
      <c r="N770" s="615"/>
      <c r="O770" s="615"/>
      <c r="P770" s="615"/>
      <c r="Q770" s="615"/>
      <c r="R770" s="615"/>
      <c r="S770" s="615"/>
      <c r="T770" s="615"/>
      <c r="U770" s="615"/>
      <c r="V770" s="615"/>
      <c r="W770" s="615"/>
      <c r="X770" s="615"/>
    </row>
    <row r="771" spans="1:24" ht="150">
      <c r="A771" s="420" t="s">
        <v>1204</v>
      </c>
      <c r="B771" s="383" t="s">
        <v>871</v>
      </c>
      <c r="C771" s="366"/>
      <c r="D771" s="319" t="s">
        <v>399</v>
      </c>
      <c r="E771" s="319" t="s">
        <v>1175</v>
      </c>
      <c r="F771" s="319" t="s">
        <v>135</v>
      </c>
      <c r="G771" s="319" t="s">
        <v>96</v>
      </c>
      <c r="H771" s="319" t="s">
        <v>1668</v>
      </c>
      <c r="I771" s="318">
        <v>622</v>
      </c>
      <c r="J771" s="322" t="s">
        <v>1652</v>
      </c>
      <c r="K771" s="366"/>
      <c r="L771" s="438"/>
      <c r="M771" s="618"/>
      <c r="N771" s="615">
        <v>9197.2999999999993</v>
      </c>
      <c r="O771" s="615">
        <v>6131.6</v>
      </c>
      <c r="P771" s="615">
        <v>8864.5</v>
      </c>
      <c r="Q771" s="615">
        <v>8864.5</v>
      </c>
      <c r="R771" s="615"/>
      <c r="S771" s="615">
        <v>9070.2999999999993</v>
      </c>
      <c r="T771" s="615">
        <v>9070.2999999999993</v>
      </c>
      <c r="U771" s="615"/>
      <c r="V771" s="615">
        <v>9182.7999999999993</v>
      </c>
      <c r="W771" s="615">
        <v>9182.7999999999993</v>
      </c>
      <c r="X771" s="615"/>
    </row>
    <row r="772" spans="1:24" ht="150">
      <c r="A772" s="420" t="s">
        <v>1205</v>
      </c>
      <c r="B772" s="322" t="s">
        <v>1025</v>
      </c>
      <c r="C772" s="322"/>
      <c r="D772" s="319" t="s">
        <v>311</v>
      </c>
      <c r="E772" s="319" t="s">
        <v>1117</v>
      </c>
      <c r="F772" s="319" t="s">
        <v>135</v>
      </c>
      <c r="G772" s="319" t="s">
        <v>91</v>
      </c>
      <c r="H772" s="319" t="s">
        <v>986</v>
      </c>
      <c r="I772" s="319" t="s">
        <v>138</v>
      </c>
      <c r="J772" s="322" t="s">
        <v>1652</v>
      </c>
      <c r="K772" s="520"/>
      <c r="L772" s="418"/>
      <c r="M772" s="615">
        <v>1004.6</v>
      </c>
      <c r="N772" s="615"/>
      <c r="O772" s="615"/>
      <c r="P772" s="615"/>
      <c r="Q772" s="615">
        <v>0</v>
      </c>
      <c r="R772" s="615"/>
      <c r="S772" s="615"/>
      <c r="T772" s="615">
        <v>0</v>
      </c>
      <c r="U772" s="615"/>
      <c r="V772" s="615"/>
      <c r="W772" s="533"/>
      <c r="X772" s="533"/>
    </row>
    <row r="773" spans="1:24" ht="150">
      <c r="A773" s="420" t="s">
        <v>1206</v>
      </c>
      <c r="B773" s="383" t="s">
        <v>1203</v>
      </c>
      <c r="C773" s="366"/>
      <c r="D773" s="319" t="s">
        <v>399</v>
      </c>
      <c r="E773" s="319" t="s">
        <v>1175</v>
      </c>
      <c r="F773" s="319" t="s">
        <v>135</v>
      </c>
      <c r="G773" s="319" t="s">
        <v>96</v>
      </c>
      <c r="H773" s="319" t="s">
        <v>943</v>
      </c>
      <c r="I773" s="318">
        <v>622</v>
      </c>
      <c r="J773" s="322" t="s">
        <v>1652</v>
      </c>
      <c r="K773" s="366"/>
      <c r="L773" s="438"/>
      <c r="M773" s="618">
        <v>4713.6000000000004</v>
      </c>
      <c r="N773" s="615">
        <v>5344.6</v>
      </c>
      <c r="O773" s="615">
        <v>3563.2</v>
      </c>
      <c r="P773" s="615">
        <v>4885</v>
      </c>
      <c r="Q773" s="615">
        <v>4885</v>
      </c>
      <c r="R773" s="615"/>
      <c r="S773" s="615">
        <v>4906.3</v>
      </c>
      <c r="T773" s="615">
        <v>4906.3</v>
      </c>
      <c r="U773" s="615"/>
      <c r="V773" s="615">
        <v>5109.3999999999996</v>
      </c>
      <c r="W773" s="615">
        <v>5109.3999999999996</v>
      </c>
      <c r="X773" s="615"/>
    </row>
    <row r="774" spans="1:24" ht="225">
      <c r="A774" s="420" t="s">
        <v>1207</v>
      </c>
      <c r="B774" s="322" t="s">
        <v>378</v>
      </c>
      <c r="C774" s="322"/>
      <c r="D774" s="319" t="s">
        <v>297</v>
      </c>
      <c r="E774" s="319" t="s">
        <v>984</v>
      </c>
      <c r="F774" s="319" t="s">
        <v>298</v>
      </c>
      <c r="G774" s="319" t="s">
        <v>92</v>
      </c>
      <c r="H774" s="319" t="s">
        <v>299</v>
      </c>
      <c r="I774" s="319" t="s">
        <v>138</v>
      </c>
      <c r="J774" s="383" t="s">
        <v>1669</v>
      </c>
      <c r="K774" s="400" t="s">
        <v>455</v>
      </c>
      <c r="L774" s="392"/>
      <c r="M774" s="615">
        <v>133.19999999999999</v>
      </c>
      <c r="N774" s="615">
        <v>152.30000000000001</v>
      </c>
      <c r="O774" s="615">
        <v>14.8</v>
      </c>
      <c r="P774" s="615">
        <v>149.80000000000001</v>
      </c>
      <c r="Q774" s="615">
        <v>149.80000000000001</v>
      </c>
      <c r="R774" s="615"/>
      <c r="S774" s="615">
        <v>149.80000000000001</v>
      </c>
      <c r="T774" s="615">
        <v>149.80000000000001</v>
      </c>
      <c r="U774" s="615"/>
      <c r="V774" s="615">
        <v>148.30000000000001</v>
      </c>
      <c r="W774" s="615">
        <v>148.30000000000001</v>
      </c>
      <c r="X774" s="615"/>
    </row>
    <row r="775" spans="1:24" ht="150">
      <c r="A775" s="420" t="s">
        <v>1670</v>
      </c>
      <c r="B775" s="324" t="s">
        <v>379</v>
      </c>
      <c r="C775" s="324"/>
      <c r="D775" s="319" t="s">
        <v>380</v>
      </c>
      <c r="E775" s="319" t="s">
        <v>1017</v>
      </c>
      <c r="F775" s="319" t="s">
        <v>79</v>
      </c>
      <c r="G775" s="319" t="s">
        <v>133</v>
      </c>
      <c r="H775" s="319" t="s">
        <v>381</v>
      </c>
      <c r="I775" s="319" t="s">
        <v>138</v>
      </c>
      <c r="J775" s="322" t="s">
        <v>1652</v>
      </c>
      <c r="K775" s="319"/>
      <c r="L775" s="319"/>
      <c r="M775" s="615">
        <v>109.8</v>
      </c>
      <c r="N775" s="615">
        <v>108.8</v>
      </c>
      <c r="O775" s="615">
        <v>24.8</v>
      </c>
      <c r="P775" s="615">
        <v>108.8</v>
      </c>
      <c r="Q775" s="615">
        <v>108.8</v>
      </c>
      <c r="R775" s="615"/>
      <c r="S775" s="615">
        <v>108.8</v>
      </c>
      <c r="T775" s="615">
        <v>108.8</v>
      </c>
      <c r="U775" s="615"/>
      <c r="V775" s="615">
        <v>107.7</v>
      </c>
      <c r="W775" s="615">
        <v>107.7</v>
      </c>
      <c r="X775" s="615"/>
    </row>
    <row r="776" spans="1:24" ht="150">
      <c r="A776" s="420" t="s">
        <v>1671</v>
      </c>
      <c r="B776" s="322" t="s">
        <v>391</v>
      </c>
      <c r="C776" s="322"/>
      <c r="D776" s="319" t="s">
        <v>380</v>
      </c>
      <c r="E776" s="319" t="s">
        <v>1017</v>
      </c>
      <c r="F776" s="319" t="s">
        <v>79</v>
      </c>
      <c r="G776" s="319" t="s">
        <v>133</v>
      </c>
      <c r="H776" s="319" t="s">
        <v>325</v>
      </c>
      <c r="I776" s="319" t="s">
        <v>138</v>
      </c>
      <c r="J776" s="322" t="s">
        <v>1652</v>
      </c>
      <c r="K776" s="376"/>
      <c r="L776" s="376"/>
      <c r="M776" s="615">
        <v>13.2</v>
      </c>
      <c r="N776" s="615">
        <v>13.1</v>
      </c>
      <c r="O776" s="615"/>
      <c r="P776" s="615">
        <v>17.2</v>
      </c>
      <c r="Q776" s="615">
        <v>17.2</v>
      </c>
      <c r="R776" s="615"/>
      <c r="S776" s="615">
        <v>17.2</v>
      </c>
      <c r="T776" s="615">
        <v>17.2</v>
      </c>
      <c r="U776" s="615"/>
      <c r="V776" s="615">
        <v>17</v>
      </c>
      <c r="W776" s="615">
        <v>17</v>
      </c>
      <c r="X776" s="615"/>
    </row>
    <row r="777" spans="1:24" ht="150">
      <c r="A777" s="420" t="s">
        <v>1672</v>
      </c>
      <c r="B777" s="322" t="s">
        <v>1673</v>
      </c>
      <c r="C777" s="322"/>
      <c r="D777" s="319" t="s">
        <v>311</v>
      </c>
      <c r="E777" s="319" t="s">
        <v>1117</v>
      </c>
      <c r="F777" s="319" t="s">
        <v>135</v>
      </c>
      <c r="G777" s="319" t="s">
        <v>91</v>
      </c>
      <c r="H777" s="319" t="s">
        <v>1674</v>
      </c>
      <c r="I777" s="319" t="s">
        <v>138</v>
      </c>
      <c r="J777" s="322" t="s">
        <v>1652</v>
      </c>
      <c r="K777" s="376"/>
      <c r="L777" s="376"/>
      <c r="M777" s="615"/>
      <c r="N777" s="615"/>
      <c r="O777" s="615"/>
      <c r="P777" s="615"/>
      <c r="Q777" s="615"/>
      <c r="R777" s="615"/>
      <c r="S777" s="615">
        <v>64112.3</v>
      </c>
      <c r="T777" s="615">
        <v>64112.3</v>
      </c>
      <c r="U777" s="615"/>
      <c r="V777" s="615"/>
      <c r="W777" s="615"/>
      <c r="X777" s="615"/>
    </row>
    <row r="778" spans="1:24" ht="150">
      <c r="A778" s="420" t="s">
        <v>1675</v>
      </c>
      <c r="B778" s="322" t="s">
        <v>1673</v>
      </c>
      <c r="C778" s="322"/>
      <c r="D778" s="319" t="s">
        <v>311</v>
      </c>
      <c r="E778" s="319" t="s">
        <v>1117</v>
      </c>
      <c r="F778" s="319" t="s">
        <v>135</v>
      </c>
      <c r="G778" s="319" t="s">
        <v>91</v>
      </c>
      <c r="H778" s="319" t="s">
        <v>1676</v>
      </c>
      <c r="I778" s="319" t="s">
        <v>138</v>
      </c>
      <c r="J778" s="322" t="s">
        <v>1652</v>
      </c>
      <c r="K778" s="376"/>
      <c r="L778" s="376"/>
      <c r="M778" s="615"/>
      <c r="N778" s="615"/>
      <c r="O778" s="615"/>
      <c r="P778" s="615"/>
      <c r="Q778" s="615"/>
      <c r="R778" s="615"/>
      <c r="S778" s="615">
        <v>12296.1</v>
      </c>
      <c r="T778" s="615">
        <v>12296.1</v>
      </c>
      <c r="U778" s="615"/>
      <c r="V778" s="615"/>
      <c r="W778" s="615"/>
      <c r="X778" s="615"/>
    </row>
    <row r="779" spans="1:24" ht="150">
      <c r="A779" s="420" t="s">
        <v>1677</v>
      </c>
      <c r="B779" s="322" t="s">
        <v>438</v>
      </c>
      <c r="C779" s="396"/>
      <c r="D779" s="319" t="s">
        <v>380</v>
      </c>
      <c r="E779" s="319" t="s">
        <v>1017</v>
      </c>
      <c r="F779" s="319" t="s">
        <v>79</v>
      </c>
      <c r="G779" s="319" t="s">
        <v>133</v>
      </c>
      <c r="H779" s="319" t="s">
        <v>393</v>
      </c>
      <c r="I779" s="318">
        <v>622</v>
      </c>
      <c r="J779" s="322" t="s">
        <v>1652</v>
      </c>
      <c r="K779" s="397"/>
      <c r="L779" s="398"/>
      <c r="M779" s="615">
        <v>4.8</v>
      </c>
      <c r="N779" s="615">
        <v>5.9</v>
      </c>
      <c r="O779" s="615"/>
      <c r="P779" s="615">
        <v>5.9</v>
      </c>
      <c r="Q779" s="615">
        <v>5.9</v>
      </c>
      <c r="R779" s="615"/>
      <c r="S779" s="615">
        <v>5.9</v>
      </c>
      <c r="T779" s="615">
        <v>5.9</v>
      </c>
      <c r="U779" s="615"/>
      <c r="V779" s="615">
        <v>5.8</v>
      </c>
      <c r="W779" s="615">
        <v>5.8</v>
      </c>
      <c r="X779" s="615"/>
    </row>
    <row r="780" spans="1:24">
      <c r="A780" s="309" t="s">
        <v>15</v>
      </c>
      <c r="B780" s="481" t="s">
        <v>16</v>
      </c>
      <c r="C780" s="623"/>
      <c r="D780" s="373"/>
      <c r="E780" s="373"/>
      <c r="F780" s="445"/>
      <c r="G780" s="445"/>
      <c r="H780" s="445"/>
      <c r="I780" s="445">
        <v>300</v>
      </c>
      <c r="J780" s="558"/>
      <c r="K780" s="372"/>
      <c r="L780" s="373"/>
      <c r="M780" s="597">
        <f>SUM(M781,M784,M787,M790,M793,)</f>
        <v>4760.1000000000004</v>
      </c>
      <c r="N780" s="597">
        <f t="shared" ref="N780:X780" si="272">SUM(N781,N784,N787,N790,N793,)</f>
        <v>9694.8000000000011</v>
      </c>
      <c r="O780" s="597">
        <f t="shared" si="272"/>
        <v>2199.1999999999998</v>
      </c>
      <c r="P780" s="597">
        <f t="shared" si="272"/>
        <v>10138.9</v>
      </c>
      <c r="Q780" s="597">
        <f t="shared" si="272"/>
        <v>10138.9</v>
      </c>
      <c r="R780" s="597">
        <f t="shared" si="272"/>
        <v>0</v>
      </c>
      <c r="S780" s="597">
        <f t="shared" si="272"/>
        <v>10138.9</v>
      </c>
      <c r="T780" s="597">
        <f t="shared" si="272"/>
        <v>10138.9</v>
      </c>
      <c r="U780" s="597">
        <f t="shared" si="272"/>
        <v>0</v>
      </c>
      <c r="V780" s="597">
        <f t="shared" si="272"/>
        <v>10037.5</v>
      </c>
      <c r="W780" s="597">
        <f t="shared" si="272"/>
        <v>10037.5</v>
      </c>
      <c r="X780" s="597">
        <f t="shared" si="272"/>
        <v>0</v>
      </c>
    </row>
    <row r="781" spans="1:24">
      <c r="A781" s="380" t="s">
        <v>17</v>
      </c>
      <c r="B781" s="657" t="s">
        <v>1274</v>
      </c>
      <c r="C781" s="657"/>
      <c r="D781" s="657"/>
      <c r="E781" s="657"/>
      <c r="F781" s="657"/>
      <c r="G781" s="449"/>
      <c r="H781" s="449"/>
      <c r="I781" s="449">
        <v>310</v>
      </c>
      <c r="J781" s="556"/>
      <c r="K781" s="404"/>
      <c r="L781" s="403"/>
      <c r="M781" s="468"/>
      <c r="N781" s="468"/>
      <c r="O781" s="468"/>
      <c r="P781" s="468"/>
      <c r="Q781" s="468"/>
      <c r="R781" s="468"/>
      <c r="S781" s="468"/>
      <c r="T781" s="468"/>
      <c r="U781" s="468"/>
      <c r="V781" s="468"/>
      <c r="W781" s="468"/>
      <c r="X781" s="468"/>
    </row>
    <row r="782" spans="1:24">
      <c r="A782" s="436" t="s">
        <v>10</v>
      </c>
      <c r="B782" s="322"/>
      <c r="C782" s="391"/>
      <c r="D782" s="392"/>
      <c r="E782" s="392"/>
      <c r="F782" s="318"/>
      <c r="G782" s="318"/>
      <c r="H782" s="318"/>
      <c r="I782" s="318"/>
      <c r="J782" s="396"/>
      <c r="K782" s="393"/>
      <c r="L782" s="392"/>
      <c r="M782" s="467"/>
      <c r="N782" s="467"/>
      <c r="O782" s="467"/>
      <c r="P782" s="467"/>
      <c r="Q782" s="467"/>
      <c r="R782" s="467"/>
      <c r="S782" s="467"/>
      <c r="T782" s="467"/>
      <c r="U782" s="467"/>
      <c r="V782" s="467"/>
      <c r="W782" s="467"/>
      <c r="X782" s="467"/>
    </row>
    <row r="783" spans="1:24">
      <c r="A783" s="436" t="s">
        <v>11</v>
      </c>
      <c r="B783" s="322"/>
      <c r="C783" s="391"/>
      <c r="D783" s="392"/>
      <c r="E783" s="392"/>
      <c r="F783" s="318"/>
      <c r="G783" s="318"/>
      <c r="H783" s="318"/>
      <c r="I783" s="318"/>
      <c r="J783" s="396"/>
      <c r="K783" s="393"/>
      <c r="L783" s="392"/>
      <c r="M783" s="467"/>
      <c r="N783" s="467"/>
      <c r="O783" s="467"/>
      <c r="P783" s="467"/>
      <c r="Q783" s="467"/>
      <c r="R783" s="467"/>
      <c r="S783" s="467"/>
      <c r="T783" s="467"/>
      <c r="U783" s="467"/>
      <c r="V783" s="467"/>
      <c r="W783" s="467"/>
      <c r="X783" s="467"/>
    </row>
    <row r="784" spans="1:24">
      <c r="A784" s="380" t="s">
        <v>18</v>
      </c>
      <c r="B784" s="657" t="s">
        <v>46</v>
      </c>
      <c r="C784" s="657"/>
      <c r="D784" s="657"/>
      <c r="E784" s="657"/>
      <c r="F784" s="657"/>
      <c r="G784" s="657"/>
      <c r="H784" s="657"/>
      <c r="I784" s="449">
        <v>320</v>
      </c>
      <c r="J784" s="556"/>
      <c r="K784" s="404"/>
      <c r="L784" s="403"/>
      <c r="M784" s="468">
        <f t="shared" ref="M784:X784" si="273">SUM(M785:M786)</f>
        <v>4064.6</v>
      </c>
      <c r="N784" s="468">
        <f t="shared" si="273"/>
        <v>8427.2000000000007</v>
      </c>
      <c r="O784" s="468">
        <f t="shared" si="273"/>
        <v>1311.9</v>
      </c>
      <c r="P784" s="468">
        <f t="shared" si="273"/>
        <v>9078</v>
      </c>
      <c r="Q784" s="468">
        <f t="shared" si="273"/>
        <v>9078</v>
      </c>
      <c r="R784" s="468">
        <f t="shared" si="273"/>
        <v>0</v>
      </c>
      <c r="S784" s="468">
        <f t="shared" si="273"/>
        <v>9078</v>
      </c>
      <c r="T784" s="468">
        <f t="shared" si="273"/>
        <v>9078</v>
      </c>
      <c r="U784" s="468">
        <f t="shared" si="273"/>
        <v>0</v>
      </c>
      <c r="V784" s="468">
        <f t="shared" si="273"/>
        <v>8987.2000000000007</v>
      </c>
      <c r="W784" s="468">
        <f t="shared" si="273"/>
        <v>8987.2000000000007</v>
      </c>
      <c r="X784" s="468">
        <f t="shared" si="273"/>
        <v>0</v>
      </c>
    </row>
    <row r="785" spans="1:24" ht="409.5">
      <c r="A785" s="410" t="s">
        <v>934</v>
      </c>
      <c r="B785" s="322" t="s">
        <v>432</v>
      </c>
      <c r="C785" s="409" t="s">
        <v>238</v>
      </c>
      <c r="D785" s="319" t="s">
        <v>413</v>
      </c>
      <c r="E785" s="319" t="s">
        <v>1036</v>
      </c>
      <c r="F785" s="319" t="s">
        <v>135</v>
      </c>
      <c r="G785" s="319" t="s">
        <v>96</v>
      </c>
      <c r="H785" s="319" t="s">
        <v>415</v>
      </c>
      <c r="I785" s="318">
        <v>321</v>
      </c>
      <c r="J785" s="383" t="s">
        <v>1208</v>
      </c>
      <c r="K785" s="376" t="s">
        <v>448</v>
      </c>
      <c r="L785" s="392"/>
      <c r="M785" s="615">
        <v>4064.6</v>
      </c>
      <c r="N785" s="615">
        <v>8427.2000000000007</v>
      </c>
      <c r="O785" s="615">
        <v>1311.9</v>
      </c>
      <c r="P785" s="615">
        <v>9078</v>
      </c>
      <c r="Q785" s="615">
        <v>9078</v>
      </c>
      <c r="R785" s="615"/>
      <c r="S785" s="615">
        <v>9078</v>
      </c>
      <c r="T785" s="615">
        <v>9078</v>
      </c>
      <c r="U785" s="615"/>
      <c r="V785" s="615">
        <v>8987.2000000000007</v>
      </c>
      <c r="W785" s="615">
        <v>8987.2000000000007</v>
      </c>
      <c r="X785" s="615"/>
    </row>
    <row r="786" spans="1:24">
      <c r="A786" s="436" t="s">
        <v>13</v>
      </c>
      <c r="B786" s="322"/>
      <c r="C786" s="391"/>
      <c r="D786" s="392"/>
      <c r="E786" s="392"/>
      <c r="F786" s="318"/>
      <c r="G786" s="318"/>
      <c r="H786" s="318"/>
      <c r="I786" s="318"/>
      <c r="J786" s="383"/>
      <c r="K786" s="393"/>
      <c r="L786" s="392"/>
      <c r="M786" s="467"/>
      <c r="N786" s="467"/>
      <c r="O786" s="467"/>
      <c r="P786" s="467"/>
      <c r="Q786" s="467"/>
      <c r="R786" s="467"/>
      <c r="S786" s="467"/>
      <c r="T786" s="467"/>
      <c r="U786" s="467"/>
      <c r="V786" s="467"/>
      <c r="W786" s="467"/>
      <c r="X786" s="467"/>
    </row>
    <row r="787" spans="1:24">
      <c r="A787" s="380" t="s">
        <v>1275</v>
      </c>
      <c r="B787" s="657" t="s">
        <v>1276</v>
      </c>
      <c r="C787" s="657"/>
      <c r="D787" s="657"/>
      <c r="E787" s="657"/>
      <c r="F787" s="657"/>
      <c r="G787" s="657"/>
      <c r="H787" s="449"/>
      <c r="I787" s="449">
        <v>330</v>
      </c>
      <c r="J787" s="556"/>
      <c r="K787" s="404"/>
      <c r="L787" s="403"/>
      <c r="M787" s="468">
        <f>SUM(M788:M789)</f>
        <v>0</v>
      </c>
      <c r="N787" s="468">
        <f t="shared" ref="N787:X787" si="274">SUM(N788:N789)</f>
        <v>0</v>
      </c>
      <c r="O787" s="468">
        <f t="shared" si="274"/>
        <v>0</v>
      </c>
      <c r="P787" s="468">
        <f t="shared" si="274"/>
        <v>0</v>
      </c>
      <c r="Q787" s="468">
        <f t="shared" si="274"/>
        <v>0</v>
      </c>
      <c r="R787" s="468">
        <f t="shared" si="274"/>
        <v>0</v>
      </c>
      <c r="S787" s="468">
        <f t="shared" si="274"/>
        <v>0</v>
      </c>
      <c r="T787" s="468">
        <f t="shared" si="274"/>
        <v>0</v>
      </c>
      <c r="U787" s="468">
        <f t="shared" si="274"/>
        <v>0</v>
      </c>
      <c r="V787" s="468">
        <f t="shared" si="274"/>
        <v>0</v>
      </c>
      <c r="W787" s="468">
        <f t="shared" si="274"/>
        <v>0</v>
      </c>
      <c r="X787" s="468">
        <f t="shared" si="274"/>
        <v>0</v>
      </c>
    </row>
    <row r="788" spans="1:24">
      <c r="A788" s="436" t="s">
        <v>21</v>
      </c>
      <c r="B788" s="322"/>
      <c r="C788" s="391"/>
      <c r="D788" s="392"/>
      <c r="E788" s="392"/>
      <c r="F788" s="318"/>
      <c r="G788" s="318"/>
      <c r="H788" s="318"/>
      <c r="I788" s="318"/>
      <c r="J788" s="396"/>
      <c r="K788" s="393"/>
      <c r="L788" s="392"/>
      <c r="M788" s="467"/>
      <c r="N788" s="467"/>
      <c r="O788" s="467"/>
      <c r="P788" s="467"/>
      <c r="Q788" s="467"/>
      <c r="R788" s="467"/>
      <c r="S788" s="467"/>
      <c r="T788" s="467"/>
      <c r="U788" s="467"/>
      <c r="V788" s="467"/>
      <c r="W788" s="467"/>
      <c r="X788" s="467"/>
    </row>
    <row r="789" spans="1:24">
      <c r="A789" s="436" t="s">
        <v>1277</v>
      </c>
      <c r="B789" s="322"/>
      <c r="C789" s="391"/>
      <c r="D789" s="392"/>
      <c r="E789" s="392"/>
      <c r="F789" s="318"/>
      <c r="G789" s="318"/>
      <c r="H789" s="318"/>
      <c r="I789" s="318"/>
      <c r="J789" s="396"/>
      <c r="K789" s="393"/>
      <c r="L789" s="392"/>
      <c r="M789" s="467"/>
      <c r="N789" s="467"/>
      <c r="O789" s="467"/>
      <c r="P789" s="467"/>
      <c r="Q789" s="467"/>
      <c r="R789" s="467"/>
      <c r="S789" s="467"/>
      <c r="T789" s="467"/>
      <c r="U789" s="467"/>
      <c r="V789" s="467"/>
      <c r="W789" s="467"/>
      <c r="X789" s="467"/>
    </row>
    <row r="790" spans="1:24">
      <c r="A790" s="380" t="s">
        <v>22</v>
      </c>
      <c r="B790" s="341" t="s">
        <v>717</v>
      </c>
      <c r="C790" s="402"/>
      <c r="D790" s="403"/>
      <c r="E790" s="403"/>
      <c r="F790" s="449"/>
      <c r="G790" s="449"/>
      <c r="H790" s="449"/>
      <c r="I790" s="449">
        <v>340</v>
      </c>
      <c r="J790" s="556"/>
      <c r="K790" s="404"/>
      <c r="L790" s="403"/>
      <c r="M790" s="468">
        <f t="shared" ref="M790:X790" si="275">SUM(M791:M792)</f>
        <v>633.5</v>
      </c>
      <c r="N790" s="468">
        <f t="shared" si="275"/>
        <v>1205.5999999999999</v>
      </c>
      <c r="O790" s="468">
        <f t="shared" si="275"/>
        <v>840.3</v>
      </c>
      <c r="P790" s="468">
        <f t="shared" si="275"/>
        <v>998.9</v>
      </c>
      <c r="Q790" s="468">
        <f t="shared" si="275"/>
        <v>998.9</v>
      </c>
      <c r="R790" s="468">
        <f t="shared" si="275"/>
        <v>0</v>
      </c>
      <c r="S790" s="468">
        <f t="shared" si="275"/>
        <v>998.9</v>
      </c>
      <c r="T790" s="468">
        <f t="shared" si="275"/>
        <v>998.9</v>
      </c>
      <c r="U790" s="468">
        <f t="shared" si="275"/>
        <v>0</v>
      </c>
      <c r="V790" s="468">
        <f t="shared" si="275"/>
        <v>988.3</v>
      </c>
      <c r="W790" s="468">
        <f t="shared" si="275"/>
        <v>988.3</v>
      </c>
      <c r="X790" s="468">
        <f t="shared" si="275"/>
        <v>0</v>
      </c>
    </row>
    <row r="791" spans="1:24">
      <c r="A791" s="436" t="s">
        <v>718</v>
      </c>
      <c r="B791" s="324" t="s">
        <v>433</v>
      </c>
      <c r="C791" s="391"/>
      <c r="D791" s="319" t="s">
        <v>399</v>
      </c>
      <c r="E791" s="319" t="s">
        <v>1175</v>
      </c>
      <c r="F791" s="319" t="s">
        <v>135</v>
      </c>
      <c r="G791" s="319" t="s">
        <v>96</v>
      </c>
      <c r="H791" s="319" t="s">
        <v>434</v>
      </c>
      <c r="I791" s="318">
        <v>340</v>
      </c>
      <c r="J791" s="396"/>
      <c r="K791" s="393"/>
      <c r="L791" s="392"/>
      <c r="M791" s="467">
        <v>633.5</v>
      </c>
      <c r="N791" s="467">
        <v>1205.5999999999999</v>
      </c>
      <c r="O791" s="467">
        <v>840.3</v>
      </c>
      <c r="P791" s="615">
        <v>998.9</v>
      </c>
      <c r="Q791" s="615">
        <v>998.9</v>
      </c>
      <c r="R791" s="615"/>
      <c r="S791" s="615">
        <v>998.9</v>
      </c>
      <c r="T791" s="615">
        <v>998.9</v>
      </c>
      <c r="U791" s="615"/>
      <c r="V791" s="615">
        <v>988.3</v>
      </c>
      <c r="W791" s="615">
        <v>988.3</v>
      </c>
      <c r="X791" s="615"/>
    </row>
    <row r="792" spans="1:24">
      <c r="A792" s="436" t="s">
        <v>953</v>
      </c>
      <c r="B792" s="322"/>
      <c r="C792" s="391"/>
      <c r="D792" s="392"/>
      <c r="E792" s="392"/>
      <c r="F792" s="318"/>
      <c r="G792" s="318"/>
      <c r="H792" s="318"/>
      <c r="I792" s="318"/>
      <c r="J792" s="396"/>
      <c r="K792" s="393"/>
      <c r="L792" s="392"/>
      <c r="M792" s="467"/>
      <c r="N792" s="467"/>
      <c r="O792" s="467"/>
      <c r="P792" s="467"/>
      <c r="Q792" s="467"/>
      <c r="R792" s="467"/>
      <c r="S792" s="467"/>
      <c r="T792" s="467"/>
      <c r="U792" s="467"/>
      <c r="V792" s="467"/>
      <c r="W792" s="467"/>
      <c r="X792" s="467"/>
    </row>
    <row r="793" spans="1:24">
      <c r="A793" s="380" t="s">
        <v>178</v>
      </c>
      <c r="B793" s="341" t="s">
        <v>189</v>
      </c>
      <c r="C793" s="402"/>
      <c r="D793" s="403"/>
      <c r="E793" s="403"/>
      <c r="F793" s="449"/>
      <c r="G793" s="449"/>
      <c r="H793" s="449"/>
      <c r="I793" s="449">
        <v>350</v>
      </c>
      <c r="J793" s="556"/>
      <c r="K793" s="404"/>
      <c r="L793" s="403"/>
      <c r="M793" s="468">
        <f t="shared" ref="M793:X793" si="276">SUM(M796:M797)</f>
        <v>62</v>
      </c>
      <c r="N793" s="468">
        <f t="shared" si="276"/>
        <v>62</v>
      </c>
      <c r="O793" s="468">
        <f t="shared" si="276"/>
        <v>47</v>
      </c>
      <c r="P793" s="468">
        <f t="shared" si="276"/>
        <v>62</v>
      </c>
      <c r="Q793" s="468">
        <f t="shared" si="276"/>
        <v>62</v>
      </c>
      <c r="R793" s="468">
        <f t="shared" si="276"/>
        <v>0</v>
      </c>
      <c r="S793" s="468">
        <f t="shared" si="276"/>
        <v>62</v>
      </c>
      <c r="T793" s="468">
        <f t="shared" si="276"/>
        <v>62</v>
      </c>
      <c r="U793" s="468">
        <f t="shared" si="276"/>
        <v>0</v>
      </c>
      <c r="V793" s="468">
        <f t="shared" si="276"/>
        <v>62</v>
      </c>
      <c r="W793" s="468">
        <f t="shared" si="276"/>
        <v>62</v>
      </c>
      <c r="X793" s="468">
        <f t="shared" si="276"/>
        <v>0</v>
      </c>
    </row>
    <row r="794" spans="1:24">
      <c r="A794" s="380"/>
      <c r="B794" s="341"/>
      <c r="C794" s="402"/>
      <c r="D794" s="403"/>
      <c r="E794" s="403"/>
      <c r="F794" s="449"/>
      <c r="G794" s="449"/>
      <c r="H794" s="449"/>
      <c r="I794" s="449"/>
      <c r="J794" s="556"/>
      <c r="K794" s="404"/>
      <c r="L794" s="403"/>
      <c r="M794" s="468"/>
      <c r="N794" s="468"/>
      <c r="O794" s="468"/>
      <c r="P794" s="468"/>
      <c r="Q794" s="468"/>
      <c r="R794" s="468"/>
      <c r="S794" s="468"/>
      <c r="T794" s="468"/>
      <c r="U794" s="468"/>
      <c r="V794" s="468"/>
      <c r="W794" s="468"/>
      <c r="X794" s="468"/>
    </row>
    <row r="795" spans="1:24">
      <c r="A795" s="380"/>
      <c r="B795" s="341"/>
      <c r="C795" s="402"/>
      <c r="D795" s="403"/>
      <c r="E795" s="403"/>
      <c r="F795" s="449"/>
      <c r="G795" s="449"/>
      <c r="H795" s="449"/>
      <c r="I795" s="449"/>
      <c r="J795" s="556"/>
      <c r="K795" s="404"/>
      <c r="L795" s="403"/>
      <c r="M795" s="468"/>
      <c r="N795" s="468"/>
      <c r="O795" s="468"/>
      <c r="P795" s="468"/>
      <c r="Q795" s="468"/>
      <c r="R795" s="468"/>
      <c r="S795" s="468"/>
      <c r="T795" s="468"/>
      <c r="U795" s="468"/>
      <c r="V795" s="468"/>
      <c r="W795" s="468"/>
      <c r="X795" s="468"/>
    </row>
    <row r="796" spans="1:24">
      <c r="A796" s="334" t="s">
        <v>154</v>
      </c>
      <c r="B796" s="324" t="s">
        <v>433</v>
      </c>
      <c r="C796" s="391"/>
      <c r="D796" s="319" t="s">
        <v>399</v>
      </c>
      <c r="E796" s="319" t="s">
        <v>1175</v>
      </c>
      <c r="F796" s="319" t="s">
        <v>135</v>
      </c>
      <c r="G796" s="319" t="s">
        <v>96</v>
      </c>
      <c r="H796" s="319" t="s">
        <v>434</v>
      </c>
      <c r="I796" s="319">
        <v>350</v>
      </c>
      <c r="J796" s="396"/>
      <c r="K796" s="393"/>
      <c r="L796" s="392"/>
      <c r="M796" s="467">
        <v>62</v>
      </c>
      <c r="N796" s="467">
        <v>62</v>
      </c>
      <c r="O796" s="467">
        <v>47</v>
      </c>
      <c r="P796" s="615">
        <f>Q796+R796</f>
        <v>62</v>
      </c>
      <c r="Q796" s="467">
        <v>62</v>
      </c>
      <c r="R796" s="467"/>
      <c r="S796" s="615">
        <f>T796+U796</f>
        <v>62</v>
      </c>
      <c r="T796" s="467">
        <v>62</v>
      </c>
      <c r="U796" s="467"/>
      <c r="V796" s="615">
        <f>W796+X796</f>
        <v>62</v>
      </c>
      <c r="W796" s="467">
        <v>62</v>
      </c>
      <c r="X796" s="467"/>
    </row>
    <row r="797" spans="1:24">
      <c r="A797" s="436" t="s">
        <v>154</v>
      </c>
      <c r="B797" s="322"/>
      <c r="C797" s="391"/>
      <c r="D797" s="392"/>
      <c r="E797" s="392"/>
      <c r="F797" s="318"/>
      <c r="G797" s="318"/>
      <c r="H797" s="318"/>
      <c r="I797" s="318"/>
      <c r="J797" s="396"/>
      <c r="K797" s="393"/>
      <c r="L797" s="392"/>
      <c r="M797" s="467"/>
      <c r="N797" s="467"/>
      <c r="O797" s="467"/>
      <c r="P797" s="467"/>
      <c r="Q797" s="467"/>
      <c r="R797" s="467"/>
      <c r="S797" s="467"/>
      <c r="T797" s="467"/>
      <c r="U797" s="467"/>
      <c r="V797" s="467"/>
      <c r="W797" s="467"/>
      <c r="X797" s="467"/>
    </row>
    <row r="798" spans="1:24">
      <c r="A798" s="309" t="s">
        <v>19</v>
      </c>
      <c r="B798" s="653" t="s">
        <v>175</v>
      </c>
      <c r="C798" s="653"/>
      <c r="D798" s="653"/>
      <c r="E798" s="653"/>
      <c r="F798" s="653"/>
      <c r="G798" s="653"/>
      <c r="H798" s="653"/>
      <c r="I798" s="653"/>
      <c r="J798" s="653"/>
      <c r="K798" s="653"/>
      <c r="L798" s="653"/>
      <c r="M798" s="607">
        <f>SUM(M800:M801)</f>
        <v>1685.1</v>
      </c>
      <c r="N798" s="607">
        <f>SUM(N800:N801)</f>
        <v>9790.6</v>
      </c>
      <c r="O798" s="607">
        <f>SUM(O800:O801)</f>
        <v>652.40000000000009</v>
      </c>
      <c r="P798" s="607">
        <f>SUM(P800:P801)</f>
        <v>10824</v>
      </c>
      <c r="Q798" s="607">
        <f t="shared" ref="Q798:X798" si="277">SUM(Q800:Q801)</f>
        <v>10824</v>
      </c>
      <c r="R798" s="607">
        <f t="shared" si="277"/>
        <v>0</v>
      </c>
      <c r="S798" s="607">
        <f t="shared" si="277"/>
        <v>10824</v>
      </c>
      <c r="T798" s="607">
        <f t="shared" si="277"/>
        <v>10824</v>
      </c>
      <c r="U798" s="607">
        <f t="shared" si="277"/>
        <v>0</v>
      </c>
      <c r="V798" s="607">
        <f t="shared" si="277"/>
        <v>10715.7</v>
      </c>
      <c r="W798" s="607">
        <f t="shared" si="277"/>
        <v>10715.7</v>
      </c>
      <c r="X798" s="607">
        <f t="shared" si="277"/>
        <v>0</v>
      </c>
    </row>
    <row r="799" spans="1:24">
      <c r="A799" s="382"/>
      <c r="B799" s="341"/>
      <c r="C799" s="417"/>
      <c r="D799" s="449"/>
      <c r="E799" s="449"/>
      <c r="F799" s="449"/>
      <c r="G799" s="449"/>
      <c r="H799" s="449"/>
      <c r="I799" s="449"/>
      <c r="J799" s="341"/>
      <c r="K799" s="417"/>
      <c r="L799" s="417"/>
      <c r="M799" s="466"/>
      <c r="N799" s="466"/>
      <c r="O799" s="466"/>
      <c r="P799" s="466"/>
      <c r="Q799" s="466"/>
      <c r="R799" s="466"/>
      <c r="S799" s="466"/>
      <c r="T799" s="466"/>
      <c r="U799" s="466"/>
      <c r="V799" s="466"/>
      <c r="W799" s="466"/>
      <c r="X799" s="466"/>
    </row>
    <row r="800" spans="1:24" ht="409.5">
      <c r="A800" s="334" t="s">
        <v>211</v>
      </c>
      <c r="B800" s="322" t="s">
        <v>432</v>
      </c>
      <c r="C800" s="322" t="s">
        <v>504</v>
      </c>
      <c r="D800" s="411" t="s">
        <v>413</v>
      </c>
      <c r="E800" s="411" t="s">
        <v>1036</v>
      </c>
      <c r="F800" s="412" t="s">
        <v>135</v>
      </c>
      <c r="G800" s="412" t="s">
        <v>96</v>
      </c>
      <c r="H800" s="412" t="s">
        <v>415</v>
      </c>
      <c r="I800" s="413">
        <v>811</v>
      </c>
      <c r="J800" s="322" t="s">
        <v>505</v>
      </c>
      <c r="K800" s="376" t="s">
        <v>1209</v>
      </c>
      <c r="L800" s="414"/>
      <c r="M800" s="615">
        <v>1685.1</v>
      </c>
      <c r="N800" s="615">
        <v>6014.6</v>
      </c>
      <c r="O800" s="615">
        <v>73.7</v>
      </c>
      <c r="P800" s="615">
        <v>6215.7</v>
      </c>
      <c r="Q800" s="615">
        <v>6215.7</v>
      </c>
      <c r="R800" s="615"/>
      <c r="S800" s="615">
        <v>6215.7</v>
      </c>
      <c r="T800" s="615">
        <v>6215.7</v>
      </c>
      <c r="U800" s="615"/>
      <c r="V800" s="615">
        <v>6153.5</v>
      </c>
      <c r="W800" s="615">
        <v>6153.5</v>
      </c>
      <c r="X800" s="615"/>
    </row>
    <row r="801" spans="1:24">
      <c r="A801" s="334" t="s">
        <v>59</v>
      </c>
      <c r="B801" s="377" t="s">
        <v>883</v>
      </c>
      <c r="C801" s="415"/>
      <c r="D801" s="411" t="s">
        <v>464</v>
      </c>
      <c r="E801" s="411" t="s">
        <v>1033</v>
      </c>
      <c r="F801" s="416">
        <v>7</v>
      </c>
      <c r="G801" s="416">
        <v>3</v>
      </c>
      <c r="H801" s="412" t="s">
        <v>447</v>
      </c>
      <c r="I801" s="413">
        <v>813</v>
      </c>
      <c r="J801" s="420"/>
      <c r="K801" s="414"/>
      <c r="L801" s="414"/>
      <c r="M801" s="467"/>
      <c r="N801" s="467">
        <v>3776</v>
      </c>
      <c r="O801" s="467">
        <v>578.70000000000005</v>
      </c>
      <c r="P801" s="615">
        <v>4608.3</v>
      </c>
      <c r="Q801" s="615">
        <v>4608.3</v>
      </c>
      <c r="R801" s="615"/>
      <c r="S801" s="615">
        <v>4608.3</v>
      </c>
      <c r="T801" s="615">
        <v>4608.3</v>
      </c>
      <c r="U801" s="615"/>
      <c r="V801" s="615">
        <v>4562.2</v>
      </c>
      <c r="W801" s="615">
        <v>4562.2</v>
      </c>
      <c r="X801" s="615"/>
    </row>
    <row r="802" spans="1:24" ht="56.25">
      <c r="A802" s="111" t="s">
        <v>150</v>
      </c>
      <c r="B802" s="116" t="s">
        <v>1239</v>
      </c>
      <c r="C802" s="132"/>
      <c r="D802" s="86"/>
      <c r="E802" s="86"/>
      <c r="F802" s="86"/>
      <c r="G802" s="86"/>
      <c r="H802" s="86"/>
      <c r="I802" s="86"/>
      <c r="J802" s="111"/>
      <c r="K802" s="111"/>
      <c r="L802" s="86"/>
      <c r="M802" s="569">
        <v>3888.7</v>
      </c>
      <c r="N802" s="569">
        <v>4109.8999999999996</v>
      </c>
      <c r="O802" s="569">
        <v>614.1</v>
      </c>
      <c r="P802" s="569">
        <v>3862.7</v>
      </c>
      <c r="Q802" s="569">
        <v>3862.7</v>
      </c>
      <c r="R802" s="569">
        <v>0</v>
      </c>
      <c r="S802" s="569">
        <v>3862.7</v>
      </c>
      <c r="T802" s="569">
        <v>3862.7</v>
      </c>
      <c r="U802" s="569">
        <v>0</v>
      </c>
      <c r="V802" s="569">
        <v>3824.2</v>
      </c>
      <c r="W802" s="569">
        <v>3824.2</v>
      </c>
      <c r="X802" s="569">
        <v>0</v>
      </c>
    </row>
    <row r="803" spans="1:24">
      <c r="A803" s="309" t="s">
        <v>9</v>
      </c>
      <c r="B803" s="653" t="s">
        <v>66</v>
      </c>
      <c r="C803" s="653"/>
      <c r="D803" s="653"/>
      <c r="E803" s="653"/>
      <c r="F803" s="653"/>
      <c r="G803" s="653"/>
      <c r="H803" s="653"/>
      <c r="I803" s="653"/>
      <c r="J803" s="653"/>
      <c r="K803" s="653"/>
      <c r="L803" s="653"/>
      <c r="M803" s="597">
        <f>SUM(M804,M809,)</f>
        <v>1546.6000000000001</v>
      </c>
      <c r="N803" s="597">
        <f t="shared" ref="N803:X803" si="278">SUM(N804,N809,)</f>
        <v>1432.6</v>
      </c>
      <c r="O803" s="597">
        <f t="shared" si="278"/>
        <v>614.1</v>
      </c>
      <c r="P803" s="597">
        <f t="shared" si="278"/>
        <v>1328.6</v>
      </c>
      <c r="Q803" s="597">
        <f t="shared" si="278"/>
        <v>1328.6</v>
      </c>
      <c r="R803" s="597">
        <f t="shared" si="278"/>
        <v>0</v>
      </c>
      <c r="S803" s="597">
        <f t="shared" si="278"/>
        <v>1328.6</v>
      </c>
      <c r="T803" s="597">
        <f t="shared" si="278"/>
        <v>1328.6</v>
      </c>
      <c r="U803" s="597">
        <f t="shared" si="278"/>
        <v>0</v>
      </c>
      <c r="V803" s="597">
        <f t="shared" si="278"/>
        <v>1315.4</v>
      </c>
      <c r="W803" s="597">
        <f t="shared" si="278"/>
        <v>1315.4</v>
      </c>
      <c r="X803" s="597">
        <f t="shared" si="278"/>
        <v>0</v>
      </c>
    </row>
    <row r="804" spans="1:24">
      <c r="A804" s="380" t="s">
        <v>56</v>
      </c>
      <c r="B804" s="322"/>
      <c r="C804" s="366"/>
      <c r="D804" s="366"/>
      <c r="E804" s="438"/>
      <c r="F804" s="322"/>
      <c r="G804" s="322"/>
      <c r="H804" s="322"/>
      <c r="I804" s="322"/>
      <c r="J804" s="396"/>
      <c r="K804" s="366"/>
      <c r="L804" s="438"/>
      <c r="M804" s="468">
        <f t="shared" ref="M804:X804" si="279">SUM(M805:M808)</f>
        <v>1273.4000000000001</v>
      </c>
      <c r="N804" s="468">
        <f t="shared" si="279"/>
        <v>964.1</v>
      </c>
      <c r="O804" s="468">
        <f t="shared" si="279"/>
        <v>557.20000000000005</v>
      </c>
      <c r="P804" s="468">
        <f t="shared" si="279"/>
        <v>793.4</v>
      </c>
      <c r="Q804" s="468">
        <f t="shared" si="279"/>
        <v>793.4</v>
      </c>
      <c r="R804" s="468">
        <f t="shared" si="279"/>
        <v>0</v>
      </c>
      <c r="S804" s="468">
        <f t="shared" si="279"/>
        <v>793.4</v>
      </c>
      <c r="T804" s="468">
        <f t="shared" si="279"/>
        <v>793.4</v>
      </c>
      <c r="U804" s="468">
        <f t="shared" si="279"/>
        <v>0</v>
      </c>
      <c r="V804" s="468">
        <f t="shared" si="279"/>
        <v>785.5</v>
      </c>
      <c r="W804" s="468">
        <f t="shared" si="279"/>
        <v>785.5</v>
      </c>
      <c r="X804" s="468">
        <f t="shared" si="279"/>
        <v>0</v>
      </c>
    </row>
    <row r="805" spans="1:24" ht="37.5">
      <c r="A805" s="334" t="s">
        <v>10</v>
      </c>
      <c r="B805" s="322" t="s">
        <v>67</v>
      </c>
      <c r="C805" s="329"/>
      <c r="D805" s="329"/>
      <c r="E805" s="329"/>
      <c r="F805" s="322"/>
      <c r="G805" s="322"/>
      <c r="H805" s="322"/>
      <c r="I805" s="350">
        <v>100</v>
      </c>
      <c r="J805" s="420"/>
      <c r="K805" s="329"/>
      <c r="L805" s="329"/>
      <c r="M805" s="467"/>
      <c r="N805" s="467"/>
      <c r="O805" s="467"/>
      <c r="P805" s="467">
        <f>SUM(Q805:R805)</f>
        <v>0</v>
      </c>
      <c r="Q805" s="467"/>
      <c r="R805" s="467"/>
      <c r="S805" s="467">
        <f>SUM(T805:U805)</f>
        <v>0</v>
      </c>
      <c r="T805" s="467"/>
      <c r="U805" s="467"/>
      <c r="V805" s="467">
        <f>SUM(W805:X805)</f>
        <v>0</v>
      </c>
      <c r="W805" s="467"/>
      <c r="X805" s="467"/>
    </row>
    <row r="806" spans="1:24" ht="37.5">
      <c r="A806" s="334" t="s">
        <v>237</v>
      </c>
      <c r="B806" s="322" t="s">
        <v>724</v>
      </c>
      <c r="C806" s="329"/>
      <c r="D806" s="323" t="s">
        <v>268</v>
      </c>
      <c r="E806" s="329" t="s">
        <v>985</v>
      </c>
      <c r="F806" s="324" t="s">
        <v>92</v>
      </c>
      <c r="G806" s="324" t="s">
        <v>97</v>
      </c>
      <c r="H806" s="322">
        <v>7770455490</v>
      </c>
      <c r="I806" s="350">
        <v>100</v>
      </c>
      <c r="J806" s="639" t="s">
        <v>1514</v>
      </c>
      <c r="K806" s="655" t="s">
        <v>1515</v>
      </c>
      <c r="L806" s="329"/>
      <c r="M806" s="467">
        <v>70</v>
      </c>
      <c r="N806" s="467">
        <v>0</v>
      </c>
      <c r="O806" s="467">
        <v>0</v>
      </c>
      <c r="P806" s="467">
        <v>0</v>
      </c>
      <c r="Q806" s="467"/>
      <c r="R806" s="467"/>
      <c r="S806" s="467">
        <v>0</v>
      </c>
      <c r="T806" s="467"/>
      <c r="U806" s="467"/>
      <c r="V806" s="467">
        <v>0</v>
      </c>
      <c r="W806" s="467"/>
      <c r="X806" s="467"/>
    </row>
    <row r="807" spans="1:24" ht="37.5">
      <c r="A807" s="334" t="s">
        <v>235</v>
      </c>
      <c r="B807" s="322" t="s">
        <v>68</v>
      </c>
      <c r="C807" s="360"/>
      <c r="D807" s="385" t="s">
        <v>253</v>
      </c>
      <c r="E807" s="385" t="s">
        <v>1516</v>
      </c>
      <c r="F807" s="368" t="s">
        <v>92</v>
      </c>
      <c r="G807" s="368" t="s">
        <v>97</v>
      </c>
      <c r="H807" s="327">
        <v>7770100190</v>
      </c>
      <c r="I807" s="350">
        <v>100</v>
      </c>
      <c r="J807" s="639"/>
      <c r="K807" s="655"/>
      <c r="L807" s="434"/>
      <c r="M807" s="467">
        <v>712.2</v>
      </c>
      <c r="N807" s="467">
        <v>793.5</v>
      </c>
      <c r="O807" s="467">
        <v>386.6</v>
      </c>
      <c r="P807" s="467">
        <v>793.4</v>
      </c>
      <c r="Q807" s="467">
        <v>793.4</v>
      </c>
      <c r="R807" s="467"/>
      <c r="S807" s="467">
        <v>793.4</v>
      </c>
      <c r="T807" s="467">
        <v>793.4</v>
      </c>
      <c r="U807" s="467"/>
      <c r="V807" s="467">
        <v>785.5</v>
      </c>
      <c r="W807" s="467">
        <v>785.5</v>
      </c>
      <c r="X807" s="467"/>
    </row>
    <row r="808" spans="1:24" ht="37.5">
      <c r="A808" s="334" t="s">
        <v>174</v>
      </c>
      <c r="B808" s="322" t="s">
        <v>68</v>
      </c>
      <c r="C808" s="360"/>
      <c r="D808" s="385" t="s">
        <v>1517</v>
      </c>
      <c r="E808" s="385" t="s">
        <v>1518</v>
      </c>
      <c r="F808" s="368" t="s">
        <v>92</v>
      </c>
      <c r="G808" s="368" t="s">
        <v>97</v>
      </c>
      <c r="H808" s="327">
        <v>7770100190</v>
      </c>
      <c r="I808" s="350">
        <v>200</v>
      </c>
      <c r="J808" s="654"/>
      <c r="K808" s="656"/>
      <c r="L808" s="434"/>
      <c r="M808" s="467">
        <v>491.2</v>
      </c>
      <c r="N808" s="467">
        <v>170.6</v>
      </c>
      <c r="O808" s="467">
        <v>170.6</v>
      </c>
      <c r="P808" s="467">
        <v>0</v>
      </c>
      <c r="Q808" s="467">
        <v>0</v>
      </c>
      <c r="R808" s="467"/>
      <c r="S808" s="467">
        <v>0</v>
      </c>
      <c r="T808" s="467">
        <v>0</v>
      </c>
      <c r="U808" s="467"/>
      <c r="V808" s="467">
        <v>0</v>
      </c>
      <c r="W808" s="467">
        <v>0</v>
      </c>
      <c r="X808" s="467"/>
    </row>
    <row r="809" spans="1:24">
      <c r="A809" s="657" t="s">
        <v>72</v>
      </c>
      <c r="B809" s="657"/>
      <c r="C809" s="657"/>
      <c r="D809" s="657"/>
      <c r="E809" s="657"/>
      <c r="F809" s="657"/>
      <c r="G809" s="657"/>
      <c r="H809" s="657"/>
      <c r="I809" s="657"/>
      <c r="J809" s="657"/>
      <c r="K809" s="657"/>
      <c r="L809" s="657"/>
      <c r="M809" s="466">
        <f>SUM(M810)</f>
        <v>273.2</v>
      </c>
      <c r="N809" s="466">
        <f t="shared" ref="N809:X809" si="280">SUM(N810)</f>
        <v>468.5</v>
      </c>
      <c r="O809" s="466">
        <f t="shared" si="280"/>
        <v>56.9</v>
      </c>
      <c r="P809" s="466">
        <f t="shared" si="280"/>
        <v>535.19999999999993</v>
      </c>
      <c r="Q809" s="466">
        <f t="shared" si="280"/>
        <v>535.19999999999993</v>
      </c>
      <c r="R809" s="466">
        <f t="shared" si="280"/>
        <v>0</v>
      </c>
      <c r="S809" s="466">
        <f t="shared" si="280"/>
        <v>535.20000000000005</v>
      </c>
      <c r="T809" s="466">
        <f t="shared" si="280"/>
        <v>535.20000000000005</v>
      </c>
      <c r="U809" s="466">
        <f t="shared" si="280"/>
        <v>0</v>
      </c>
      <c r="V809" s="466">
        <f t="shared" si="280"/>
        <v>529.9</v>
      </c>
      <c r="W809" s="466">
        <f t="shared" si="280"/>
        <v>529.9</v>
      </c>
      <c r="X809" s="466">
        <f t="shared" si="280"/>
        <v>0</v>
      </c>
    </row>
    <row r="810" spans="1:24" ht="37.5">
      <c r="A810" s="334" t="s">
        <v>21</v>
      </c>
      <c r="B810" s="322" t="s">
        <v>88</v>
      </c>
      <c r="C810" s="360"/>
      <c r="D810" s="360"/>
      <c r="E810" s="434"/>
      <c r="F810" s="322"/>
      <c r="G810" s="322"/>
      <c r="H810" s="322"/>
      <c r="I810" s="350">
        <v>200</v>
      </c>
      <c r="J810" s="396"/>
      <c r="K810" s="360"/>
      <c r="L810" s="434"/>
      <c r="M810" s="467">
        <f>SUM(M811:M814)</f>
        <v>273.2</v>
      </c>
      <c r="N810" s="467">
        <f t="shared" ref="N810:X810" si="281">SUM(N811:N814)</f>
        <v>468.5</v>
      </c>
      <c r="O810" s="467">
        <f t="shared" si="281"/>
        <v>56.9</v>
      </c>
      <c r="P810" s="467">
        <f t="shared" si="281"/>
        <v>535.19999999999993</v>
      </c>
      <c r="Q810" s="467">
        <f t="shared" si="281"/>
        <v>535.19999999999993</v>
      </c>
      <c r="R810" s="467">
        <f t="shared" si="281"/>
        <v>0</v>
      </c>
      <c r="S810" s="467">
        <f t="shared" si="281"/>
        <v>535.20000000000005</v>
      </c>
      <c r="T810" s="467">
        <f t="shared" si="281"/>
        <v>535.20000000000005</v>
      </c>
      <c r="U810" s="467">
        <f t="shared" si="281"/>
        <v>0</v>
      </c>
      <c r="V810" s="467">
        <f t="shared" si="281"/>
        <v>529.9</v>
      </c>
      <c r="W810" s="467">
        <f t="shared" si="281"/>
        <v>529.9</v>
      </c>
      <c r="X810" s="467">
        <f t="shared" si="281"/>
        <v>0</v>
      </c>
    </row>
    <row r="811" spans="1:24" ht="262.5">
      <c r="A811" s="334" t="s">
        <v>41</v>
      </c>
      <c r="B811" s="322" t="s">
        <v>1519</v>
      </c>
      <c r="C811" s="424"/>
      <c r="D811" s="425" t="s">
        <v>513</v>
      </c>
      <c r="E811" s="423" t="s">
        <v>1067</v>
      </c>
      <c r="F811" s="324" t="s">
        <v>92</v>
      </c>
      <c r="G811" s="324" t="s">
        <v>97</v>
      </c>
      <c r="H811" s="322">
        <v>1310600130</v>
      </c>
      <c r="I811" s="350">
        <v>200</v>
      </c>
      <c r="J811" s="426" t="s">
        <v>1068</v>
      </c>
      <c r="K811" s="423" t="s">
        <v>1069</v>
      </c>
      <c r="L811" s="434"/>
      <c r="M811" s="467">
        <v>62.6</v>
      </c>
      <c r="N811" s="467">
        <v>71.099999999999994</v>
      </c>
      <c r="O811" s="467">
        <v>56.9</v>
      </c>
      <c r="P811" s="467">
        <v>82.5</v>
      </c>
      <c r="Q811" s="467">
        <v>82.5</v>
      </c>
      <c r="R811" s="467"/>
      <c r="S811" s="467">
        <v>82.3</v>
      </c>
      <c r="T811" s="467">
        <v>82.3</v>
      </c>
      <c r="U811" s="467"/>
      <c r="V811" s="467">
        <v>76.400000000000006</v>
      </c>
      <c r="W811" s="467">
        <v>76.400000000000006</v>
      </c>
      <c r="X811" s="467"/>
    </row>
    <row r="812" spans="1:24" ht="262.5">
      <c r="A812" s="334" t="s">
        <v>73</v>
      </c>
      <c r="B812" s="322" t="s">
        <v>1520</v>
      </c>
      <c r="C812" s="360"/>
      <c r="D812" s="425" t="s">
        <v>513</v>
      </c>
      <c r="E812" s="423" t="s">
        <v>1067</v>
      </c>
      <c r="F812" s="324" t="s">
        <v>92</v>
      </c>
      <c r="G812" s="324" t="s">
        <v>97</v>
      </c>
      <c r="H812" s="322">
        <v>1310600130</v>
      </c>
      <c r="I812" s="350">
        <v>200</v>
      </c>
      <c r="J812" s="426" t="s">
        <v>1068</v>
      </c>
      <c r="K812" s="426" t="s">
        <v>1069</v>
      </c>
      <c r="L812" s="434"/>
      <c r="M812" s="467">
        <v>210.6</v>
      </c>
      <c r="N812" s="467">
        <v>334.9</v>
      </c>
      <c r="O812" s="467">
        <v>0</v>
      </c>
      <c r="P812" s="467">
        <v>373.4</v>
      </c>
      <c r="Q812" s="467">
        <v>373.4</v>
      </c>
      <c r="R812" s="467"/>
      <c r="S812" s="467">
        <v>374</v>
      </c>
      <c r="T812" s="467">
        <v>374</v>
      </c>
      <c r="U812" s="467"/>
      <c r="V812" s="467">
        <v>380.5</v>
      </c>
      <c r="W812" s="467">
        <v>380.5</v>
      </c>
      <c r="X812" s="467"/>
    </row>
    <row r="813" spans="1:24" ht="262.5">
      <c r="A813" s="334" t="s">
        <v>320</v>
      </c>
      <c r="B813" s="322" t="s">
        <v>1521</v>
      </c>
      <c r="C813" s="360"/>
      <c r="D813" s="425" t="s">
        <v>513</v>
      </c>
      <c r="E813" s="423" t="s">
        <v>1067</v>
      </c>
      <c r="F813" s="324" t="s">
        <v>92</v>
      </c>
      <c r="G813" s="324" t="s">
        <v>97</v>
      </c>
      <c r="H813" s="322">
        <v>1310600130</v>
      </c>
      <c r="I813" s="350">
        <v>200</v>
      </c>
      <c r="J813" s="426" t="s">
        <v>1068</v>
      </c>
      <c r="K813" s="426" t="s">
        <v>1069</v>
      </c>
      <c r="L813" s="434"/>
      <c r="M813" s="467">
        <v>0</v>
      </c>
      <c r="N813" s="467">
        <v>61.5</v>
      </c>
      <c r="O813" s="467">
        <v>0</v>
      </c>
      <c r="P813" s="467">
        <v>0</v>
      </c>
      <c r="Q813" s="467">
        <v>0</v>
      </c>
      <c r="R813" s="467"/>
      <c r="S813" s="467">
        <v>0</v>
      </c>
      <c r="T813" s="467">
        <v>0</v>
      </c>
      <c r="U813" s="467"/>
      <c r="V813" s="467">
        <v>0</v>
      </c>
      <c r="W813" s="467">
        <v>0</v>
      </c>
      <c r="X813" s="467"/>
    </row>
    <row r="814" spans="1:24" ht="262.5">
      <c r="A814" s="334" t="s">
        <v>892</v>
      </c>
      <c r="B814" s="322" t="s">
        <v>1522</v>
      </c>
      <c r="C814" s="360"/>
      <c r="D814" s="425" t="s">
        <v>513</v>
      </c>
      <c r="E814" s="423" t="s">
        <v>1067</v>
      </c>
      <c r="F814" s="324" t="s">
        <v>92</v>
      </c>
      <c r="G814" s="324" t="s">
        <v>97</v>
      </c>
      <c r="H814" s="322">
        <v>1310600130</v>
      </c>
      <c r="I814" s="350">
        <v>200</v>
      </c>
      <c r="J814" s="426" t="s">
        <v>1068</v>
      </c>
      <c r="K814" s="426" t="s">
        <v>1069</v>
      </c>
      <c r="L814" s="434"/>
      <c r="M814" s="467">
        <v>0</v>
      </c>
      <c r="N814" s="467">
        <v>1</v>
      </c>
      <c r="O814" s="467">
        <v>0</v>
      </c>
      <c r="P814" s="467">
        <v>79.3</v>
      </c>
      <c r="Q814" s="467">
        <v>79.3</v>
      </c>
      <c r="R814" s="467"/>
      <c r="S814" s="467">
        <v>78.900000000000006</v>
      </c>
      <c r="T814" s="467">
        <v>78.900000000000006</v>
      </c>
      <c r="U814" s="467"/>
      <c r="V814" s="467">
        <v>73</v>
      </c>
      <c r="W814" s="467">
        <v>73</v>
      </c>
      <c r="X814" s="467"/>
    </row>
    <row r="815" spans="1:24">
      <c r="A815" s="309" t="s">
        <v>19</v>
      </c>
      <c r="B815" s="653" t="s">
        <v>175</v>
      </c>
      <c r="C815" s="653"/>
      <c r="D815" s="653"/>
      <c r="E815" s="653"/>
      <c r="F815" s="653"/>
      <c r="G815" s="653"/>
      <c r="H815" s="653"/>
      <c r="I815" s="653"/>
      <c r="J815" s="653"/>
      <c r="K815" s="653"/>
      <c r="L815" s="653"/>
      <c r="M815" s="607">
        <f t="shared" ref="M815:X815" si="282">SUM(M816:M816)</f>
        <v>2342</v>
      </c>
      <c r="N815" s="607">
        <f t="shared" si="282"/>
        <v>2677.3</v>
      </c>
      <c r="O815" s="607">
        <f t="shared" si="282"/>
        <v>0</v>
      </c>
      <c r="P815" s="607">
        <f t="shared" si="282"/>
        <v>2534.1</v>
      </c>
      <c r="Q815" s="607">
        <f t="shared" si="282"/>
        <v>2534.1</v>
      </c>
      <c r="R815" s="607">
        <f t="shared" si="282"/>
        <v>0</v>
      </c>
      <c r="S815" s="607">
        <f t="shared" si="282"/>
        <v>2534.1</v>
      </c>
      <c r="T815" s="607">
        <f t="shared" si="282"/>
        <v>2534.1</v>
      </c>
      <c r="U815" s="607">
        <f t="shared" si="282"/>
        <v>0</v>
      </c>
      <c r="V815" s="607">
        <f t="shared" si="282"/>
        <v>2508.8000000000002</v>
      </c>
      <c r="W815" s="607">
        <f t="shared" si="282"/>
        <v>2508.8000000000002</v>
      </c>
      <c r="X815" s="607">
        <f t="shared" si="282"/>
        <v>0</v>
      </c>
    </row>
    <row r="816" spans="1:24" ht="206.25">
      <c r="A816" s="334" t="s">
        <v>17</v>
      </c>
      <c r="B816" s="377" t="s">
        <v>1070</v>
      </c>
      <c r="C816" s="447"/>
      <c r="D816" s="379" t="s">
        <v>513</v>
      </c>
      <c r="E816" s="379" t="s">
        <v>1067</v>
      </c>
      <c r="F816" s="427" t="s">
        <v>92</v>
      </c>
      <c r="G816" s="427" t="s">
        <v>97</v>
      </c>
      <c r="H816" s="427" t="s">
        <v>514</v>
      </c>
      <c r="I816" s="428">
        <v>810</v>
      </c>
      <c r="J816" s="328" t="s">
        <v>1523</v>
      </c>
      <c r="K816" s="429">
        <v>45598</v>
      </c>
      <c r="L816" s="447"/>
      <c r="M816" s="467">
        <v>2342</v>
      </c>
      <c r="N816" s="467">
        <v>2677.3</v>
      </c>
      <c r="O816" s="467">
        <v>0</v>
      </c>
      <c r="P816" s="467">
        <v>2534.1</v>
      </c>
      <c r="Q816" s="467">
        <v>2534.1</v>
      </c>
      <c r="R816" s="467"/>
      <c r="S816" s="467">
        <v>2534.1</v>
      </c>
      <c r="T816" s="467">
        <v>2534.1</v>
      </c>
      <c r="U816" s="467"/>
      <c r="V816" s="467">
        <v>2508.8000000000002</v>
      </c>
      <c r="W816" s="467">
        <v>2508.8000000000002</v>
      </c>
      <c r="X816" s="467"/>
    </row>
    <row r="817" spans="1:24" ht="37.5">
      <c r="A817" s="111" t="s">
        <v>151</v>
      </c>
      <c r="B817" s="116" t="s">
        <v>1240</v>
      </c>
      <c r="C817" s="132"/>
      <c r="D817" s="86"/>
      <c r="E817" s="86"/>
      <c r="F817" s="86"/>
      <c r="G817" s="86"/>
      <c r="H817" s="86"/>
      <c r="I817" s="86"/>
      <c r="J817" s="111"/>
      <c r="K817" s="111"/>
      <c r="L817" s="86"/>
      <c r="M817" s="569">
        <v>1117019.1000000001</v>
      </c>
      <c r="N817" s="569">
        <v>1515205.9</v>
      </c>
      <c r="O817" s="569">
        <v>698319.3</v>
      </c>
      <c r="P817" s="569">
        <v>791074.70000000007</v>
      </c>
      <c r="Q817" s="569">
        <v>791074.70000000007</v>
      </c>
      <c r="R817" s="569">
        <v>0</v>
      </c>
      <c r="S817" s="569">
        <v>921158.90000000014</v>
      </c>
      <c r="T817" s="569">
        <v>921158.90000000014</v>
      </c>
      <c r="U817" s="569">
        <v>0</v>
      </c>
      <c r="V817" s="569">
        <v>755479.70000000007</v>
      </c>
      <c r="W817" s="569">
        <v>755479.70000000007</v>
      </c>
      <c r="X817" s="569">
        <v>0</v>
      </c>
    </row>
    <row r="818" spans="1:24" ht="18.75" customHeight="1">
      <c r="A818" s="309" t="s">
        <v>9</v>
      </c>
      <c r="B818" s="653" t="s">
        <v>66</v>
      </c>
      <c r="C818" s="653"/>
      <c r="D818" s="653"/>
      <c r="E818" s="653"/>
      <c r="F818" s="653"/>
      <c r="G818" s="653"/>
      <c r="H818" s="653"/>
      <c r="I818" s="653"/>
      <c r="J818" s="653"/>
      <c r="K818" s="653"/>
      <c r="L818" s="653"/>
      <c r="M818" s="597">
        <f>SUM(M819,M827,M858,M873,M889,M908)</f>
        <v>1071693.5999999999</v>
      </c>
      <c r="N818" s="597">
        <f>SUM(N819,N827,N858,N873,N889,N908)</f>
        <v>1454192.7999999998</v>
      </c>
      <c r="O818" s="597">
        <f>O819+O827+O858+O873+O889+O908</f>
        <v>657758.79999999993</v>
      </c>
      <c r="P818" s="597">
        <f t="shared" ref="P818:X818" si="283">SUM(P819,P827,P858,P873,P889,P908)</f>
        <v>743502.79999999993</v>
      </c>
      <c r="Q818" s="597">
        <f t="shared" si="283"/>
        <v>743502.79999999993</v>
      </c>
      <c r="R818" s="597">
        <f t="shared" si="283"/>
        <v>0</v>
      </c>
      <c r="S818" s="597">
        <f t="shared" si="283"/>
        <v>872822.5</v>
      </c>
      <c r="T818" s="597">
        <f t="shared" si="283"/>
        <v>872822.5</v>
      </c>
      <c r="U818" s="597">
        <f t="shared" si="283"/>
        <v>0</v>
      </c>
      <c r="V818" s="597">
        <f t="shared" si="283"/>
        <v>707011.6</v>
      </c>
      <c r="W818" s="597">
        <f t="shared" si="283"/>
        <v>707011.6</v>
      </c>
      <c r="X818" s="597">
        <f t="shared" si="283"/>
        <v>0</v>
      </c>
    </row>
    <row r="819" spans="1:24">
      <c r="A819" s="380" t="s">
        <v>56</v>
      </c>
      <c r="B819" s="322"/>
      <c r="C819" s="366"/>
      <c r="D819" s="438"/>
      <c r="E819" s="438"/>
      <c r="F819" s="322"/>
      <c r="G819" s="322"/>
      <c r="H819" s="322"/>
      <c r="I819" s="322"/>
      <c r="J819" s="396"/>
      <c r="K819" s="366"/>
      <c r="L819" s="438"/>
      <c r="M819" s="468">
        <f>M820+M825</f>
        <v>100994.3</v>
      </c>
      <c r="N819" s="468">
        <f t="shared" ref="N819:X819" si="284">N820+N825</f>
        <v>105290.8</v>
      </c>
      <c r="O819" s="468">
        <f t="shared" si="284"/>
        <v>69602.899999999994</v>
      </c>
      <c r="P819" s="468">
        <f t="shared" si="284"/>
        <v>108190.9</v>
      </c>
      <c r="Q819" s="468">
        <f t="shared" si="284"/>
        <v>108190.9</v>
      </c>
      <c r="R819" s="468">
        <f t="shared" si="284"/>
        <v>0</v>
      </c>
      <c r="S819" s="468">
        <f t="shared" si="284"/>
        <v>108190.9</v>
      </c>
      <c r="T819" s="468">
        <f t="shared" si="284"/>
        <v>108190.9</v>
      </c>
      <c r="U819" s="468">
        <f t="shared" si="284"/>
        <v>0</v>
      </c>
      <c r="V819" s="468">
        <f t="shared" si="284"/>
        <v>107108.90000000001</v>
      </c>
      <c r="W819" s="468">
        <f t="shared" si="284"/>
        <v>107108.90000000001</v>
      </c>
      <c r="X819" s="468">
        <f t="shared" si="284"/>
        <v>0</v>
      </c>
    </row>
    <row r="820" spans="1:24" ht="112.5" customHeight="1">
      <c r="A820" s="727" t="s">
        <v>10</v>
      </c>
      <c r="B820" s="322" t="s">
        <v>515</v>
      </c>
      <c r="C820" s="659" t="s">
        <v>516</v>
      </c>
      <c r="D820" s="325" t="s">
        <v>1079</v>
      </c>
      <c r="E820" s="323" t="s">
        <v>1066</v>
      </c>
      <c r="F820" s="323" t="s">
        <v>517</v>
      </c>
      <c r="G820" s="323" t="s">
        <v>518</v>
      </c>
      <c r="H820" s="519"/>
      <c r="I820" s="350">
        <v>100</v>
      </c>
      <c r="J820" s="383" t="s">
        <v>519</v>
      </c>
      <c r="K820" s="430" t="s">
        <v>405</v>
      </c>
      <c r="L820" s="329"/>
      <c r="M820" s="467">
        <f>M822+M823+M824+M821</f>
        <v>98498.8</v>
      </c>
      <c r="N820" s="467">
        <f>N822+N823+N821+N824</f>
        <v>102636.2</v>
      </c>
      <c r="O820" s="467">
        <f>O822+O823+O821+O824</f>
        <v>68015.199999999997</v>
      </c>
      <c r="P820" s="467">
        <f>SUM(Q820:R820)</f>
        <v>105707.7</v>
      </c>
      <c r="Q820" s="467">
        <f>Q822+Q823+Q821+Q824</f>
        <v>105707.7</v>
      </c>
      <c r="R820" s="467">
        <f>R822</f>
        <v>0</v>
      </c>
      <c r="S820" s="467">
        <f>SUM(T820:U820)</f>
        <v>105707.7</v>
      </c>
      <c r="T820" s="467">
        <f>T822+T823+T821+T824</f>
        <v>105707.7</v>
      </c>
      <c r="U820" s="467">
        <f>U822</f>
        <v>0</v>
      </c>
      <c r="V820" s="467">
        <f>SUM(W820:X820)</f>
        <v>104650.6</v>
      </c>
      <c r="W820" s="467">
        <f>W822+W823+W821+W824</f>
        <v>104650.6</v>
      </c>
      <c r="X820" s="467">
        <f>X822</f>
        <v>0</v>
      </c>
    </row>
    <row r="821" spans="1:24">
      <c r="A821" s="727"/>
      <c r="B821" s="322" t="s">
        <v>520</v>
      </c>
      <c r="C821" s="659"/>
      <c r="D821" s="430"/>
      <c r="E821" s="329"/>
      <c r="F821" s="323" t="s">
        <v>91</v>
      </c>
      <c r="G821" s="323" t="s">
        <v>132</v>
      </c>
      <c r="H821" s="431">
        <v>7770101000</v>
      </c>
      <c r="I821" s="350"/>
      <c r="J821" s="383"/>
      <c r="K821" s="430"/>
      <c r="L821" s="329"/>
      <c r="M821" s="467">
        <v>3772.9</v>
      </c>
      <c r="N821" s="467">
        <v>4200.3</v>
      </c>
      <c r="O821" s="467">
        <v>2575.5</v>
      </c>
      <c r="P821" s="467">
        <f>Q821</f>
        <v>4188</v>
      </c>
      <c r="Q821" s="467">
        <v>4188</v>
      </c>
      <c r="R821" s="467">
        <v>0</v>
      </c>
      <c r="S821" s="467">
        <f>T821</f>
        <v>4188</v>
      </c>
      <c r="T821" s="467">
        <v>4188</v>
      </c>
      <c r="U821" s="467">
        <v>0</v>
      </c>
      <c r="V821" s="467">
        <f>W821</f>
        <v>4146.1000000000004</v>
      </c>
      <c r="W821" s="467">
        <v>4146.1000000000004</v>
      </c>
      <c r="X821" s="467">
        <v>0</v>
      </c>
    </row>
    <row r="822" spans="1:24" ht="37.5" customHeight="1">
      <c r="A822" s="727"/>
      <c r="B822" s="322" t="s">
        <v>152</v>
      </c>
      <c r="C822" s="659"/>
      <c r="D822" s="430"/>
      <c r="E822" s="329"/>
      <c r="F822" s="323" t="s">
        <v>91</v>
      </c>
      <c r="G822" s="323" t="s">
        <v>92</v>
      </c>
      <c r="H822" s="318">
        <v>7770100190</v>
      </c>
      <c r="I822" s="350"/>
      <c r="J822" s="639" t="s">
        <v>521</v>
      </c>
      <c r="K822" s="430" t="s">
        <v>522</v>
      </c>
      <c r="L822" s="329"/>
      <c r="M822" s="467">
        <v>91331.5</v>
      </c>
      <c r="N822" s="467">
        <v>98125.9</v>
      </c>
      <c r="O822" s="467">
        <v>65129.7</v>
      </c>
      <c r="P822" s="467">
        <f>Q822+R822</f>
        <v>101519.7</v>
      </c>
      <c r="Q822" s="467">
        <v>101519.7</v>
      </c>
      <c r="R822" s="467">
        <v>0</v>
      </c>
      <c r="S822" s="467">
        <f>T822</f>
        <v>101519.7</v>
      </c>
      <c r="T822" s="467">
        <v>101519.7</v>
      </c>
      <c r="U822" s="467">
        <v>0</v>
      </c>
      <c r="V822" s="467">
        <f>W822+X822</f>
        <v>100504.5</v>
      </c>
      <c r="W822" s="467">
        <v>100504.5</v>
      </c>
      <c r="X822" s="467">
        <v>0</v>
      </c>
    </row>
    <row r="823" spans="1:24" ht="56.25">
      <c r="A823" s="727"/>
      <c r="B823" s="322" t="s">
        <v>1025</v>
      </c>
      <c r="C823" s="659"/>
      <c r="D823" s="430"/>
      <c r="E823" s="329"/>
      <c r="F823" s="323" t="s">
        <v>91</v>
      </c>
      <c r="G823" s="323" t="s">
        <v>92</v>
      </c>
      <c r="H823" s="350">
        <v>7770574270</v>
      </c>
      <c r="I823" s="350"/>
      <c r="J823" s="639"/>
      <c r="K823" s="430"/>
      <c r="L823" s="329"/>
      <c r="M823" s="467">
        <v>1735.1</v>
      </c>
      <c r="N823" s="467">
        <v>0</v>
      </c>
      <c r="O823" s="467">
        <v>0</v>
      </c>
      <c r="P823" s="467">
        <f>Q823</f>
        <v>0</v>
      </c>
      <c r="Q823" s="467">
        <v>0</v>
      </c>
      <c r="R823" s="467">
        <v>0</v>
      </c>
      <c r="S823" s="467">
        <f>T823</f>
        <v>0</v>
      </c>
      <c r="T823" s="467">
        <v>0</v>
      </c>
      <c r="U823" s="467">
        <v>0</v>
      </c>
      <c r="V823" s="467">
        <f>W823</f>
        <v>0</v>
      </c>
      <c r="W823" s="467">
        <v>0</v>
      </c>
      <c r="X823" s="467">
        <v>0</v>
      </c>
    </row>
    <row r="824" spans="1:24" ht="37.5">
      <c r="A824" s="727"/>
      <c r="B824" s="322" t="s">
        <v>1173</v>
      </c>
      <c r="C824" s="659"/>
      <c r="D824" s="329"/>
      <c r="E824" s="329"/>
      <c r="F824" s="323" t="s">
        <v>885</v>
      </c>
      <c r="G824" s="323" t="s">
        <v>886</v>
      </c>
      <c r="H824" s="318">
        <v>7770455490</v>
      </c>
      <c r="I824" s="350"/>
      <c r="J824" s="383"/>
      <c r="K824" s="430"/>
      <c r="L824" s="329"/>
      <c r="M824" s="467">
        <f>200+1459.3</f>
        <v>1659.3</v>
      </c>
      <c r="N824" s="467">
        <v>310</v>
      </c>
      <c r="O824" s="467">
        <v>310</v>
      </c>
      <c r="P824" s="467">
        <f>Q824</f>
        <v>0</v>
      </c>
      <c r="Q824" s="467">
        <v>0</v>
      </c>
      <c r="R824" s="467">
        <v>0</v>
      </c>
      <c r="S824" s="467">
        <f>T824</f>
        <v>0</v>
      </c>
      <c r="T824" s="467">
        <v>0</v>
      </c>
      <c r="U824" s="467">
        <v>0</v>
      </c>
      <c r="V824" s="467">
        <f>W824</f>
        <v>0</v>
      </c>
      <c r="W824" s="467">
        <v>0</v>
      </c>
      <c r="X824" s="467">
        <v>0</v>
      </c>
    </row>
    <row r="825" spans="1:24" ht="93.75">
      <c r="A825" s="334" t="s">
        <v>11</v>
      </c>
      <c r="B825" s="322" t="s">
        <v>68</v>
      </c>
      <c r="C825" s="659"/>
      <c r="D825" s="323" t="s">
        <v>254</v>
      </c>
      <c r="E825" s="323" t="s">
        <v>947</v>
      </c>
      <c r="F825" s="323" t="s">
        <v>91</v>
      </c>
      <c r="G825" s="323" t="s">
        <v>92</v>
      </c>
      <c r="H825" s="350">
        <v>7770100190</v>
      </c>
      <c r="I825" s="350">
        <v>200</v>
      </c>
      <c r="J825" s="383" t="s">
        <v>523</v>
      </c>
      <c r="K825" s="430" t="s">
        <v>524</v>
      </c>
      <c r="L825" s="434"/>
      <c r="M825" s="467">
        <v>2495.5</v>
      </c>
      <c r="N825" s="467">
        <v>2654.6</v>
      </c>
      <c r="O825" s="467">
        <v>1587.7</v>
      </c>
      <c r="P825" s="467">
        <f>SUM(Q825:R825)</f>
        <v>2483.1999999999998</v>
      </c>
      <c r="Q825" s="467">
        <v>2483.1999999999998</v>
      </c>
      <c r="R825" s="467">
        <v>0</v>
      </c>
      <c r="S825" s="467">
        <f>SUM(T825:U825)</f>
        <v>2483.1999999999998</v>
      </c>
      <c r="T825" s="467">
        <v>2483.1999999999998</v>
      </c>
      <c r="U825" s="467">
        <v>0</v>
      </c>
      <c r="V825" s="467">
        <f>SUM(W825:X825)</f>
        <v>2458.3000000000002</v>
      </c>
      <c r="W825" s="467">
        <v>2458.3000000000002</v>
      </c>
      <c r="X825" s="467">
        <v>0</v>
      </c>
    </row>
    <row r="826" spans="1:24" ht="93.75">
      <c r="A826" s="334"/>
      <c r="B826" s="322"/>
      <c r="C826" s="659"/>
      <c r="D826" s="434"/>
      <c r="E826" s="434"/>
      <c r="F826" s="323"/>
      <c r="G826" s="323"/>
      <c r="H826" s="350"/>
      <c r="I826" s="350"/>
      <c r="J826" s="383" t="s">
        <v>1080</v>
      </c>
      <c r="K826" s="430" t="s">
        <v>1081</v>
      </c>
      <c r="L826" s="434"/>
      <c r="M826" s="467"/>
      <c r="N826" s="467"/>
      <c r="O826" s="467"/>
      <c r="P826" s="467"/>
      <c r="Q826" s="467"/>
      <c r="R826" s="467"/>
      <c r="S826" s="467"/>
      <c r="T826" s="467"/>
      <c r="U826" s="467"/>
      <c r="V826" s="467"/>
      <c r="W826" s="467"/>
      <c r="X826" s="467"/>
    </row>
    <row r="827" spans="1:24" ht="18.75" customHeight="1">
      <c r="A827" s="638" t="s">
        <v>87</v>
      </c>
      <c r="B827" s="638"/>
      <c r="C827" s="638"/>
      <c r="D827" s="638"/>
      <c r="E827" s="638"/>
      <c r="F827" s="638"/>
      <c r="G827" s="638"/>
      <c r="H827" s="638"/>
      <c r="I827" s="638"/>
      <c r="J827" s="638"/>
      <c r="K827" s="638"/>
      <c r="L827" s="638"/>
      <c r="M827" s="468">
        <f t="shared" ref="M827:X827" si="285">SUM(M828,M833,M854)</f>
        <v>87720.6</v>
      </c>
      <c r="N827" s="468">
        <f t="shared" si="285"/>
        <v>118099.7</v>
      </c>
      <c r="O827" s="468">
        <f t="shared" si="285"/>
        <v>71618.899999999994</v>
      </c>
      <c r="P827" s="468">
        <f t="shared" si="285"/>
        <v>140401.69999999998</v>
      </c>
      <c r="Q827" s="468">
        <f t="shared" si="285"/>
        <v>140401.69999999998</v>
      </c>
      <c r="R827" s="468">
        <f t="shared" si="285"/>
        <v>0</v>
      </c>
      <c r="S827" s="468">
        <f t="shared" si="285"/>
        <v>231598.5</v>
      </c>
      <c r="T827" s="468">
        <f t="shared" si="285"/>
        <v>231598.5</v>
      </c>
      <c r="U827" s="468">
        <f t="shared" si="285"/>
        <v>0</v>
      </c>
      <c r="V827" s="468">
        <f t="shared" si="285"/>
        <v>106230.8</v>
      </c>
      <c r="W827" s="468">
        <f t="shared" si="285"/>
        <v>106230.8</v>
      </c>
      <c r="X827" s="468">
        <f t="shared" si="285"/>
        <v>0</v>
      </c>
    </row>
    <row r="828" spans="1:24">
      <c r="A828" s="334" t="s">
        <v>12</v>
      </c>
      <c r="B828" s="322" t="s">
        <v>57</v>
      </c>
      <c r="C828" s="329"/>
      <c r="D828" s="329"/>
      <c r="E828" s="329"/>
      <c r="F828" s="322"/>
      <c r="G828" s="322"/>
      <c r="H828" s="322"/>
      <c r="I828" s="350">
        <v>100</v>
      </c>
      <c r="J828" s="420"/>
      <c r="K828" s="329"/>
      <c r="L828" s="329"/>
      <c r="M828" s="467">
        <f>SUM(M829:M831)+M832</f>
        <v>63312.500000000007</v>
      </c>
      <c r="N828" s="467">
        <f>SUM(N829:N831)+N832</f>
        <v>72870.5</v>
      </c>
      <c r="O828" s="467">
        <f>SUM(O829:O831)+O832</f>
        <v>45665.3</v>
      </c>
      <c r="P828" s="467">
        <f>SUM(P829:P831)+P832</f>
        <v>71078</v>
      </c>
      <c r="Q828" s="467">
        <f>SUM(Q829:Q831)+Q832</f>
        <v>71078</v>
      </c>
      <c r="R828" s="467">
        <f>SUM(R829:R831)</f>
        <v>0</v>
      </c>
      <c r="S828" s="467">
        <f>SUM(S829:S831)+S832</f>
        <v>71078</v>
      </c>
      <c r="T828" s="467">
        <f>SUM(T829:T831)+T832</f>
        <v>71078</v>
      </c>
      <c r="U828" s="467">
        <f>SUM(U829:U831)</f>
        <v>0</v>
      </c>
      <c r="V828" s="467">
        <f>SUM(V829:V831)+V832</f>
        <v>70367.200000000012</v>
      </c>
      <c r="W828" s="467">
        <f>SUM(W829:W831)+W832</f>
        <v>70367.200000000012</v>
      </c>
      <c r="X828" s="467">
        <f>SUM(X829:X831)</f>
        <v>0</v>
      </c>
    </row>
    <row r="829" spans="1:24" ht="131.25">
      <c r="A829" s="334" t="s">
        <v>47</v>
      </c>
      <c r="B829" s="322" t="s">
        <v>525</v>
      </c>
      <c r="C829" s="329" t="s">
        <v>526</v>
      </c>
      <c r="D829" s="323" t="s">
        <v>997</v>
      </c>
      <c r="E829" s="323" t="s">
        <v>948</v>
      </c>
      <c r="F829" s="323" t="s">
        <v>1082</v>
      </c>
      <c r="G829" s="323" t="s">
        <v>1083</v>
      </c>
      <c r="H829" s="323" t="s">
        <v>1084</v>
      </c>
      <c r="I829" s="350">
        <v>100</v>
      </c>
      <c r="J829" s="383" t="s">
        <v>527</v>
      </c>
      <c r="K829" s="430" t="s">
        <v>405</v>
      </c>
      <c r="L829" s="329"/>
      <c r="M829" s="467">
        <f>18220.6+70</f>
        <v>18290.599999999999</v>
      </c>
      <c r="N829" s="467">
        <v>23841.8</v>
      </c>
      <c r="O829" s="467">
        <v>13607.3</v>
      </c>
      <c r="P829" s="467">
        <f>SUM(Q829:R829)</f>
        <v>22109.9</v>
      </c>
      <c r="Q829" s="467">
        <v>22109.9</v>
      </c>
      <c r="R829" s="467">
        <v>0</v>
      </c>
      <c r="S829" s="467">
        <f>SUM(T829:U829)</f>
        <v>22109.9</v>
      </c>
      <c r="T829" s="467">
        <v>22109.9</v>
      </c>
      <c r="U829" s="467">
        <v>0</v>
      </c>
      <c r="V829" s="467">
        <f>SUM(W829:X829)</f>
        <v>21888.799999999999</v>
      </c>
      <c r="W829" s="467">
        <v>21888.799999999999</v>
      </c>
      <c r="X829" s="467">
        <v>0</v>
      </c>
    </row>
    <row r="830" spans="1:24" ht="187.5">
      <c r="A830" s="334" t="s">
        <v>64</v>
      </c>
      <c r="B830" s="322" t="s">
        <v>528</v>
      </c>
      <c r="C830" s="329" t="s">
        <v>529</v>
      </c>
      <c r="D830" s="323" t="s">
        <v>1085</v>
      </c>
      <c r="E830" s="323" t="s">
        <v>1086</v>
      </c>
      <c r="F830" s="323" t="s">
        <v>1087</v>
      </c>
      <c r="G830" s="323" t="s">
        <v>1088</v>
      </c>
      <c r="H830" s="323" t="s">
        <v>738</v>
      </c>
      <c r="I830" s="350">
        <v>100</v>
      </c>
      <c r="J830" s="383" t="s">
        <v>530</v>
      </c>
      <c r="K830" s="348" t="s">
        <v>531</v>
      </c>
      <c r="L830" s="329"/>
      <c r="M830" s="467">
        <f>13064.2+9659.6+70</f>
        <v>22793.800000000003</v>
      </c>
      <c r="N830" s="467">
        <v>26658.1</v>
      </c>
      <c r="O830" s="467">
        <v>16761.599999999999</v>
      </c>
      <c r="P830" s="467">
        <f>SUM(Q830:R830)</f>
        <v>26759.3</v>
      </c>
      <c r="Q830" s="467">
        <f>14729.3+12030</f>
        <v>26759.3</v>
      </c>
      <c r="R830" s="467">
        <v>0</v>
      </c>
      <c r="S830" s="467">
        <f>SUM(T830:U830)</f>
        <v>26759.3</v>
      </c>
      <c r="T830" s="467">
        <f>14729.3+12030</f>
        <v>26759.3</v>
      </c>
      <c r="U830" s="467">
        <v>0</v>
      </c>
      <c r="V830" s="467">
        <f>SUM(W830:X830)</f>
        <v>26491.7</v>
      </c>
      <c r="W830" s="467">
        <f>14582+11909.7</f>
        <v>26491.7</v>
      </c>
      <c r="X830" s="467">
        <v>0</v>
      </c>
    </row>
    <row r="831" spans="1:24" ht="281.25">
      <c r="A831" s="334" t="s">
        <v>65</v>
      </c>
      <c r="B831" s="322" t="s">
        <v>532</v>
      </c>
      <c r="C831" s="329" t="s">
        <v>1527</v>
      </c>
      <c r="D831" s="323" t="s">
        <v>262</v>
      </c>
      <c r="E831" s="323" t="s">
        <v>952</v>
      </c>
      <c r="F831" s="323" t="s">
        <v>1089</v>
      </c>
      <c r="G831" s="323" t="s">
        <v>1090</v>
      </c>
      <c r="H831" s="323" t="s">
        <v>1091</v>
      </c>
      <c r="I831" s="350">
        <v>100</v>
      </c>
      <c r="J831" s="383" t="s">
        <v>534</v>
      </c>
      <c r="K831" s="348" t="s">
        <v>535</v>
      </c>
      <c r="L831" s="329"/>
      <c r="M831" s="467">
        <f>19584.9+94+228.3</f>
        <v>19907.2</v>
      </c>
      <c r="N831" s="467">
        <v>19582.099999999999</v>
      </c>
      <c r="O831" s="467">
        <v>13555.6</v>
      </c>
      <c r="P831" s="467">
        <f>SUM(Q831:R831)</f>
        <v>19428.400000000001</v>
      </c>
      <c r="Q831" s="467">
        <v>19428.400000000001</v>
      </c>
      <c r="R831" s="467">
        <v>0</v>
      </c>
      <c r="S831" s="467">
        <f>SUM(T831:U831)</f>
        <v>19428.400000000001</v>
      </c>
      <c r="T831" s="467">
        <v>19428.400000000001</v>
      </c>
      <c r="U831" s="467">
        <v>0</v>
      </c>
      <c r="V831" s="467">
        <f>SUM(W831:X831)</f>
        <v>19234.099999999999</v>
      </c>
      <c r="W831" s="467">
        <v>19234.099999999999</v>
      </c>
      <c r="X831" s="467">
        <v>0</v>
      </c>
    </row>
    <row r="832" spans="1:24" ht="93.75">
      <c r="A832" s="334" t="s">
        <v>300</v>
      </c>
      <c r="B832" s="322" t="s">
        <v>1241</v>
      </c>
      <c r="C832" s="329"/>
      <c r="D832" s="323" t="s">
        <v>997</v>
      </c>
      <c r="E832" s="323" t="s">
        <v>948</v>
      </c>
      <c r="F832" s="323" t="s">
        <v>1092</v>
      </c>
      <c r="G832" s="323" t="s">
        <v>610</v>
      </c>
      <c r="H832" s="323" t="s">
        <v>1093</v>
      </c>
      <c r="I832" s="350">
        <v>100</v>
      </c>
      <c r="J832" s="383" t="s">
        <v>519</v>
      </c>
      <c r="K832" s="430" t="s">
        <v>405</v>
      </c>
      <c r="L832" s="329"/>
      <c r="M832" s="467">
        <f>2231.1+89.8</f>
        <v>2320.9</v>
      </c>
      <c r="N832" s="467">
        <v>2788.5</v>
      </c>
      <c r="O832" s="467">
        <v>1740.8</v>
      </c>
      <c r="P832" s="467">
        <f>Q832+R832</f>
        <v>2780.4</v>
      </c>
      <c r="Q832" s="467">
        <v>2780.4</v>
      </c>
      <c r="R832" s="467">
        <v>0</v>
      </c>
      <c r="S832" s="467">
        <f>T832+U832</f>
        <v>2780.4</v>
      </c>
      <c r="T832" s="467">
        <v>2780.4</v>
      </c>
      <c r="U832" s="467">
        <v>0</v>
      </c>
      <c r="V832" s="467">
        <f>W832+X832</f>
        <v>2752.6</v>
      </c>
      <c r="W832" s="467">
        <v>2752.6</v>
      </c>
      <c r="X832" s="467">
        <v>0</v>
      </c>
    </row>
    <row r="833" spans="1:24" ht="37.5">
      <c r="A833" s="334" t="s">
        <v>13</v>
      </c>
      <c r="B833" s="322" t="s">
        <v>32</v>
      </c>
      <c r="C833" s="360"/>
      <c r="D833" s="434"/>
      <c r="E833" s="434"/>
      <c r="F833" s="322"/>
      <c r="G833" s="322"/>
      <c r="H833" s="322"/>
      <c r="I833" s="350">
        <v>200</v>
      </c>
      <c r="J833" s="396"/>
      <c r="K833" s="360"/>
      <c r="L833" s="434"/>
      <c r="M833" s="467">
        <f t="shared" ref="M833:X833" si="286">M834+M836+M847</f>
        <v>22046.2</v>
      </c>
      <c r="N833" s="467">
        <f t="shared" si="286"/>
        <v>41332.699999999997</v>
      </c>
      <c r="O833" s="467">
        <f t="shared" si="286"/>
        <v>22883.199999999997</v>
      </c>
      <c r="P833" s="467">
        <f t="shared" si="286"/>
        <v>65477.299999999996</v>
      </c>
      <c r="Q833" s="467">
        <f t="shared" si="286"/>
        <v>65477.299999999996</v>
      </c>
      <c r="R833" s="467">
        <f t="shared" si="286"/>
        <v>0</v>
      </c>
      <c r="S833" s="467">
        <f t="shared" si="286"/>
        <v>156674.1</v>
      </c>
      <c r="T833" s="467">
        <f t="shared" si="286"/>
        <v>156674.1</v>
      </c>
      <c r="U833" s="467">
        <f t="shared" si="286"/>
        <v>0</v>
      </c>
      <c r="V833" s="467">
        <f t="shared" si="286"/>
        <v>32055.699999999997</v>
      </c>
      <c r="W833" s="467">
        <f t="shared" si="286"/>
        <v>32055.699999999997</v>
      </c>
      <c r="X833" s="467">
        <f t="shared" si="286"/>
        <v>0</v>
      </c>
    </row>
    <row r="834" spans="1:24" ht="75">
      <c r="A834" s="334" t="s">
        <v>48</v>
      </c>
      <c r="B834" s="322" t="s">
        <v>536</v>
      </c>
      <c r="C834" s="432"/>
      <c r="D834" s="433"/>
      <c r="E834" s="434"/>
      <c r="F834" s="521"/>
      <c r="G834" s="521"/>
      <c r="H834" s="350"/>
      <c r="I834" s="318">
        <v>200</v>
      </c>
      <c r="J834" s="383" t="s">
        <v>537</v>
      </c>
      <c r="K834" s="420" t="s">
        <v>538</v>
      </c>
      <c r="L834" s="434"/>
      <c r="M834" s="467">
        <f>M835</f>
        <v>15689.4</v>
      </c>
      <c r="N834" s="467">
        <f t="shared" ref="N834:X834" si="287">N835</f>
        <v>21987.5</v>
      </c>
      <c r="O834" s="467">
        <f t="shared" si="287"/>
        <v>15357.8</v>
      </c>
      <c r="P834" s="467">
        <f t="shared" si="287"/>
        <v>16337.1</v>
      </c>
      <c r="Q834" s="467">
        <f t="shared" si="287"/>
        <v>16337.1</v>
      </c>
      <c r="R834" s="467">
        <f t="shared" si="287"/>
        <v>0</v>
      </c>
      <c r="S834" s="467">
        <f t="shared" si="287"/>
        <v>16337.1</v>
      </c>
      <c r="T834" s="467">
        <f t="shared" si="287"/>
        <v>16337.1</v>
      </c>
      <c r="U834" s="467">
        <f t="shared" si="287"/>
        <v>0</v>
      </c>
      <c r="V834" s="467">
        <f t="shared" si="287"/>
        <v>16173.5</v>
      </c>
      <c r="W834" s="467">
        <f t="shared" si="287"/>
        <v>16173.5</v>
      </c>
      <c r="X834" s="467">
        <f t="shared" si="287"/>
        <v>0</v>
      </c>
    </row>
    <row r="835" spans="1:24" ht="18.75" customHeight="1">
      <c r="A835" s="334"/>
      <c r="B835" s="322" t="s">
        <v>539</v>
      </c>
      <c r="C835" s="432"/>
      <c r="D835" s="325" t="s">
        <v>997</v>
      </c>
      <c r="E835" s="323" t="s">
        <v>948</v>
      </c>
      <c r="F835" s="319" t="s">
        <v>91</v>
      </c>
      <c r="G835" s="319" t="s">
        <v>82</v>
      </c>
      <c r="H835" s="318">
        <v>2420100590</v>
      </c>
      <c r="I835" s="318"/>
      <c r="J835" s="383" t="s">
        <v>540</v>
      </c>
      <c r="K835" s="348" t="s">
        <v>541</v>
      </c>
      <c r="L835" s="434"/>
      <c r="M835" s="467">
        <v>15689.4</v>
      </c>
      <c r="N835" s="467">
        <v>21987.5</v>
      </c>
      <c r="O835" s="467">
        <v>15357.8</v>
      </c>
      <c r="P835" s="467">
        <f>Q835+R835</f>
        <v>16337.1</v>
      </c>
      <c r="Q835" s="467">
        <v>16337.1</v>
      </c>
      <c r="R835" s="467">
        <v>0</v>
      </c>
      <c r="S835" s="467">
        <f>T835</f>
        <v>16337.1</v>
      </c>
      <c r="T835" s="467">
        <v>16337.1</v>
      </c>
      <c r="U835" s="467">
        <v>0</v>
      </c>
      <c r="V835" s="467">
        <f>W835</f>
        <v>16173.5</v>
      </c>
      <c r="W835" s="467">
        <v>16173.5</v>
      </c>
      <c r="X835" s="467">
        <v>0</v>
      </c>
    </row>
    <row r="836" spans="1:24">
      <c r="A836" s="334" t="s">
        <v>69</v>
      </c>
      <c r="B836" s="322" t="s">
        <v>542</v>
      </c>
      <c r="C836" s="430"/>
      <c r="D836" s="430"/>
      <c r="E836" s="430"/>
      <c r="F836" s="323"/>
      <c r="G836" s="323"/>
      <c r="H836" s="323"/>
      <c r="I836" s="350">
        <v>200</v>
      </c>
      <c r="J836" s="557"/>
      <c r="K836" s="522"/>
      <c r="L836" s="329"/>
      <c r="M836" s="467">
        <f>M837+M838+M840+M841+M839+M842+M843+M844+M846</f>
        <v>4088.1</v>
      </c>
      <c r="N836" s="467">
        <f>N837+N838+N839+N840+N841+N842+N843+N844+N846+N845</f>
        <v>6656.2999999999993</v>
      </c>
      <c r="O836" s="467">
        <f>O837+O838+O839+O840+O841+O842+O843+O844+O846+O845</f>
        <v>2854.8</v>
      </c>
      <c r="P836" s="467">
        <f>P837+P838+P839+P840+P841+P842+P843+P844+P846+P845</f>
        <v>11323</v>
      </c>
      <c r="Q836" s="467">
        <f>Q837+Q838+Q839+Q840+Q841+Q842+Q843+Q844+Q846+Q845</f>
        <v>11323</v>
      </c>
      <c r="R836" s="467">
        <f>R837+R838+R839+R840+R841+R842+R843</f>
        <v>0</v>
      </c>
      <c r="S836" s="467">
        <f>S837+S838+S839+S840+S841+S842+S843+S844+S846+S845</f>
        <v>11323</v>
      </c>
      <c r="T836" s="467">
        <f>T837+T838+T839+T840+T841+T842+T843+T844+T846+T845</f>
        <v>11323</v>
      </c>
      <c r="U836" s="467">
        <f>U837+U838+U839+U840+U841+U842+U843</f>
        <v>0</v>
      </c>
      <c r="V836" s="467">
        <f>V837+V838+V839+V840+V841+V842+V843+V844+V846+V845</f>
        <v>11209.699999999999</v>
      </c>
      <c r="W836" s="467">
        <f>W837+W838+W839+W840+W841+W842+W843+W844+W846+W845</f>
        <v>11209.699999999999</v>
      </c>
      <c r="X836" s="467">
        <f>X837+X838+X839+X840+X841+X842+X843</f>
        <v>0</v>
      </c>
    </row>
    <row r="837" spans="1:24" ht="131.25">
      <c r="A837" s="334"/>
      <c r="B837" s="322" t="s">
        <v>1696</v>
      </c>
      <c r="C837" s="430"/>
      <c r="D837" s="325" t="s">
        <v>726</v>
      </c>
      <c r="E837" s="323" t="s">
        <v>959</v>
      </c>
      <c r="F837" s="323" t="s">
        <v>1528</v>
      </c>
      <c r="G837" s="323" t="s">
        <v>1529</v>
      </c>
      <c r="H837" s="323" t="s">
        <v>118</v>
      </c>
      <c r="I837" s="350"/>
      <c r="J837" s="328" t="s">
        <v>543</v>
      </c>
      <c r="K837" s="430" t="s">
        <v>544</v>
      </c>
      <c r="L837" s="329"/>
      <c r="M837" s="467">
        <v>68.8</v>
      </c>
      <c r="N837" s="467">
        <v>290</v>
      </c>
      <c r="O837" s="467">
        <v>259.5</v>
      </c>
      <c r="P837" s="467">
        <v>0</v>
      </c>
      <c r="Q837" s="467">
        <v>0</v>
      </c>
      <c r="R837" s="467">
        <v>0</v>
      </c>
      <c r="S837" s="467">
        <v>0</v>
      </c>
      <c r="T837" s="467">
        <v>0</v>
      </c>
      <c r="U837" s="467">
        <v>0</v>
      </c>
      <c r="V837" s="467">
        <v>0</v>
      </c>
      <c r="W837" s="467">
        <v>0</v>
      </c>
      <c r="X837" s="467">
        <v>0</v>
      </c>
    </row>
    <row r="838" spans="1:24" ht="30" customHeight="1">
      <c r="A838" s="334"/>
      <c r="B838" s="322" t="s">
        <v>545</v>
      </c>
      <c r="C838" s="430"/>
      <c r="D838" s="323" t="s">
        <v>1085</v>
      </c>
      <c r="E838" s="323" t="s">
        <v>1086</v>
      </c>
      <c r="F838" s="323" t="s">
        <v>94</v>
      </c>
      <c r="G838" s="323" t="s">
        <v>96</v>
      </c>
      <c r="H838" s="323" t="s">
        <v>546</v>
      </c>
      <c r="I838" s="350"/>
      <c r="J838" s="639" t="s">
        <v>547</v>
      </c>
      <c r="K838" s="639" t="s">
        <v>548</v>
      </c>
      <c r="L838" s="329"/>
      <c r="M838" s="467">
        <v>430.9</v>
      </c>
      <c r="N838" s="467">
        <v>613</v>
      </c>
      <c r="O838" s="467">
        <v>377.2</v>
      </c>
      <c r="P838" s="467">
        <f>Q838+R838</f>
        <v>4849.3</v>
      </c>
      <c r="Q838" s="467">
        <v>4849.3</v>
      </c>
      <c r="R838" s="467">
        <v>0</v>
      </c>
      <c r="S838" s="467">
        <f>T838+U838</f>
        <v>4849.3</v>
      </c>
      <c r="T838" s="467">
        <v>4849.3</v>
      </c>
      <c r="U838" s="467">
        <v>0</v>
      </c>
      <c r="V838" s="467">
        <f>W838+X838</f>
        <v>4800.8</v>
      </c>
      <c r="W838" s="467">
        <v>4800.8</v>
      </c>
      <c r="X838" s="467">
        <v>0</v>
      </c>
    </row>
    <row r="839" spans="1:24" ht="56.25" customHeight="1">
      <c r="A839" s="334"/>
      <c r="B839" s="322" t="s">
        <v>549</v>
      </c>
      <c r="C839" s="430"/>
      <c r="D839" s="323" t="s">
        <v>1085</v>
      </c>
      <c r="E839" s="323" t="s">
        <v>1086</v>
      </c>
      <c r="F839" s="323" t="s">
        <v>94</v>
      </c>
      <c r="G839" s="323" t="s">
        <v>96</v>
      </c>
      <c r="H839" s="323" t="s">
        <v>550</v>
      </c>
      <c r="I839" s="350"/>
      <c r="J839" s="639"/>
      <c r="K839" s="639"/>
      <c r="L839" s="329"/>
      <c r="M839" s="467">
        <v>0</v>
      </c>
      <c r="N839" s="467">
        <v>391.2</v>
      </c>
      <c r="O839" s="467">
        <v>0</v>
      </c>
      <c r="P839" s="467">
        <f>Q839</f>
        <v>410.2</v>
      </c>
      <c r="Q839" s="467">
        <v>410.2</v>
      </c>
      <c r="R839" s="467">
        <v>0</v>
      </c>
      <c r="S839" s="467">
        <f t="shared" ref="S839:S846" si="288">T839</f>
        <v>410.2</v>
      </c>
      <c r="T839" s="467">
        <v>410.2</v>
      </c>
      <c r="U839" s="467">
        <v>0</v>
      </c>
      <c r="V839" s="467">
        <f t="shared" ref="V839:V846" si="289">W839</f>
        <v>406.1</v>
      </c>
      <c r="W839" s="467">
        <v>406.1</v>
      </c>
      <c r="X839" s="467">
        <v>0</v>
      </c>
    </row>
    <row r="840" spans="1:24" ht="37.5">
      <c r="A840" s="334"/>
      <c r="B840" s="322" t="s">
        <v>551</v>
      </c>
      <c r="C840" s="430"/>
      <c r="D840" s="323" t="s">
        <v>1085</v>
      </c>
      <c r="E840" s="323" t="s">
        <v>1086</v>
      </c>
      <c r="F840" s="323" t="s">
        <v>94</v>
      </c>
      <c r="G840" s="323" t="s">
        <v>96</v>
      </c>
      <c r="H840" s="323" t="s">
        <v>552</v>
      </c>
      <c r="I840" s="350"/>
      <c r="J840" s="639"/>
      <c r="K840" s="639"/>
      <c r="L840" s="329"/>
      <c r="M840" s="467">
        <v>1750.8</v>
      </c>
      <c r="N840" s="467">
        <v>2214.5</v>
      </c>
      <c r="O840" s="467">
        <v>979.2</v>
      </c>
      <c r="P840" s="467">
        <f>Q840+R840</f>
        <v>2689.5</v>
      </c>
      <c r="Q840" s="467">
        <v>2689.5</v>
      </c>
      <c r="R840" s="467">
        <v>0</v>
      </c>
      <c r="S840" s="467">
        <f t="shared" si="288"/>
        <v>2689.5</v>
      </c>
      <c r="T840" s="467">
        <v>2689.5</v>
      </c>
      <c r="U840" s="467">
        <v>0</v>
      </c>
      <c r="V840" s="467">
        <f t="shared" si="289"/>
        <v>2662.6</v>
      </c>
      <c r="W840" s="467">
        <v>2662.6</v>
      </c>
      <c r="X840" s="467">
        <v>0</v>
      </c>
    </row>
    <row r="841" spans="1:24">
      <c r="A841" s="334"/>
      <c r="B841" s="322" t="s">
        <v>553</v>
      </c>
      <c r="C841" s="430"/>
      <c r="D841" s="323" t="s">
        <v>275</v>
      </c>
      <c r="E841" s="323" t="s">
        <v>961</v>
      </c>
      <c r="F841" s="323" t="s">
        <v>94</v>
      </c>
      <c r="G841" s="323" t="s">
        <v>79</v>
      </c>
      <c r="H841" s="323" t="s">
        <v>162</v>
      </c>
      <c r="I841" s="350"/>
      <c r="J841" s="639"/>
      <c r="K841" s="639"/>
      <c r="L841" s="329"/>
      <c r="M841" s="467">
        <v>18.399999999999999</v>
      </c>
      <c r="N841" s="467">
        <v>54.5</v>
      </c>
      <c r="O841" s="467">
        <v>17.7</v>
      </c>
      <c r="P841" s="467">
        <f>Q841+R841</f>
        <v>54.5</v>
      </c>
      <c r="Q841" s="467">
        <v>54.5</v>
      </c>
      <c r="R841" s="467">
        <v>0</v>
      </c>
      <c r="S841" s="467">
        <f t="shared" si="288"/>
        <v>54.5</v>
      </c>
      <c r="T841" s="467">
        <v>54.5</v>
      </c>
      <c r="U841" s="467">
        <v>0</v>
      </c>
      <c r="V841" s="467">
        <f t="shared" si="289"/>
        <v>53.9</v>
      </c>
      <c r="W841" s="467">
        <v>53.9</v>
      </c>
      <c r="X841" s="467">
        <v>0</v>
      </c>
    </row>
    <row r="842" spans="1:24" ht="75">
      <c r="A842" s="334"/>
      <c r="B842" s="322" t="s">
        <v>554</v>
      </c>
      <c r="C842" s="430"/>
      <c r="D842" s="323" t="s">
        <v>1085</v>
      </c>
      <c r="E842" s="323" t="s">
        <v>1086</v>
      </c>
      <c r="F842" s="323" t="s">
        <v>555</v>
      </c>
      <c r="G842" s="323" t="s">
        <v>556</v>
      </c>
      <c r="H842" s="323" t="s">
        <v>557</v>
      </c>
      <c r="I842" s="350"/>
      <c r="J842" s="383" t="s">
        <v>558</v>
      </c>
      <c r="K842" s="430" t="s">
        <v>559</v>
      </c>
      <c r="L842" s="329"/>
      <c r="M842" s="467">
        <v>0</v>
      </c>
      <c r="N842" s="467">
        <v>277</v>
      </c>
      <c r="O842" s="467">
        <v>0</v>
      </c>
      <c r="P842" s="467">
        <f>Q842</f>
        <v>0</v>
      </c>
      <c r="Q842" s="467">
        <v>0</v>
      </c>
      <c r="R842" s="467">
        <v>0</v>
      </c>
      <c r="S842" s="467">
        <f t="shared" si="288"/>
        <v>0</v>
      </c>
      <c r="T842" s="467">
        <v>0</v>
      </c>
      <c r="U842" s="467">
        <v>0</v>
      </c>
      <c r="V842" s="467">
        <f t="shared" si="289"/>
        <v>0</v>
      </c>
      <c r="W842" s="467">
        <v>0</v>
      </c>
      <c r="X842" s="467">
        <v>0</v>
      </c>
    </row>
    <row r="843" spans="1:24" ht="25.5" customHeight="1">
      <c r="A843" s="334"/>
      <c r="B843" s="322" t="s">
        <v>1242</v>
      </c>
      <c r="C843" s="430"/>
      <c r="D843" s="323" t="s">
        <v>1085</v>
      </c>
      <c r="E843" s="323" t="s">
        <v>1086</v>
      </c>
      <c r="F843" s="323" t="s">
        <v>94</v>
      </c>
      <c r="G843" s="323" t="s">
        <v>96</v>
      </c>
      <c r="H843" s="323" t="s">
        <v>560</v>
      </c>
      <c r="I843" s="350"/>
      <c r="J843" s="639" t="s">
        <v>561</v>
      </c>
      <c r="K843" s="639" t="s">
        <v>562</v>
      </c>
      <c r="L843" s="329"/>
      <c r="M843" s="467">
        <v>399</v>
      </c>
      <c r="N843" s="467">
        <v>311.39999999999998</v>
      </c>
      <c r="O843" s="467">
        <v>12.1</v>
      </c>
      <c r="P843" s="467">
        <f>Q843</f>
        <v>435</v>
      </c>
      <c r="Q843" s="467">
        <v>435</v>
      </c>
      <c r="R843" s="467">
        <v>0</v>
      </c>
      <c r="S843" s="467">
        <f t="shared" si="288"/>
        <v>435</v>
      </c>
      <c r="T843" s="467">
        <v>435</v>
      </c>
      <c r="U843" s="467">
        <v>0</v>
      </c>
      <c r="V843" s="467">
        <f t="shared" si="289"/>
        <v>430.6</v>
      </c>
      <c r="W843" s="467">
        <v>430.6</v>
      </c>
      <c r="X843" s="467">
        <v>0</v>
      </c>
    </row>
    <row r="844" spans="1:24" ht="56.25" customHeight="1">
      <c r="A844" s="334"/>
      <c r="B844" s="322" t="s">
        <v>563</v>
      </c>
      <c r="C844" s="329"/>
      <c r="D844" s="323" t="s">
        <v>1085</v>
      </c>
      <c r="E844" s="323" t="s">
        <v>1086</v>
      </c>
      <c r="F844" s="323" t="s">
        <v>92</v>
      </c>
      <c r="G844" s="323" t="s">
        <v>79</v>
      </c>
      <c r="H844" s="323" t="s">
        <v>564</v>
      </c>
      <c r="I844" s="350"/>
      <c r="J844" s="639"/>
      <c r="K844" s="639"/>
      <c r="L844" s="329"/>
      <c r="M844" s="467">
        <v>1404.5</v>
      </c>
      <c r="N844" s="467">
        <v>1978.6</v>
      </c>
      <c r="O844" s="467">
        <v>1193.4000000000001</v>
      </c>
      <c r="P844" s="467">
        <f>Q844</f>
        <v>2317.5</v>
      </c>
      <c r="Q844" s="467">
        <v>2317.5</v>
      </c>
      <c r="R844" s="467">
        <v>0</v>
      </c>
      <c r="S844" s="467">
        <f t="shared" si="288"/>
        <v>2317.5</v>
      </c>
      <c r="T844" s="467">
        <v>2317.5</v>
      </c>
      <c r="U844" s="467">
        <v>0</v>
      </c>
      <c r="V844" s="467">
        <f t="shared" si="289"/>
        <v>2294.4</v>
      </c>
      <c r="W844" s="467">
        <v>2294.4</v>
      </c>
      <c r="X844" s="467">
        <v>0</v>
      </c>
    </row>
    <row r="845" spans="1:24" ht="37.5">
      <c r="A845" s="334"/>
      <c r="B845" s="322" t="s">
        <v>565</v>
      </c>
      <c r="C845" s="329"/>
      <c r="D845" s="323" t="s">
        <v>1085</v>
      </c>
      <c r="E845" s="323" t="s">
        <v>1086</v>
      </c>
      <c r="F845" s="323" t="s">
        <v>94</v>
      </c>
      <c r="G845" s="323" t="s">
        <v>96</v>
      </c>
      <c r="H845" s="323" t="s">
        <v>566</v>
      </c>
      <c r="I845" s="350"/>
      <c r="J845" s="639"/>
      <c r="K845" s="639"/>
      <c r="L845" s="329"/>
      <c r="M845" s="467">
        <v>0</v>
      </c>
      <c r="N845" s="467">
        <v>492.1</v>
      </c>
      <c r="O845" s="467">
        <v>0</v>
      </c>
      <c r="P845" s="467">
        <f>Q845</f>
        <v>536.4</v>
      </c>
      <c r="Q845" s="467">
        <v>536.4</v>
      </c>
      <c r="R845" s="467">
        <v>0</v>
      </c>
      <c r="S845" s="467">
        <f t="shared" si="288"/>
        <v>536.4</v>
      </c>
      <c r="T845" s="467">
        <v>536.4</v>
      </c>
      <c r="U845" s="467">
        <v>0</v>
      </c>
      <c r="V845" s="467">
        <f t="shared" si="289"/>
        <v>531</v>
      </c>
      <c r="W845" s="467">
        <v>531</v>
      </c>
      <c r="X845" s="467">
        <v>0</v>
      </c>
    </row>
    <row r="846" spans="1:24" ht="37.5">
      <c r="A846" s="334"/>
      <c r="B846" s="322" t="s">
        <v>286</v>
      </c>
      <c r="C846" s="329"/>
      <c r="D846" s="323" t="s">
        <v>275</v>
      </c>
      <c r="E846" s="323" t="s">
        <v>961</v>
      </c>
      <c r="F846" s="323" t="s">
        <v>94</v>
      </c>
      <c r="G846" s="323" t="s">
        <v>79</v>
      </c>
      <c r="H846" s="323" t="s">
        <v>287</v>
      </c>
      <c r="I846" s="350"/>
      <c r="J846" s="639"/>
      <c r="K846" s="639"/>
      <c r="L846" s="329"/>
      <c r="M846" s="467">
        <v>15.7</v>
      </c>
      <c r="N846" s="467">
        <v>34</v>
      </c>
      <c r="O846" s="467">
        <v>15.7</v>
      </c>
      <c r="P846" s="467">
        <f>Q846</f>
        <v>30.6</v>
      </c>
      <c r="Q846" s="467">
        <v>30.6</v>
      </c>
      <c r="R846" s="467">
        <v>0</v>
      </c>
      <c r="S846" s="467">
        <f t="shared" si="288"/>
        <v>30.6</v>
      </c>
      <c r="T846" s="467">
        <v>30.6</v>
      </c>
      <c r="U846" s="467">
        <v>0</v>
      </c>
      <c r="V846" s="467">
        <f t="shared" si="289"/>
        <v>30.3</v>
      </c>
      <c r="W846" s="467">
        <v>30.3</v>
      </c>
      <c r="X846" s="467">
        <v>0</v>
      </c>
    </row>
    <row r="847" spans="1:24">
      <c r="A847" s="334" t="s">
        <v>70</v>
      </c>
      <c r="B847" s="322" t="s">
        <v>567</v>
      </c>
      <c r="C847" s="329"/>
      <c r="D847" s="329"/>
      <c r="E847" s="329"/>
      <c r="F847" s="323"/>
      <c r="G847" s="323"/>
      <c r="H847" s="323"/>
      <c r="I847" s="350">
        <v>200</v>
      </c>
      <c r="J847" s="639"/>
      <c r="K847" s="639"/>
      <c r="L847" s="329"/>
      <c r="M847" s="467">
        <f>M848+M849+M850+M851+M852</f>
        <v>2268.7000000000003</v>
      </c>
      <c r="N847" s="467">
        <f>N850+N851+N852+N848+N849</f>
        <v>12688.900000000001</v>
      </c>
      <c r="O847" s="467">
        <f>O850+O851+O852+O848+O849</f>
        <v>4670.6000000000004</v>
      </c>
      <c r="P847" s="467">
        <f>P850+P851+P848+P853</f>
        <v>37817.199999999997</v>
      </c>
      <c r="Q847" s="467">
        <f>Q850+Q851+Q848+Q853</f>
        <v>37817.199999999997</v>
      </c>
      <c r="R847" s="467">
        <f t="shared" ref="R847:X847" si="290">R850+R851</f>
        <v>0</v>
      </c>
      <c r="S847" s="467">
        <f>S850+S851+S848+S853</f>
        <v>129014</v>
      </c>
      <c r="T847" s="467">
        <f>T850+T851+T848+T853</f>
        <v>129014</v>
      </c>
      <c r="U847" s="467">
        <f t="shared" si="290"/>
        <v>0</v>
      </c>
      <c r="V847" s="467">
        <f>V850+V851+V848</f>
        <v>4672.5</v>
      </c>
      <c r="W847" s="467">
        <f>W850+W851+W848</f>
        <v>4672.5</v>
      </c>
      <c r="X847" s="467">
        <f t="shared" si="290"/>
        <v>0</v>
      </c>
    </row>
    <row r="848" spans="1:24" ht="112.5">
      <c r="A848" s="334"/>
      <c r="B848" s="322" t="s">
        <v>887</v>
      </c>
      <c r="C848" s="329"/>
      <c r="D848" s="323" t="s">
        <v>773</v>
      </c>
      <c r="E848" s="323" t="s">
        <v>1004</v>
      </c>
      <c r="F848" s="323" t="s">
        <v>92</v>
      </c>
      <c r="G848" s="323" t="s">
        <v>81</v>
      </c>
      <c r="H848" s="323" t="s">
        <v>888</v>
      </c>
      <c r="I848" s="350"/>
      <c r="J848" s="639"/>
      <c r="K848" s="639"/>
      <c r="L848" s="329"/>
      <c r="M848" s="467">
        <v>300</v>
      </c>
      <c r="N848" s="467">
        <v>989.1</v>
      </c>
      <c r="O848" s="467">
        <v>186.5</v>
      </c>
      <c r="P848" s="467">
        <f>Q848</f>
        <v>900</v>
      </c>
      <c r="Q848" s="467">
        <v>900</v>
      </c>
      <c r="R848" s="467">
        <v>0</v>
      </c>
      <c r="S848" s="467">
        <f>T848</f>
        <v>900</v>
      </c>
      <c r="T848" s="467">
        <v>900</v>
      </c>
      <c r="U848" s="467">
        <v>0</v>
      </c>
      <c r="V848" s="467">
        <f>W848</f>
        <v>891</v>
      </c>
      <c r="W848" s="467">
        <v>891</v>
      </c>
      <c r="X848" s="467">
        <v>0</v>
      </c>
    </row>
    <row r="849" spans="1:24" ht="56.25">
      <c r="A849" s="334"/>
      <c r="B849" s="322" t="s">
        <v>1530</v>
      </c>
      <c r="C849" s="329"/>
      <c r="D849" s="323" t="s">
        <v>773</v>
      </c>
      <c r="E849" s="323" t="s">
        <v>1004</v>
      </c>
      <c r="F849" s="323" t="s">
        <v>96</v>
      </c>
      <c r="G849" s="323" t="s">
        <v>132</v>
      </c>
      <c r="H849" s="323" t="s">
        <v>1531</v>
      </c>
      <c r="I849" s="350"/>
      <c r="J849" s="639"/>
      <c r="K849" s="639"/>
      <c r="L849" s="329"/>
      <c r="M849" s="467">
        <v>0</v>
      </c>
      <c r="N849" s="467">
        <v>2856.7</v>
      </c>
      <c r="O849" s="467">
        <v>607.6</v>
      </c>
      <c r="P849" s="467">
        <f>Q849</f>
        <v>0</v>
      </c>
      <c r="Q849" s="467">
        <v>0</v>
      </c>
      <c r="R849" s="467">
        <v>0</v>
      </c>
      <c r="S849" s="467">
        <f>T849</f>
        <v>0</v>
      </c>
      <c r="T849" s="467">
        <v>0</v>
      </c>
      <c r="U849" s="467">
        <v>0</v>
      </c>
      <c r="V849" s="467">
        <f>W849</f>
        <v>0</v>
      </c>
      <c r="W849" s="467">
        <v>0</v>
      </c>
      <c r="X849" s="467">
        <v>0</v>
      </c>
    </row>
    <row r="850" spans="1:24" ht="56.25" customHeight="1">
      <c r="A850" s="334"/>
      <c r="B850" s="322" t="s">
        <v>568</v>
      </c>
      <c r="C850" s="329"/>
      <c r="D850" s="323" t="s">
        <v>773</v>
      </c>
      <c r="E850" s="323" t="s">
        <v>1004</v>
      </c>
      <c r="F850" s="325" t="s">
        <v>1532</v>
      </c>
      <c r="G850" s="325" t="s">
        <v>569</v>
      </c>
      <c r="H850" s="323" t="s">
        <v>570</v>
      </c>
      <c r="I850" s="350"/>
      <c r="J850" s="639" t="s">
        <v>571</v>
      </c>
      <c r="K850" s="348" t="s">
        <v>572</v>
      </c>
      <c r="L850" s="329"/>
      <c r="M850" s="467">
        <v>4.3</v>
      </c>
      <c r="N850" s="467">
        <v>1639.4</v>
      </c>
      <c r="O850" s="467">
        <v>25</v>
      </c>
      <c r="P850" s="467">
        <f>Q850</f>
        <v>2200</v>
      </c>
      <c r="Q850" s="467">
        <v>2200</v>
      </c>
      <c r="R850" s="467">
        <v>0</v>
      </c>
      <c r="S850" s="467">
        <f>T850</f>
        <v>2200</v>
      </c>
      <c r="T850" s="467">
        <v>2200</v>
      </c>
      <c r="U850" s="467">
        <v>0</v>
      </c>
      <c r="V850" s="467">
        <f>W850</f>
        <v>2178</v>
      </c>
      <c r="W850" s="467">
        <v>2178</v>
      </c>
      <c r="X850" s="467">
        <v>0</v>
      </c>
    </row>
    <row r="851" spans="1:24" ht="37.5">
      <c r="A851" s="334"/>
      <c r="B851" s="322" t="s">
        <v>109</v>
      </c>
      <c r="C851" s="329"/>
      <c r="D851" s="323" t="s">
        <v>262</v>
      </c>
      <c r="E851" s="323" t="s">
        <v>952</v>
      </c>
      <c r="F851" s="323" t="s">
        <v>92</v>
      </c>
      <c r="G851" s="323" t="s">
        <v>81</v>
      </c>
      <c r="H851" s="323" t="s">
        <v>533</v>
      </c>
      <c r="I851" s="350"/>
      <c r="J851" s="639"/>
      <c r="K851" s="348"/>
      <c r="L851" s="329"/>
      <c r="M851" s="467">
        <v>1964.4</v>
      </c>
      <c r="N851" s="467">
        <v>2132.3000000000002</v>
      </c>
      <c r="O851" s="467">
        <v>1096.5999999999999</v>
      </c>
      <c r="P851" s="467">
        <f>Q851</f>
        <v>1619.7</v>
      </c>
      <c r="Q851" s="467">
        <v>1619.7</v>
      </c>
      <c r="R851" s="467">
        <v>0</v>
      </c>
      <c r="S851" s="467">
        <f>T851</f>
        <v>1619.7</v>
      </c>
      <c r="T851" s="467">
        <v>1619.7</v>
      </c>
      <c r="U851" s="467">
        <v>0</v>
      </c>
      <c r="V851" s="467">
        <f>W851</f>
        <v>1603.5</v>
      </c>
      <c r="W851" s="467">
        <v>1603.5</v>
      </c>
      <c r="X851" s="467">
        <v>0</v>
      </c>
    </row>
    <row r="852" spans="1:24" ht="75" customHeight="1">
      <c r="A852" s="334"/>
      <c r="B852" s="322" t="s">
        <v>1533</v>
      </c>
      <c r="C852" s="329"/>
      <c r="D852" s="323" t="s">
        <v>773</v>
      </c>
      <c r="E852" s="323" t="s">
        <v>1004</v>
      </c>
      <c r="F852" s="323" t="s">
        <v>97</v>
      </c>
      <c r="G852" s="323" t="s">
        <v>132</v>
      </c>
      <c r="H852" s="323" t="s">
        <v>1534</v>
      </c>
      <c r="I852" s="350"/>
      <c r="J852" s="639" t="s">
        <v>1535</v>
      </c>
      <c r="K852" s="348" t="s">
        <v>889</v>
      </c>
      <c r="L852" s="329"/>
      <c r="M852" s="467">
        <v>0</v>
      </c>
      <c r="N852" s="467">
        <v>5071.3999999999996</v>
      </c>
      <c r="O852" s="467">
        <v>2754.9</v>
      </c>
      <c r="P852" s="467">
        <v>0</v>
      </c>
      <c r="Q852" s="467">
        <v>0</v>
      </c>
      <c r="R852" s="467">
        <v>0</v>
      </c>
      <c r="S852" s="467">
        <v>0</v>
      </c>
      <c r="T852" s="467">
        <v>0</v>
      </c>
      <c r="U852" s="467">
        <v>0</v>
      </c>
      <c r="V852" s="467">
        <v>0</v>
      </c>
      <c r="W852" s="467">
        <v>0</v>
      </c>
      <c r="X852" s="467">
        <v>0</v>
      </c>
    </row>
    <row r="853" spans="1:24" ht="75">
      <c r="A853" s="334"/>
      <c r="B853" s="322" t="s">
        <v>1536</v>
      </c>
      <c r="C853" s="329"/>
      <c r="D853" s="323" t="s">
        <v>773</v>
      </c>
      <c r="E853" s="323" t="s">
        <v>1004</v>
      </c>
      <c r="F853" s="323" t="s">
        <v>97</v>
      </c>
      <c r="G853" s="323" t="s">
        <v>132</v>
      </c>
      <c r="H853" s="323" t="s">
        <v>1256</v>
      </c>
      <c r="I853" s="350"/>
      <c r="J853" s="639"/>
      <c r="K853" s="348"/>
      <c r="L853" s="329"/>
      <c r="M853" s="467">
        <v>0</v>
      </c>
      <c r="N853" s="467">
        <v>0</v>
      </c>
      <c r="O853" s="467">
        <v>0</v>
      </c>
      <c r="P853" s="467">
        <f>Q853</f>
        <v>33097.5</v>
      </c>
      <c r="Q853" s="467">
        <v>33097.5</v>
      </c>
      <c r="R853" s="467">
        <v>0</v>
      </c>
      <c r="S853" s="467">
        <f>T853</f>
        <v>124294.3</v>
      </c>
      <c r="T853" s="467">
        <v>124294.3</v>
      </c>
      <c r="U853" s="467">
        <v>0</v>
      </c>
      <c r="V853" s="467">
        <v>0</v>
      </c>
      <c r="W853" s="467">
        <v>0</v>
      </c>
      <c r="X853" s="467">
        <v>0</v>
      </c>
    </row>
    <row r="854" spans="1:24">
      <c r="A854" s="334" t="s">
        <v>49</v>
      </c>
      <c r="B854" s="322" t="s">
        <v>31</v>
      </c>
      <c r="C854" s="360"/>
      <c r="D854" s="434"/>
      <c r="E854" s="434"/>
      <c r="F854" s="322"/>
      <c r="G854" s="322"/>
      <c r="H854" s="322"/>
      <c r="I854" s="350">
        <v>800</v>
      </c>
      <c r="J854" s="639"/>
      <c r="K854" s="360"/>
      <c r="L854" s="434"/>
      <c r="M854" s="467">
        <f>SUM(M855:M857)</f>
        <v>2361.9</v>
      </c>
      <c r="N854" s="467">
        <f t="shared" ref="N854:X854" si="291">SUM(N855:N857)</f>
        <v>3896.5</v>
      </c>
      <c r="O854" s="467">
        <f t="shared" si="291"/>
        <v>3070.4</v>
      </c>
      <c r="P854" s="467">
        <f t="shared" si="291"/>
        <v>3846.4</v>
      </c>
      <c r="Q854" s="467">
        <f>SUM(Q855:Q857)</f>
        <v>3846.4</v>
      </c>
      <c r="R854" s="467">
        <f t="shared" si="291"/>
        <v>0</v>
      </c>
      <c r="S854" s="467">
        <f t="shared" si="291"/>
        <v>3846.4</v>
      </c>
      <c r="T854" s="467">
        <f t="shared" si="291"/>
        <v>3846.4</v>
      </c>
      <c r="U854" s="467">
        <f t="shared" si="291"/>
        <v>0</v>
      </c>
      <c r="V854" s="467">
        <f t="shared" si="291"/>
        <v>3807.9</v>
      </c>
      <c r="W854" s="467">
        <f t="shared" si="291"/>
        <v>3807.9</v>
      </c>
      <c r="X854" s="467">
        <f t="shared" si="291"/>
        <v>0</v>
      </c>
    </row>
    <row r="855" spans="1:24" ht="112.5">
      <c r="A855" s="334" t="s">
        <v>50</v>
      </c>
      <c r="B855" s="322" t="s">
        <v>525</v>
      </c>
      <c r="C855" s="360"/>
      <c r="D855" s="323" t="s">
        <v>997</v>
      </c>
      <c r="E855" s="323" t="s">
        <v>948</v>
      </c>
      <c r="F855" s="323" t="s">
        <v>91</v>
      </c>
      <c r="G855" s="323" t="s">
        <v>82</v>
      </c>
      <c r="H855" s="323" t="s">
        <v>573</v>
      </c>
      <c r="I855" s="350">
        <v>800</v>
      </c>
      <c r="J855" s="383" t="s">
        <v>574</v>
      </c>
      <c r="K855" s="523" t="s">
        <v>1537</v>
      </c>
      <c r="L855" s="434"/>
      <c r="M855" s="467">
        <v>371.8</v>
      </c>
      <c r="N855" s="467">
        <v>401.2</v>
      </c>
      <c r="O855" s="467">
        <v>298.5</v>
      </c>
      <c r="P855" s="467">
        <f>SUM(Q855:R855)</f>
        <v>363.7</v>
      </c>
      <c r="Q855" s="467">
        <v>363.7</v>
      </c>
      <c r="R855" s="467">
        <v>0</v>
      </c>
      <c r="S855" s="467">
        <f>SUM(T855:U855)</f>
        <v>363.7</v>
      </c>
      <c r="T855" s="467">
        <v>363.7</v>
      </c>
      <c r="U855" s="467">
        <v>0</v>
      </c>
      <c r="V855" s="467">
        <f>SUM(W855:X855)</f>
        <v>360</v>
      </c>
      <c r="W855" s="467">
        <v>360</v>
      </c>
      <c r="X855" s="467">
        <v>0</v>
      </c>
    </row>
    <row r="856" spans="1:24" ht="93.75">
      <c r="A856" s="334" t="s">
        <v>71</v>
      </c>
      <c r="B856" s="322" t="s">
        <v>528</v>
      </c>
      <c r="C856" s="329"/>
      <c r="D856" s="323" t="s">
        <v>1085</v>
      </c>
      <c r="E856" s="323" t="s">
        <v>1086</v>
      </c>
      <c r="F856" s="385" t="s">
        <v>94</v>
      </c>
      <c r="G856" s="385" t="s">
        <v>96</v>
      </c>
      <c r="H856" s="385" t="s">
        <v>552</v>
      </c>
      <c r="I856" s="350">
        <v>800</v>
      </c>
      <c r="J856" s="383" t="s">
        <v>575</v>
      </c>
      <c r="K856" s="348" t="s">
        <v>576</v>
      </c>
      <c r="L856" s="329"/>
      <c r="M856" s="467">
        <v>5.9</v>
      </c>
      <c r="N856" s="467">
        <v>9.6</v>
      </c>
      <c r="O856" s="467">
        <v>4</v>
      </c>
      <c r="P856" s="467">
        <f>SUM(Q856:R856)</f>
        <v>11.2</v>
      </c>
      <c r="Q856" s="467">
        <v>11.2</v>
      </c>
      <c r="R856" s="467">
        <v>0</v>
      </c>
      <c r="S856" s="467">
        <f>SUM(T856:U856)</f>
        <v>11.2</v>
      </c>
      <c r="T856" s="467">
        <v>11.2</v>
      </c>
      <c r="U856" s="467">
        <v>0</v>
      </c>
      <c r="V856" s="467">
        <f>SUM(W856:X856)</f>
        <v>11.1</v>
      </c>
      <c r="W856" s="467">
        <v>11.1</v>
      </c>
      <c r="X856" s="467">
        <v>0</v>
      </c>
    </row>
    <row r="857" spans="1:24" ht="18.75" customHeight="1">
      <c r="A857" s="334" t="s">
        <v>153</v>
      </c>
      <c r="B857" s="322" t="s">
        <v>532</v>
      </c>
      <c r="C857" s="329"/>
      <c r="D857" s="323" t="s">
        <v>262</v>
      </c>
      <c r="E857" s="323" t="s">
        <v>952</v>
      </c>
      <c r="F857" s="323" t="s">
        <v>92</v>
      </c>
      <c r="G857" s="323" t="s">
        <v>81</v>
      </c>
      <c r="H857" s="323" t="s">
        <v>533</v>
      </c>
      <c r="I857" s="350">
        <v>800</v>
      </c>
      <c r="J857" s="383" t="s">
        <v>577</v>
      </c>
      <c r="K857" s="348" t="s">
        <v>578</v>
      </c>
      <c r="L857" s="329"/>
      <c r="M857" s="467">
        <v>1984.2</v>
      </c>
      <c r="N857" s="467">
        <v>3485.7</v>
      </c>
      <c r="O857" s="467">
        <v>2767.9</v>
      </c>
      <c r="P857" s="467">
        <f>SUM(Q857:R857)</f>
        <v>3471.5</v>
      </c>
      <c r="Q857" s="467">
        <v>3471.5</v>
      </c>
      <c r="R857" s="467">
        <v>0</v>
      </c>
      <c r="S857" s="467">
        <f>SUM(T857:U857)</f>
        <v>3471.5</v>
      </c>
      <c r="T857" s="467">
        <v>3471.5</v>
      </c>
      <c r="U857" s="467">
        <v>0</v>
      </c>
      <c r="V857" s="467">
        <f>SUM(W857:X857)</f>
        <v>3436.8</v>
      </c>
      <c r="W857" s="467">
        <v>3436.8</v>
      </c>
      <c r="X857" s="467">
        <v>0</v>
      </c>
    </row>
    <row r="858" spans="1:24" ht="18.75" customHeight="1">
      <c r="A858" s="657" t="s">
        <v>72</v>
      </c>
      <c r="B858" s="657"/>
      <c r="C858" s="657"/>
      <c r="D858" s="657"/>
      <c r="E858" s="657"/>
      <c r="F858" s="657"/>
      <c r="G858" s="657"/>
      <c r="H858" s="657"/>
      <c r="I858" s="657"/>
      <c r="J858" s="657"/>
      <c r="K858" s="657"/>
      <c r="L858" s="657"/>
      <c r="M858" s="466">
        <f>SUM(M859)</f>
        <v>5582.2</v>
      </c>
      <c r="N858" s="466">
        <f>SUM(N859)</f>
        <v>4269.8999999999996</v>
      </c>
      <c r="O858" s="466">
        <f t="shared" ref="O858:X858" si="292">SUM(O859)</f>
        <v>1823.5</v>
      </c>
      <c r="P858" s="466">
        <f>SUM(P859)</f>
        <v>5591.5</v>
      </c>
      <c r="Q858" s="466">
        <f t="shared" si="292"/>
        <v>5591.5</v>
      </c>
      <c r="R858" s="466">
        <f t="shared" si="292"/>
        <v>0</v>
      </c>
      <c r="S858" s="466">
        <f t="shared" si="292"/>
        <v>5591.5</v>
      </c>
      <c r="T858" s="466">
        <f t="shared" si="292"/>
        <v>5591.5</v>
      </c>
      <c r="U858" s="466">
        <f t="shared" si="292"/>
        <v>0</v>
      </c>
      <c r="V858" s="466">
        <f>SUM(V859)</f>
        <v>4858.8999999999996</v>
      </c>
      <c r="W858" s="466">
        <f t="shared" si="292"/>
        <v>4858.8999999999996</v>
      </c>
      <c r="X858" s="466">
        <f t="shared" si="292"/>
        <v>0</v>
      </c>
    </row>
    <row r="859" spans="1:24" ht="56.25" customHeight="1">
      <c r="A859" s="334" t="s">
        <v>21</v>
      </c>
      <c r="B859" s="322" t="s">
        <v>88</v>
      </c>
      <c r="C859" s="360"/>
      <c r="D859" s="434"/>
      <c r="E859" s="434"/>
      <c r="F859" s="322"/>
      <c r="G859" s="322"/>
      <c r="H859" s="322"/>
      <c r="I859" s="350">
        <v>200</v>
      </c>
      <c r="J859" s="396"/>
      <c r="K859" s="360"/>
      <c r="L859" s="434"/>
      <c r="M859" s="467">
        <f>M860+M861+M865+M866+M867+M868+M869+M870+M871+M872</f>
        <v>5582.2</v>
      </c>
      <c r="N859" s="467">
        <f t="shared" ref="N859:W859" si="293">N860+N861+N865+N866+N867+N868+N869+N870+N871+N872</f>
        <v>4269.8999999999996</v>
      </c>
      <c r="O859" s="467">
        <f t="shared" si="293"/>
        <v>1823.5</v>
      </c>
      <c r="P859" s="467">
        <f t="shared" si="293"/>
        <v>5591.5</v>
      </c>
      <c r="Q859" s="467">
        <f t="shared" si="293"/>
        <v>5591.5</v>
      </c>
      <c r="R859" s="467">
        <f t="shared" si="293"/>
        <v>0</v>
      </c>
      <c r="S859" s="467">
        <f t="shared" si="293"/>
        <v>5591.5</v>
      </c>
      <c r="T859" s="467">
        <f t="shared" si="293"/>
        <v>5591.5</v>
      </c>
      <c r="U859" s="467">
        <f t="shared" si="293"/>
        <v>0</v>
      </c>
      <c r="V859" s="467">
        <f t="shared" si="293"/>
        <v>4858.8999999999996</v>
      </c>
      <c r="W859" s="467">
        <f t="shared" si="293"/>
        <v>4858.8999999999996</v>
      </c>
      <c r="X859" s="467">
        <f>X860+X861+X865+X866+X867+X868+X869+X870+X871+X872</f>
        <v>0</v>
      </c>
    </row>
    <row r="860" spans="1:24" ht="28.5" customHeight="1">
      <c r="A860" s="334" t="s">
        <v>41</v>
      </c>
      <c r="B860" s="322" t="s">
        <v>1697</v>
      </c>
      <c r="C860" s="360"/>
      <c r="D860" s="319" t="s">
        <v>726</v>
      </c>
      <c r="E860" s="319" t="s">
        <v>959</v>
      </c>
      <c r="F860" s="319" t="s">
        <v>579</v>
      </c>
      <c r="G860" s="319" t="s">
        <v>580</v>
      </c>
      <c r="H860" s="319" t="s">
        <v>118</v>
      </c>
      <c r="I860" s="318">
        <v>200</v>
      </c>
      <c r="J860" s="639" t="s">
        <v>581</v>
      </c>
      <c r="K860" s="752" t="s">
        <v>405</v>
      </c>
      <c r="L860" s="768"/>
      <c r="M860" s="467">
        <v>0</v>
      </c>
      <c r="N860" s="467">
        <v>3.7</v>
      </c>
      <c r="O860" s="467">
        <v>3.7</v>
      </c>
      <c r="P860" s="467">
        <f>SUM(Q860:R860)</f>
        <v>0</v>
      </c>
      <c r="Q860" s="467">
        <v>0</v>
      </c>
      <c r="R860" s="467">
        <v>0</v>
      </c>
      <c r="S860" s="467">
        <f>SUM(T860:U860)</f>
        <v>0</v>
      </c>
      <c r="T860" s="467">
        <v>0</v>
      </c>
      <c r="U860" s="467">
        <v>0</v>
      </c>
      <c r="V860" s="467">
        <f>SUM(W860:X860)</f>
        <v>0</v>
      </c>
      <c r="W860" s="467">
        <v>0</v>
      </c>
      <c r="X860" s="467">
        <v>0</v>
      </c>
    </row>
    <row r="861" spans="1:24" ht="37.5" customHeight="1">
      <c r="A861" s="727" t="s">
        <v>73</v>
      </c>
      <c r="B861" s="341" t="s">
        <v>582</v>
      </c>
      <c r="C861" s="360"/>
      <c r="D861" s="323"/>
      <c r="E861" s="323"/>
      <c r="F861" s="323"/>
      <c r="G861" s="323"/>
      <c r="H861" s="323"/>
      <c r="I861" s="350"/>
      <c r="J861" s="639"/>
      <c r="K861" s="752"/>
      <c r="L861" s="768"/>
      <c r="M861" s="467">
        <f>M862+M864+M863</f>
        <v>2785.9</v>
      </c>
      <c r="N861" s="467">
        <f t="shared" ref="N861:X861" si="294">N862+N864+N863</f>
        <v>1082.7</v>
      </c>
      <c r="O861" s="467">
        <f t="shared" si="294"/>
        <v>388</v>
      </c>
      <c r="P861" s="467">
        <f t="shared" si="294"/>
        <v>1329.7</v>
      </c>
      <c r="Q861" s="467">
        <f t="shared" si="294"/>
        <v>1329.7</v>
      </c>
      <c r="R861" s="467">
        <f t="shared" si="294"/>
        <v>0</v>
      </c>
      <c r="S861" s="467">
        <f t="shared" si="294"/>
        <v>1329.7</v>
      </c>
      <c r="T861" s="467">
        <f t="shared" si="294"/>
        <v>1329.7</v>
      </c>
      <c r="U861" s="467">
        <f t="shared" si="294"/>
        <v>0</v>
      </c>
      <c r="V861" s="467">
        <f t="shared" si="294"/>
        <v>1316.5</v>
      </c>
      <c r="W861" s="467">
        <f t="shared" si="294"/>
        <v>1316.5</v>
      </c>
      <c r="X861" s="467">
        <f t="shared" si="294"/>
        <v>0</v>
      </c>
    </row>
    <row r="862" spans="1:24" ht="37.5">
      <c r="A862" s="727"/>
      <c r="B862" s="322" t="s">
        <v>583</v>
      </c>
      <c r="C862" s="360"/>
      <c r="D862" s="323" t="s">
        <v>997</v>
      </c>
      <c r="E862" s="323" t="s">
        <v>948</v>
      </c>
      <c r="F862" s="323" t="s">
        <v>91</v>
      </c>
      <c r="G862" s="323" t="s">
        <v>82</v>
      </c>
      <c r="H862" s="323" t="s">
        <v>584</v>
      </c>
      <c r="I862" s="350">
        <v>200</v>
      </c>
      <c r="J862" s="639" t="s">
        <v>585</v>
      </c>
      <c r="K862" s="752" t="s">
        <v>522</v>
      </c>
      <c r="L862" s="768"/>
      <c r="M862" s="467">
        <v>134.1</v>
      </c>
      <c r="N862" s="467">
        <v>282.60000000000002</v>
      </c>
      <c r="O862" s="467">
        <v>230.9</v>
      </c>
      <c r="P862" s="467">
        <f>SUM(Q862:R862)</f>
        <v>254.3</v>
      </c>
      <c r="Q862" s="467">
        <v>254.3</v>
      </c>
      <c r="R862" s="467">
        <v>0</v>
      </c>
      <c r="S862" s="467">
        <f>SUM(T862:U862)</f>
        <v>254.3</v>
      </c>
      <c r="T862" s="467">
        <v>254.3</v>
      </c>
      <c r="U862" s="467">
        <v>0</v>
      </c>
      <c r="V862" s="467">
        <f>SUM(W862:X862)</f>
        <v>251.8</v>
      </c>
      <c r="W862" s="467">
        <v>251.8</v>
      </c>
      <c r="X862" s="467">
        <v>0</v>
      </c>
    </row>
    <row r="863" spans="1:24" ht="56.25">
      <c r="A863" s="727"/>
      <c r="B863" s="322" t="s">
        <v>890</v>
      </c>
      <c r="C863" s="360"/>
      <c r="D863" s="323" t="s">
        <v>997</v>
      </c>
      <c r="E863" s="323" t="s">
        <v>948</v>
      </c>
      <c r="F863" s="323" t="s">
        <v>91</v>
      </c>
      <c r="G863" s="323" t="s">
        <v>82</v>
      </c>
      <c r="H863" s="323" t="s">
        <v>891</v>
      </c>
      <c r="I863" s="350">
        <v>200</v>
      </c>
      <c r="J863" s="639"/>
      <c r="K863" s="752"/>
      <c r="L863" s="768"/>
      <c r="M863" s="467">
        <v>2475.5</v>
      </c>
      <c r="N863" s="467">
        <v>615.9</v>
      </c>
      <c r="O863" s="467">
        <v>0</v>
      </c>
      <c r="P863" s="467">
        <f>Q863</f>
        <v>903.6</v>
      </c>
      <c r="Q863" s="467">
        <v>903.6</v>
      </c>
      <c r="R863" s="467">
        <v>0</v>
      </c>
      <c r="S863" s="467">
        <f>T863</f>
        <v>903.6</v>
      </c>
      <c r="T863" s="467">
        <v>903.6</v>
      </c>
      <c r="U863" s="467">
        <v>0</v>
      </c>
      <c r="V863" s="467">
        <f t="shared" ref="V863:V866" si="295">W863</f>
        <v>894.6</v>
      </c>
      <c r="W863" s="467">
        <v>894.6</v>
      </c>
      <c r="X863" s="467">
        <v>0</v>
      </c>
    </row>
    <row r="864" spans="1:24" ht="75">
      <c r="A864" s="727"/>
      <c r="B864" s="322" t="s">
        <v>1698</v>
      </c>
      <c r="C864" s="360"/>
      <c r="D864" s="323" t="s">
        <v>997</v>
      </c>
      <c r="E864" s="323" t="s">
        <v>948</v>
      </c>
      <c r="F864" s="323" t="s">
        <v>91</v>
      </c>
      <c r="G864" s="323" t="s">
        <v>82</v>
      </c>
      <c r="H864" s="323" t="s">
        <v>586</v>
      </c>
      <c r="I864" s="350">
        <v>200</v>
      </c>
      <c r="J864" s="639"/>
      <c r="K864" s="752"/>
      <c r="L864" s="768"/>
      <c r="M864" s="467">
        <v>176.3</v>
      </c>
      <c r="N864" s="467">
        <v>184.2</v>
      </c>
      <c r="O864" s="467">
        <v>157.1</v>
      </c>
      <c r="P864" s="467">
        <f>Q864+R864</f>
        <v>171.8</v>
      </c>
      <c r="Q864" s="467">
        <v>171.8</v>
      </c>
      <c r="R864" s="467">
        <v>0</v>
      </c>
      <c r="S864" s="467">
        <f>T864</f>
        <v>171.8</v>
      </c>
      <c r="T864" s="467">
        <v>171.8</v>
      </c>
      <c r="U864" s="467">
        <v>0</v>
      </c>
      <c r="V864" s="467">
        <f t="shared" si="295"/>
        <v>170.1</v>
      </c>
      <c r="W864" s="467">
        <v>170.1</v>
      </c>
      <c r="X864" s="467">
        <v>0</v>
      </c>
    </row>
    <row r="865" spans="1:24" ht="112.5">
      <c r="A865" s="334" t="s">
        <v>76</v>
      </c>
      <c r="B865" s="322" t="s">
        <v>1699</v>
      </c>
      <c r="C865" s="360"/>
      <c r="D865" s="319" t="s">
        <v>997</v>
      </c>
      <c r="E865" s="319" t="s">
        <v>948</v>
      </c>
      <c r="F865" s="319" t="s">
        <v>587</v>
      </c>
      <c r="G865" s="319" t="s">
        <v>588</v>
      </c>
      <c r="H865" s="319" t="s">
        <v>93</v>
      </c>
      <c r="I865" s="318">
        <v>200</v>
      </c>
      <c r="J865" s="383" t="s">
        <v>589</v>
      </c>
      <c r="K865" s="524" t="s">
        <v>590</v>
      </c>
      <c r="L865" s="433"/>
      <c r="M865" s="467">
        <v>327.8</v>
      </c>
      <c r="N865" s="467">
        <v>1558.6</v>
      </c>
      <c r="O865" s="467">
        <v>300.3</v>
      </c>
      <c r="P865" s="467">
        <f>Q865</f>
        <v>2816.1</v>
      </c>
      <c r="Q865" s="467">
        <v>2816.1</v>
      </c>
      <c r="R865" s="467">
        <v>0</v>
      </c>
      <c r="S865" s="467">
        <f>T865</f>
        <v>2816.1</v>
      </c>
      <c r="T865" s="467">
        <v>2816.1</v>
      </c>
      <c r="U865" s="467">
        <v>0</v>
      </c>
      <c r="V865" s="467">
        <f t="shared" si="295"/>
        <v>2787.9</v>
      </c>
      <c r="W865" s="467">
        <v>2787.9</v>
      </c>
      <c r="X865" s="467">
        <v>0</v>
      </c>
    </row>
    <row r="866" spans="1:24" ht="112.5">
      <c r="A866" s="334" t="s">
        <v>591</v>
      </c>
      <c r="B866" s="322" t="s">
        <v>1700</v>
      </c>
      <c r="C866" s="360"/>
      <c r="D866" s="323" t="s">
        <v>773</v>
      </c>
      <c r="E866" s="323" t="s">
        <v>1004</v>
      </c>
      <c r="F866" s="323" t="s">
        <v>92</v>
      </c>
      <c r="G866" s="323" t="s">
        <v>81</v>
      </c>
      <c r="H866" s="323" t="s">
        <v>93</v>
      </c>
      <c r="I866" s="350">
        <v>200</v>
      </c>
      <c r="J866" s="383"/>
      <c r="K866" s="420"/>
      <c r="L866" s="434"/>
      <c r="M866" s="467">
        <v>1692.9</v>
      </c>
      <c r="N866" s="467">
        <v>0</v>
      </c>
      <c r="O866" s="467">
        <v>0</v>
      </c>
      <c r="P866" s="467">
        <f>Q866+R866</f>
        <v>683.5</v>
      </c>
      <c r="Q866" s="467">
        <v>683.5</v>
      </c>
      <c r="R866" s="467">
        <v>0</v>
      </c>
      <c r="S866" s="467">
        <f>T866+U866</f>
        <v>683.5</v>
      </c>
      <c r="T866" s="467">
        <v>683.5</v>
      </c>
      <c r="U866" s="467">
        <v>0</v>
      </c>
      <c r="V866" s="467">
        <f t="shared" si="295"/>
        <v>0</v>
      </c>
      <c r="W866" s="467">
        <v>0</v>
      </c>
      <c r="X866" s="467">
        <v>0</v>
      </c>
    </row>
    <row r="867" spans="1:24" ht="93.75">
      <c r="A867" s="334" t="s">
        <v>592</v>
      </c>
      <c r="B867" s="322" t="s">
        <v>1701</v>
      </c>
      <c r="C867" s="360"/>
      <c r="D867" s="323" t="s">
        <v>734</v>
      </c>
      <c r="E867" s="323" t="s">
        <v>1039</v>
      </c>
      <c r="F867" s="323" t="s">
        <v>92</v>
      </c>
      <c r="G867" s="323" t="s">
        <v>81</v>
      </c>
      <c r="H867" s="323" t="s">
        <v>735</v>
      </c>
      <c r="I867" s="350">
        <v>200</v>
      </c>
      <c r="J867" s="383"/>
      <c r="K867" s="450"/>
      <c r="L867" s="434"/>
      <c r="M867" s="467">
        <v>300</v>
      </c>
      <c r="N867" s="467">
        <v>360.6</v>
      </c>
      <c r="O867" s="467">
        <v>314.89999999999998</v>
      </c>
      <c r="P867" s="467">
        <f>Q867</f>
        <v>0</v>
      </c>
      <c r="Q867" s="467">
        <v>0</v>
      </c>
      <c r="R867" s="467">
        <v>0</v>
      </c>
      <c r="S867" s="467">
        <f>T867</f>
        <v>0</v>
      </c>
      <c r="T867" s="467">
        <v>0</v>
      </c>
      <c r="U867" s="467">
        <v>0</v>
      </c>
      <c r="V867" s="467">
        <f>W867</f>
        <v>0</v>
      </c>
      <c r="W867" s="467">
        <v>0</v>
      </c>
      <c r="X867" s="467">
        <v>0</v>
      </c>
    </row>
    <row r="868" spans="1:24" ht="206.25">
      <c r="A868" s="334" t="s">
        <v>593</v>
      </c>
      <c r="B868" s="322" t="s">
        <v>1702</v>
      </c>
      <c r="C868" s="360"/>
      <c r="D868" s="323" t="s">
        <v>413</v>
      </c>
      <c r="E868" s="323" t="s">
        <v>1036</v>
      </c>
      <c r="F868" s="323" t="s">
        <v>135</v>
      </c>
      <c r="G868" s="323" t="s">
        <v>135</v>
      </c>
      <c r="H868" s="323" t="s">
        <v>373</v>
      </c>
      <c r="I868" s="350">
        <v>200</v>
      </c>
      <c r="J868" s="383" t="s">
        <v>594</v>
      </c>
      <c r="K868" s="383" t="s">
        <v>595</v>
      </c>
      <c r="L868" s="434"/>
      <c r="M868" s="467">
        <v>17.399999999999999</v>
      </c>
      <c r="N868" s="467">
        <v>37.200000000000003</v>
      </c>
      <c r="O868" s="467">
        <v>0</v>
      </c>
      <c r="P868" s="467">
        <f>Q868+R868</f>
        <v>60</v>
      </c>
      <c r="Q868" s="467">
        <v>60</v>
      </c>
      <c r="R868" s="467">
        <v>0</v>
      </c>
      <c r="S868" s="467">
        <f>T868+U868</f>
        <v>60</v>
      </c>
      <c r="T868" s="467">
        <v>60</v>
      </c>
      <c r="U868" s="467">
        <v>0</v>
      </c>
      <c r="V868" s="467">
        <f>W868+X868</f>
        <v>59.4</v>
      </c>
      <c r="W868" s="467">
        <v>59.4</v>
      </c>
      <c r="X868" s="467">
        <v>0</v>
      </c>
    </row>
    <row r="869" spans="1:24" ht="38.25" customHeight="1">
      <c r="A869" s="334" t="s">
        <v>597</v>
      </c>
      <c r="B869" s="322" t="s">
        <v>1703</v>
      </c>
      <c r="C869" s="360"/>
      <c r="D869" s="323" t="s">
        <v>380</v>
      </c>
      <c r="E869" s="323" t="s">
        <v>1017</v>
      </c>
      <c r="F869" s="323" t="s">
        <v>79</v>
      </c>
      <c r="G869" s="323" t="s">
        <v>133</v>
      </c>
      <c r="H869" s="323" t="s">
        <v>381</v>
      </c>
      <c r="I869" s="350">
        <v>200</v>
      </c>
      <c r="J869" s="639" t="s">
        <v>598</v>
      </c>
      <c r="K869" s="640" t="s">
        <v>599</v>
      </c>
      <c r="L869" s="768"/>
      <c r="M869" s="467">
        <v>21.7</v>
      </c>
      <c r="N869" s="467">
        <v>30</v>
      </c>
      <c r="O869" s="467">
        <v>13.4</v>
      </c>
      <c r="P869" s="467">
        <f>Q869+R869</f>
        <v>30.3</v>
      </c>
      <c r="Q869" s="467">
        <v>30.3</v>
      </c>
      <c r="R869" s="467">
        <v>0</v>
      </c>
      <c r="S869" s="467">
        <f>T869+U869</f>
        <v>30.3</v>
      </c>
      <c r="T869" s="467">
        <v>30.3</v>
      </c>
      <c r="U869" s="467">
        <v>0</v>
      </c>
      <c r="V869" s="467">
        <f>W869+X869</f>
        <v>30</v>
      </c>
      <c r="W869" s="467">
        <v>30</v>
      </c>
      <c r="X869" s="467">
        <v>0</v>
      </c>
    </row>
    <row r="870" spans="1:24" ht="75" customHeight="1">
      <c r="A870" s="334" t="s">
        <v>1538</v>
      </c>
      <c r="B870" s="322" t="s">
        <v>1704</v>
      </c>
      <c r="C870" s="360"/>
      <c r="D870" s="323" t="s">
        <v>380</v>
      </c>
      <c r="E870" s="323" t="s">
        <v>1017</v>
      </c>
      <c r="F870" s="323" t="s">
        <v>79</v>
      </c>
      <c r="G870" s="323" t="s">
        <v>133</v>
      </c>
      <c r="H870" s="323" t="s">
        <v>325</v>
      </c>
      <c r="I870" s="350">
        <v>200</v>
      </c>
      <c r="J870" s="639"/>
      <c r="K870" s="640"/>
      <c r="L870" s="768"/>
      <c r="M870" s="467">
        <v>0</v>
      </c>
      <c r="N870" s="467">
        <v>0</v>
      </c>
      <c r="O870" s="467">
        <v>0</v>
      </c>
      <c r="P870" s="467">
        <f>Q870</f>
        <v>0</v>
      </c>
      <c r="Q870" s="467">
        <v>0</v>
      </c>
      <c r="R870" s="467">
        <v>0</v>
      </c>
      <c r="S870" s="467">
        <f>T870</f>
        <v>0</v>
      </c>
      <c r="T870" s="467">
        <v>0</v>
      </c>
      <c r="U870" s="467">
        <v>0</v>
      </c>
      <c r="V870" s="467">
        <f>W870</f>
        <v>0</v>
      </c>
      <c r="W870" s="467">
        <v>0</v>
      </c>
      <c r="X870" s="467">
        <v>0</v>
      </c>
    </row>
    <row r="871" spans="1:24" ht="131.25">
      <c r="A871" s="334" t="s">
        <v>600</v>
      </c>
      <c r="B871" s="322" t="s">
        <v>1705</v>
      </c>
      <c r="C871" s="360"/>
      <c r="D871" s="323" t="s">
        <v>380</v>
      </c>
      <c r="E871" s="323" t="s">
        <v>1017</v>
      </c>
      <c r="F871" s="323" t="s">
        <v>79</v>
      </c>
      <c r="G871" s="323" t="s">
        <v>133</v>
      </c>
      <c r="H871" s="323" t="s">
        <v>393</v>
      </c>
      <c r="I871" s="350">
        <v>200</v>
      </c>
      <c r="J871" s="639"/>
      <c r="K871" s="640"/>
      <c r="L871" s="768"/>
      <c r="M871" s="467">
        <v>0</v>
      </c>
      <c r="N871" s="467">
        <v>0</v>
      </c>
      <c r="O871" s="467">
        <v>0</v>
      </c>
      <c r="P871" s="467">
        <f>Q871+R871</f>
        <v>0</v>
      </c>
      <c r="Q871" s="467">
        <v>0</v>
      </c>
      <c r="R871" s="467">
        <v>0</v>
      </c>
      <c r="S871" s="467">
        <f>T871+U871</f>
        <v>0</v>
      </c>
      <c r="T871" s="467">
        <v>0</v>
      </c>
      <c r="U871" s="467">
        <v>0</v>
      </c>
      <c r="V871" s="467">
        <f>W871+X871</f>
        <v>0</v>
      </c>
      <c r="W871" s="467">
        <v>0</v>
      </c>
      <c r="X871" s="467">
        <v>0</v>
      </c>
    </row>
    <row r="872" spans="1:24" ht="93.75">
      <c r="A872" s="334" t="s">
        <v>601</v>
      </c>
      <c r="B872" s="341" t="s">
        <v>1706</v>
      </c>
      <c r="C872" s="360"/>
      <c r="D872" s="323" t="s">
        <v>380</v>
      </c>
      <c r="E872" s="323" t="s">
        <v>1017</v>
      </c>
      <c r="F872" s="323" t="s">
        <v>79</v>
      </c>
      <c r="G872" s="323" t="s">
        <v>133</v>
      </c>
      <c r="H872" s="323" t="s">
        <v>602</v>
      </c>
      <c r="I872" s="350">
        <v>200</v>
      </c>
      <c r="J872" s="639"/>
      <c r="K872" s="640"/>
      <c r="L872" s="768"/>
      <c r="M872" s="467">
        <v>436.5</v>
      </c>
      <c r="N872" s="467">
        <v>1197.0999999999999</v>
      </c>
      <c r="O872" s="467">
        <v>803.2</v>
      </c>
      <c r="P872" s="467">
        <f>Q872</f>
        <v>671.9</v>
      </c>
      <c r="Q872" s="467">
        <v>671.9</v>
      </c>
      <c r="R872" s="467">
        <v>0</v>
      </c>
      <c r="S872" s="467">
        <f>T872</f>
        <v>671.9</v>
      </c>
      <c r="T872" s="467">
        <v>671.9</v>
      </c>
      <c r="U872" s="467">
        <v>0</v>
      </c>
      <c r="V872" s="467">
        <f>W872</f>
        <v>665.1</v>
      </c>
      <c r="W872" s="467">
        <v>665.1</v>
      </c>
      <c r="X872" s="467">
        <v>0</v>
      </c>
    </row>
    <row r="873" spans="1:24" ht="18.75" customHeight="1">
      <c r="A873" s="638" t="s">
        <v>74</v>
      </c>
      <c r="B873" s="638"/>
      <c r="C873" s="638"/>
      <c r="D873" s="638"/>
      <c r="E873" s="638"/>
      <c r="F873" s="638"/>
      <c r="G873" s="638"/>
      <c r="H873" s="638"/>
      <c r="I873" s="638"/>
      <c r="J873" s="638"/>
      <c r="K873" s="638"/>
      <c r="L873" s="638"/>
      <c r="M873" s="466">
        <f t="shared" ref="M873:X873" si="296">SUM(M874,M882)</f>
        <v>47235.400000000009</v>
      </c>
      <c r="N873" s="466">
        <f t="shared" si="296"/>
        <v>49952.700000000004</v>
      </c>
      <c r="O873" s="466">
        <f t="shared" si="296"/>
        <v>29939.7</v>
      </c>
      <c r="P873" s="466">
        <f t="shared" si="296"/>
        <v>52668.6</v>
      </c>
      <c r="Q873" s="466">
        <f t="shared" si="296"/>
        <v>52668.6</v>
      </c>
      <c r="R873" s="466">
        <f t="shared" si="296"/>
        <v>0</v>
      </c>
      <c r="S873" s="466">
        <f t="shared" si="296"/>
        <v>52668.6</v>
      </c>
      <c r="T873" s="466">
        <f t="shared" si="296"/>
        <v>52668.6</v>
      </c>
      <c r="U873" s="466">
        <f t="shared" si="296"/>
        <v>0</v>
      </c>
      <c r="V873" s="466">
        <f t="shared" si="296"/>
        <v>52423.5</v>
      </c>
      <c r="W873" s="466">
        <f t="shared" si="296"/>
        <v>52423.5</v>
      </c>
      <c r="X873" s="466">
        <f t="shared" si="296"/>
        <v>0</v>
      </c>
    </row>
    <row r="874" spans="1:24" ht="18.75" customHeight="1">
      <c r="A874" s="657" t="s">
        <v>36</v>
      </c>
      <c r="B874" s="657"/>
      <c r="C874" s="657"/>
      <c r="D874" s="657"/>
      <c r="E874" s="657"/>
      <c r="F874" s="657"/>
      <c r="G874" s="657"/>
      <c r="H874" s="657"/>
      <c r="I874" s="657"/>
      <c r="J874" s="657"/>
      <c r="K874" s="657"/>
      <c r="L874" s="657"/>
      <c r="M874" s="468">
        <f t="shared" ref="M874:X874" si="297">SUM(M875,M879)</f>
        <v>35485.700000000004</v>
      </c>
      <c r="N874" s="468">
        <f t="shared" si="297"/>
        <v>37509.800000000003</v>
      </c>
      <c r="O874" s="468">
        <f t="shared" si="297"/>
        <v>23339.7</v>
      </c>
      <c r="P874" s="468">
        <f t="shared" si="297"/>
        <v>39614.699999999997</v>
      </c>
      <c r="Q874" s="468">
        <f t="shared" si="297"/>
        <v>39614.699999999997</v>
      </c>
      <c r="R874" s="468">
        <f t="shared" si="297"/>
        <v>0</v>
      </c>
      <c r="S874" s="468">
        <f t="shared" si="297"/>
        <v>39614.699999999997</v>
      </c>
      <c r="T874" s="468">
        <f t="shared" si="297"/>
        <v>39614.699999999997</v>
      </c>
      <c r="U874" s="468">
        <f t="shared" si="297"/>
        <v>0</v>
      </c>
      <c r="V874" s="468">
        <f t="shared" si="297"/>
        <v>39369.599999999999</v>
      </c>
      <c r="W874" s="468">
        <f t="shared" si="297"/>
        <v>39369.599999999999</v>
      </c>
      <c r="X874" s="468">
        <f t="shared" si="297"/>
        <v>0</v>
      </c>
    </row>
    <row r="875" spans="1:24" ht="18.75" customHeight="1">
      <c r="A875" s="436" t="s">
        <v>33</v>
      </c>
      <c r="B875" s="322" t="s">
        <v>89</v>
      </c>
      <c r="C875" s="366"/>
      <c r="D875" s="438"/>
      <c r="E875" s="438"/>
      <c r="F875" s="322"/>
      <c r="G875" s="322"/>
      <c r="H875" s="322"/>
      <c r="I875" s="350">
        <v>600</v>
      </c>
      <c r="J875" s="396"/>
      <c r="K875" s="366"/>
      <c r="L875" s="438"/>
      <c r="M875" s="467">
        <f>SUM(M876:M878)</f>
        <v>33977.9</v>
      </c>
      <c r="N875" s="467">
        <f>SUM(N876:N878)</f>
        <v>37509.800000000003</v>
      </c>
      <c r="O875" s="467">
        <f t="shared" ref="O875:X875" si="298">SUM(O876:O878)</f>
        <v>23339.7</v>
      </c>
      <c r="P875" s="467">
        <f t="shared" si="298"/>
        <v>39614.699999999997</v>
      </c>
      <c r="Q875" s="467">
        <f t="shared" si="298"/>
        <v>39614.699999999997</v>
      </c>
      <c r="R875" s="467">
        <f t="shared" si="298"/>
        <v>0</v>
      </c>
      <c r="S875" s="467">
        <f t="shared" si="298"/>
        <v>39614.699999999997</v>
      </c>
      <c r="T875" s="467">
        <f t="shared" si="298"/>
        <v>39614.699999999997</v>
      </c>
      <c r="U875" s="467">
        <f t="shared" si="298"/>
        <v>0</v>
      </c>
      <c r="V875" s="467">
        <f t="shared" si="298"/>
        <v>39369.599999999999</v>
      </c>
      <c r="W875" s="467">
        <f t="shared" si="298"/>
        <v>39369.599999999999</v>
      </c>
      <c r="X875" s="467">
        <f t="shared" si="298"/>
        <v>0</v>
      </c>
    </row>
    <row r="876" spans="1:24" ht="18.75" customHeight="1">
      <c r="A876" s="436" t="s">
        <v>42</v>
      </c>
      <c r="B876" s="322" t="s">
        <v>603</v>
      </c>
      <c r="C876" s="348" t="s">
        <v>604</v>
      </c>
      <c r="D876" s="323" t="s">
        <v>1094</v>
      </c>
      <c r="E876" s="323" t="s">
        <v>1095</v>
      </c>
      <c r="F876" s="323" t="s">
        <v>91</v>
      </c>
      <c r="G876" s="323" t="s">
        <v>82</v>
      </c>
      <c r="H876" s="323" t="s">
        <v>605</v>
      </c>
      <c r="I876" s="350">
        <v>611</v>
      </c>
      <c r="J876" s="383" t="s">
        <v>606</v>
      </c>
      <c r="K876" s="348" t="s">
        <v>607</v>
      </c>
      <c r="L876" s="438"/>
      <c r="M876" s="467">
        <v>6590</v>
      </c>
      <c r="N876" s="467">
        <v>7535.5</v>
      </c>
      <c r="O876" s="467">
        <v>4573</v>
      </c>
      <c r="P876" s="467">
        <f>SUM(Q876:R876)</f>
        <v>10081.9</v>
      </c>
      <c r="Q876" s="467">
        <v>10081.9</v>
      </c>
      <c r="R876" s="467">
        <v>0</v>
      </c>
      <c r="S876" s="467">
        <f>SUM(T876:U876)</f>
        <v>10081.9</v>
      </c>
      <c r="T876" s="467">
        <v>10081.9</v>
      </c>
      <c r="U876" s="467">
        <v>0</v>
      </c>
      <c r="V876" s="467">
        <f>SUM(W876:X876)</f>
        <v>10081.9</v>
      </c>
      <c r="W876" s="467">
        <v>10081.9</v>
      </c>
      <c r="X876" s="467">
        <v>0</v>
      </c>
    </row>
    <row r="877" spans="1:24" ht="281.25">
      <c r="A877" s="436" t="s">
        <v>75</v>
      </c>
      <c r="B877" s="322" t="s">
        <v>893</v>
      </c>
      <c r="C877" s="348" t="s">
        <v>894</v>
      </c>
      <c r="D877" s="438"/>
      <c r="E877" s="438"/>
      <c r="F877" s="350">
        <v>12</v>
      </c>
      <c r="G877" s="323" t="s">
        <v>132</v>
      </c>
      <c r="H877" s="350" t="s">
        <v>895</v>
      </c>
      <c r="I877" s="350">
        <v>611</v>
      </c>
      <c r="J877" s="383" t="s">
        <v>896</v>
      </c>
      <c r="K877" s="348" t="s">
        <v>897</v>
      </c>
      <c r="L877" s="438"/>
      <c r="M877" s="467">
        <v>27387.9</v>
      </c>
      <c r="N877" s="467">
        <v>29974.3</v>
      </c>
      <c r="O877" s="467">
        <v>18766.7</v>
      </c>
      <c r="P877" s="467">
        <f>SUM(Q877:R877)</f>
        <v>29532.799999999999</v>
      </c>
      <c r="Q877" s="467">
        <v>29532.799999999999</v>
      </c>
      <c r="R877" s="467">
        <v>0</v>
      </c>
      <c r="S877" s="467">
        <f>SUM(T877:U877)</f>
        <v>29532.799999999999</v>
      </c>
      <c r="T877" s="467">
        <v>29532.799999999999</v>
      </c>
      <c r="U877" s="467">
        <v>0</v>
      </c>
      <c r="V877" s="467">
        <f>SUM(W877:X877)</f>
        <v>29287.7</v>
      </c>
      <c r="W877" s="467">
        <v>29287.7</v>
      </c>
      <c r="X877" s="467">
        <v>0</v>
      </c>
    </row>
    <row r="878" spans="1:24">
      <c r="A878" s="436" t="s">
        <v>608</v>
      </c>
      <c r="B878" s="322" t="s">
        <v>826</v>
      </c>
      <c r="C878" s="366"/>
      <c r="D878" s="438"/>
      <c r="E878" s="438"/>
      <c r="F878" s="322"/>
      <c r="G878" s="322"/>
      <c r="H878" s="322"/>
      <c r="I878" s="350">
        <v>611</v>
      </c>
      <c r="J878" s="396"/>
      <c r="K878" s="366"/>
      <c r="L878" s="438"/>
      <c r="M878" s="467"/>
      <c r="N878" s="467"/>
      <c r="O878" s="467"/>
      <c r="P878" s="467">
        <f>SUM(Q878:R878)</f>
        <v>0</v>
      </c>
      <c r="Q878" s="467"/>
      <c r="R878" s="467"/>
      <c r="S878" s="467">
        <f>SUM(T878:U878)</f>
        <v>0</v>
      </c>
      <c r="T878" s="467"/>
      <c r="U878" s="467"/>
      <c r="V878" s="467">
        <f>SUM(W878:X878)</f>
        <v>0</v>
      </c>
      <c r="W878" s="467"/>
      <c r="X878" s="467"/>
    </row>
    <row r="879" spans="1:24" ht="37.5">
      <c r="A879" s="435" t="s">
        <v>34</v>
      </c>
      <c r="B879" s="383" t="s">
        <v>35</v>
      </c>
      <c r="C879" s="366"/>
      <c r="D879" s="438"/>
      <c r="E879" s="438"/>
      <c r="F879" s="322"/>
      <c r="G879" s="322"/>
      <c r="H879" s="322"/>
      <c r="I879" s="350">
        <v>600</v>
      </c>
      <c r="J879" s="396"/>
      <c r="K879" s="366"/>
      <c r="L879" s="438"/>
      <c r="M879" s="467">
        <f t="shared" ref="M879:X879" si="299">SUM(M880:M881)</f>
        <v>1507.8</v>
      </c>
      <c r="N879" s="467">
        <f t="shared" si="299"/>
        <v>0</v>
      </c>
      <c r="O879" s="467">
        <f t="shared" si="299"/>
        <v>0</v>
      </c>
      <c r="P879" s="467">
        <f t="shared" si="299"/>
        <v>0</v>
      </c>
      <c r="Q879" s="467">
        <f t="shared" si="299"/>
        <v>0</v>
      </c>
      <c r="R879" s="467">
        <f t="shared" si="299"/>
        <v>0</v>
      </c>
      <c r="S879" s="467">
        <f t="shared" si="299"/>
        <v>0</v>
      </c>
      <c r="T879" s="467">
        <f t="shared" si="299"/>
        <v>0</v>
      </c>
      <c r="U879" s="467">
        <f t="shared" si="299"/>
        <v>0</v>
      </c>
      <c r="V879" s="467">
        <f t="shared" si="299"/>
        <v>0</v>
      </c>
      <c r="W879" s="467">
        <f t="shared" si="299"/>
        <v>0</v>
      </c>
      <c r="X879" s="467">
        <f t="shared" si="299"/>
        <v>0</v>
      </c>
    </row>
    <row r="880" spans="1:24" ht="409.5">
      <c r="A880" s="367" t="s">
        <v>43</v>
      </c>
      <c r="B880" s="322" t="s">
        <v>1707</v>
      </c>
      <c r="C880" s="348" t="s">
        <v>609</v>
      </c>
      <c r="D880" s="323" t="s">
        <v>1094</v>
      </c>
      <c r="E880" s="323" t="s">
        <v>1095</v>
      </c>
      <c r="F880" s="323" t="s">
        <v>517</v>
      </c>
      <c r="G880" s="323" t="s">
        <v>610</v>
      </c>
      <c r="H880" s="323" t="s">
        <v>898</v>
      </c>
      <c r="I880" s="350">
        <v>612</v>
      </c>
      <c r="J880" s="383" t="s">
        <v>1539</v>
      </c>
      <c r="K880" s="348" t="s">
        <v>611</v>
      </c>
      <c r="L880" s="441"/>
      <c r="M880" s="467">
        <f>1395+49</f>
        <v>1444</v>
      </c>
      <c r="N880" s="467">
        <v>0</v>
      </c>
      <c r="O880" s="467">
        <v>0</v>
      </c>
      <c r="P880" s="467">
        <f>SUM(Q880:R880)</f>
        <v>0</v>
      </c>
      <c r="Q880" s="467">
        <v>0</v>
      </c>
      <c r="R880" s="467">
        <v>0</v>
      </c>
      <c r="S880" s="467">
        <f>SUM(T880:U880)</f>
        <v>0</v>
      </c>
      <c r="T880" s="467">
        <v>0</v>
      </c>
      <c r="U880" s="467">
        <v>0</v>
      </c>
      <c r="V880" s="467">
        <f>SUM(W880:X880)</f>
        <v>0</v>
      </c>
      <c r="W880" s="467">
        <v>0</v>
      </c>
      <c r="X880" s="467">
        <v>0</v>
      </c>
    </row>
    <row r="881" spans="1:24" ht="75">
      <c r="A881" s="436" t="s">
        <v>794</v>
      </c>
      <c r="B881" s="322" t="s">
        <v>1708</v>
      </c>
      <c r="C881" s="366"/>
      <c r="D881" s="323" t="s">
        <v>927</v>
      </c>
      <c r="E881" s="323" t="s">
        <v>1055</v>
      </c>
      <c r="F881" s="323" t="s">
        <v>1096</v>
      </c>
      <c r="G881" s="323" t="s">
        <v>1097</v>
      </c>
      <c r="H881" s="323" t="s">
        <v>1098</v>
      </c>
      <c r="I881" s="350">
        <v>612</v>
      </c>
      <c r="J881" s="396"/>
      <c r="K881" s="366"/>
      <c r="L881" s="438"/>
      <c r="M881" s="467">
        <v>63.8</v>
      </c>
      <c r="N881" s="467">
        <v>0</v>
      </c>
      <c r="O881" s="467">
        <v>0</v>
      </c>
      <c r="P881" s="467">
        <f>SUM(Q881:R881)</f>
        <v>0</v>
      </c>
      <c r="Q881" s="467">
        <f>R881</f>
        <v>0</v>
      </c>
      <c r="R881" s="467">
        <v>0</v>
      </c>
      <c r="S881" s="467">
        <f>SUM(T881:U881)</f>
        <v>0</v>
      </c>
      <c r="T881" s="467">
        <f>U881</f>
        <v>0</v>
      </c>
      <c r="U881" s="467">
        <v>0</v>
      </c>
      <c r="V881" s="467">
        <f>SUM(W881:X881)</f>
        <v>0</v>
      </c>
      <c r="W881" s="467">
        <v>0</v>
      </c>
      <c r="X881" s="467">
        <v>0</v>
      </c>
    </row>
    <row r="882" spans="1:24" ht="18.75" customHeight="1">
      <c r="A882" s="657" t="s">
        <v>37</v>
      </c>
      <c r="B882" s="657"/>
      <c r="C882" s="657"/>
      <c r="D882" s="657"/>
      <c r="E882" s="657"/>
      <c r="F882" s="657"/>
      <c r="G882" s="657"/>
      <c r="H882" s="657"/>
      <c r="I882" s="657"/>
      <c r="J882" s="657"/>
      <c r="K882" s="657"/>
      <c r="L882" s="657"/>
      <c r="M882" s="468">
        <f t="shared" ref="M882:X882" si="300">SUM(M883,M885)</f>
        <v>11749.7</v>
      </c>
      <c r="N882" s="468">
        <f t="shared" si="300"/>
        <v>12442.9</v>
      </c>
      <c r="O882" s="468">
        <f t="shared" si="300"/>
        <v>6600</v>
      </c>
      <c r="P882" s="468">
        <f t="shared" si="300"/>
        <v>13053.9</v>
      </c>
      <c r="Q882" s="468">
        <f t="shared" si="300"/>
        <v>13053.9</v>
      </c>
      <c r="R882" s="468">
        <f t="shared" si="300"/>
        <v>0</v>
      </c>
      <c r="S882" s="468">
        <f t="shared" si="300"/>
        <v>13053.9</v>
      </c>
      <c r="T882" s="468">
        <f t="shared" si="300"/>
        <v>13053.9</v>
      </c>
      <c r="U882" s="468">
        <f t="shared" si="300"/>
        <v>0</v>
      </c>
      <c r="V882" s="468">
        <f t="shared" si="300"/>
        <v>13053.9</v>
      </c>
      <c r="W882" s="468">
        <f t="shared" si="300"/>
        <v>13053.9</v>
      </c>
      <c r="X882" s="468">
        <f t="shared" si="300"/>
        <v>0</v>
      </c>
    </row>
    <row r="883" spans="1:24" ht="93.75">
      <c r="A883" s="436" t="s">
        <v>38</v>
      </c>
      <c r="B883" s="322" t="s">
        <v>77</v>
      </c>
      <c r="C883" s="366"/>
      <c r="D883" s="438"/>
      <c r="E883" s="438"/>
      <c r="F883" s="322"/>
      <c r="G883" s="322"/>
      <c r="H883" s="322"/>
      <c r="I883" s="350">
        <v>600</v>
      </c>
      <c r="J883" s="396"/>
      <c r="K883" s="366"/>
      <c r="L883" s="438"/>
      <c r="M883" s="467">
        <f t="shared" ref="M883:X883" si="301">SUM(M884:M884)</f>
        <v>11600</v>
      </c>
      <c r="N883" s="467">
        <f t="shared" si="301"/>
        <v>12296.4</v>
      </c>
      <c r="O883" s="467">
        <f t="shared" si="301"/>
        <v>6600</v>
      </c>
      <c r="P883" s="467">
        <f t="shared" si="301"/>
        <v>13053.9</v>
      </c>
      <c r="Q883" s="467">
        <f t="shared" si="301"/>
        <v>13053.9</v>
      </c>
      <c r="R883" s="467">
        <f t="shared" si="301"/>
        <v>0</v>
      </c>
      <c r="S883" s="467">
        <f t="shared" si="301"/>
        <v>13053.9</v>
      </c>
      <c r="T883" s="467">
        <f t="shared" si="301"/>
        <v>13053.9</v>
      </c>
      <c r="U883" s="467">
        <f t="shared" si="301"/>
        <v>0</v>
      </c>
      <c r="V883" s="467">
        <f t="shared" si="301"/>
        <v>13053.9</v>
      </c>
      <c r="W883" s="467">
        <f t="shared" si="301"/>
        <v>13053.9</v>
      </c>
      <c r="X883" s="467">
        <f t="shared" si="301"/>
        <v>0</v>
      </c>
    </row>
    <row r="884" spans="1:24" ht="18.75" customHeight="1">
      <c r="A884" s="436" t="s">
        <v>44</v>
      </c>
      <c r="B884" s="322" t="s">
        <v>612</v>
      </c>
      <c r="C884" s="348" t="s">
        <v>613</v>
      </c>
      <c r="D884" s="323" t="s">
        <v>1099</v>
      </c>
      <c r="E884" s="323" t="s">
        <v>1100</v>
      </c>
      <c r="F884" s="323" t="s">
        <v>92</v>
      </c>
      <c r="G884" s="323" t="s">
        <v>81</v>
      </c>
      <c r="H884" s="323" t="s">
        <v>614</v>
      </c>
      <c r="I884" s="350">
        <v>621</v>
      </c>
      <c r="J884" s="383" t="s">
        <v>615</v>
      </c>
      <c r="K884" s="348" t="s">
        <v>616</v>
      </c>
      <c r="L884" s="438"/>
      <c r="M884" s="467">
        <v>11600</v>
      </c>
      <c r="N884" s="467">
        <v>12296.4</v>
      </c>
      <c r="O884" s="467">
        <v>6600</v>
      </c>
      <c r="P884" s="467">
        <f>SUM(Q884:R884)</f>
        <v>13053.9</v>
      </c>
      <c r="Q884" s="467">
        <v>13053.9</v>
      </c>
      <c r="R884" s="467">
        <v>0</v>
      </c>
      <c r="S884" s="467">
        <f>SUM(T884:U884)</f>
        <v>13053.9</v>
      </c>
      <c r="T884" s="467">
        <v>13053.9</v>
      </c>
      <c r="U884" s="467">
        <v>0</v>
      </c>
      <c r="V884" s="467">
        <f>SUM(W884:X884)</f>
        <v>13053.9</v>
      </c>
      <c r="W884" s="467">
        <v>13053.9</v>
      </c>
      <c r="X884" s="467">
        <v>0</v>
      </c>
    </row>
    <row r="885" spans="1:24" ht="37.5">
      <c r="A885" s="436" t="s">
        <v>40</v>
      </c>
      <c r="B885" s="383" t="s">
        <v>39</v>
      </c>
      <c r="C885" s="366"/>
      <c r="D885" s="438"/>
      <c r="E885" s="438"/>
      <c r="F885" s="322"/>
      <c r="G885" s="322"/>
      <c r="H885" s="322"/>
      <c r="I885" s="350">
        <v>600</v>
      </c>
      <c r="J885" s="396"/>
      <c r="K885" s="366"/>
      <c r="L885" s="438"/>
      <c r="M885" s="467">
        <f>M886</f>
        <v>149.69999999999999</v>
      </c>
      <c r="N885" s="467">
        <f t="shared" ref="N885:X885" si="302">N886</f>
        <v>146.5</v>
      </c>
      <c r="O885" s="467">
        <f t="shared" si="302"/>
        <v>0</v>
      </c>
      <c r="P885" s="467">
        <f t="shared" si="302"/>
        <v>0</v>
      </c>
      <c r="Q885" s="467">
        <f t="shared" si="302"/>
        <v>0</v>
      </c>
      <c r="R885" s="467">
        <f t="shared" si="302"/>
        <v>0</v>
      </c>
      <c r="S885" s="467">
        <f t="shared" si="302"/>
        <v>0</v>
      </c>
      <c r="T885" s="467">
        <f t="shared" si="302"/>
        <v>0</v>
      </c>
      <c r="U885" s="467">
        <f t="shared" si="302"/>
        <v>0</v>
      </c>
      <c r="V885" s="467">
        <f t="shared" si="302"/>
        <v>0</v>
      </c>
      <c r="W885" s="467">
        <f t="shared" si="302"/>
        <v>0</v>
      </c>
      <c r="X885" s="467">
        <f t="shared" si="302"/>
        <v>0</v>
      </c>
    </row>
    <row r="886" spans="1:24" ht="37.5" customHeight="1">
      <c r="A886" s="658" t="s">
        <v>45</v>
      </c>
      <c r="B886" s="322" t="s">
        <v>617</v>
      </c>
      <c r="C886" s="659" t="s">
        <v>613</v>
      </c>
      <c r="D886" s="437"/>
      <c r="E886" s="438"/>
      <c r="F886" s="323"/>
      <c r="G886" s="323"/>
      <c r="H886" s="323"/>
      <c r="I886" s="350"/>
      <c r="J886" s="639" t="s">
        <v>1540</v>
      </c>
      <c r="K886" s="640" t="s">
        <v>618</v>
      </c>
      <c r="L886" s="660"/>
      <c r="M886" s="467">
        <f>M887+M888</f>
        <v>149.69999999999999</v>
      </c>
      <c r="N886" s="467">
        <f t="shared" ref="N886:X886" si="303">N887+N888</f>
        <v>146.5</v>
      </c>
      <c r="O886" s="467">
        <f t="shared" si="303"/>
        <v>0</v>
      </c>
      <c r="P886" s="467">
        <f t="shared" si="303"/>
        <v>0</v>
      </c>
      <c r="Q886" s="467">
        <f t="shared" si="303"/>
        <v>0</v>
      </c>
      <c r="R886" s="467">
        <f t="shared" si="303"/>
        <v>0</v>
      </c>
      <c r="S886" s="467">
        <f t="shared" si="303"/>
        <v>0</v>
      </c>
      <c r="T886" s="467">
        <f t="shared" si="303"/>
        <v>0</v>
      </c>
      <c r="U886" s="467">
        <f t="shared" si="303"/>
        <v>0</v>
      </c>
      <c r="V886" s="467">
        <f t="shared" si="303"/>
        <v>0</v>
      </c>
      <c r="W886" s="467">
        <f t="shared" si="303"/>
        <v>0</v>
      </c>
      <c r="X886" s="467">
        <f t="shared" si="303"/>
        <v>0</v>
      </c>
    </row>
    <row r="887" spans="1:24" ht="93.75">
      <c r="A887" s="658"/>
      <c r="B887" s="322" t="s">
        <v>1541</v>
      </c>
      <c r="C887" s="659"/>
      <c r="D887" s="439" t="s">
        <v>1099</v>
      </c>
      <c r="E887" s="319" t="s">
        <v>1101</v>
      </c>
      <c r="F887" s="323" t="s">
        <v>1102</v>
      </c>
      <c r="G887" s="323" t="s">
        <v>1103</v>
      </c>
      <c r="H887" s="323" t="s">
        <v>1104</v>
      </c>
      <c r="I887" s="350"/>
      <c r="J887" s="639"/>
      <c r="K887" s="640"/>
      <c r="L887" s="660"/>
      <c r="M887" s="467">
        <v>149.69999999999999</v>
      </c>
      <c r="N887" s="467"/>
      <c r="O887" s="467"/>
      <c r="P887" s="467">
        <v>0</v>
      </c>
      <c r="Q887" s="467">
        <v>0</v>
      </c>
      <c r="R887" s="467">
        <v>0</v>
      </c>
      <c r="S887" s="467">
        <v>0</v>
      </c>
      <c r="T887" s="467">
        <v>0</v>
      </c>
      <c r="U887" s="467">
        <v>0</v>
      </c>
      <c r="V887" s="467">
        <v>0</v>
      </c>
      <c r="W887" s="467">
        <v>0</v>
      </c>
      <c r="X887" s="467">
        <v>0</v>
      </c>
    </row>
    <row r="888" spans="1:24" ht="37.5" customHeight="1">
      <c r="A888" s="658"/>
      <c r="B888" s="322" t="s">
        <v>739</v>
      </c>
      <c r="C888" s="659"/>
      <c r="D888" s="439" t="s">
        <v>1099</v>
      </c>
      <c r="E888" s="319" t="s">
        <v>1101</v>
      </c>
      <c r="F888" s="323" t="s">
        <v>92</v>
      </c>
      <c r="G888" s="323" t="s">
        <v>81</v>
      </c>
      <c r="H888" s="323" t="s">
        <v>899</v>
      </c>
      <c r="I888" s="350">
        <v>622</v>
      </c>
      <c r="J888" s="639"/>
      <c r="K888" s="640"/>
      <c r="L888" s="660"/>
      <c r="M888" s="467">
        <v>0</v>
      </c>
      <c r="N888" s="467">
        <v>146.5</v>
      </c>
      <c r="O888" s="467">
        <v>0</v>
      </c>
      <c r="P888" s="467">
        <f>Q888</f>
        <v>0</v>
      </c>
      <c r="Q888" s="467"/>
      <c r="R888" s="467">
        <v>0</v>
      </c>
      <c r="S888" s="467">
        <f>T888</f>
        <v>0</v>
      </c>
      <c r="T888" s="467"/>
      <c r="U888" s="467">
        <v>0</v>
      </c>
      <c r="V888" s="467">
        <f>W888</f>
        <v>0</v>
      </c>
      <c r="W888" s="467"/>
      <c r="X888" s="467">
        <v>0</v>
      </c>
    </row>
    <row r="889" spans="1:24" ht="18.75" customHeight="1">
      <c r="A889" s="638" t="s">
        <v>148</v>
      </c>
      <c r="B889" s="638"/>
      <c r="C889" s="638"/>
      <c r="D889" s="638"/>
      <c r="E889" s="638"/>
      <c r="F889" s="638"/>
      <c r="G889" s="638"/>
      <c r="H889" s="638"/>
      <c r="I889" s="638"/>
      <c r="J889" s="638"/>
      <c r="K889" s="638"/>
      <c r="L889" s="638"/>
      <c r="M889" s="466">
        <f>M890+M894+M897+M898+M899+M902+M907+M906+M891</f>
        <v>17166.599999999999</v>
      </c>
      <c r="N889" s="466">
        <f t="shared" ref="N889:X889" si="304">N890+N894+N897+N898+N899+N902+N907+N906+N891</f>
        <v>33889.899999999994</v>
      </c>
      <c r="O889" s="466">
        <f t="shared" si="304"/>
        <v>32004.5</v>
      </c>
      <c r="P889" s="466">
        <f t="shared" si="304"/>
        <v>4136.5</v>
      </c>
      <c r="Q889" s="466">
        <f t="shared" si="304"/>
        <v>4136.5</v>
      </c>
      <c r="R889" s="466">
        <f t="shared" si="304"/>
        <v>0</v>
      </c>
      <c r="S889" s="466">
        <f t="shared" si="304"/>
        <v>4136.5</v>
      </c>
      <c r="T889" s="466">
        <f t="shared" si="304"/>
        <v>4136.5</v>
      </c>
      <c r="U889" s="466">
        <f t="shared" si="304"/>
        <v>0</v>
      </c>
      <c r="V889" s="466">
        <f t="shared" si="304"/>
        <v>4095.3</v>
      </c>
      <c r="W889" s="466">
        <f t="shared" si="304"/>
        <v>4095.3</v>
      </c>
      <c r="X889" s="466">
        <f t="shared" si="304"/>
        <v>0</v>
      </c>
    </row>
    <row r="890" spans="1:24" ht="57" customHeight="1">
      <c r="A890" s="440" t="s">
        <v>143</v>
      </c>
      <c r="B890" s="341" t="s">
        <v>1709</v>
      </c>
      <c r="C890" s="408" t="s">
        <v>1105</v>
      </c>
      <c r="D890" s="323" t="s">
        <v>380</v>
      </c>
      <c r="E890" s="323" t="s">
        <v>1017</v>
      </c>
      <c r="F890" s="323" t="s">
        <v>79</v>
      </c>
      <c r="G890" s="323" t="s">
        <v>133</v>
      </c>
      <c r="H890" s="323" t="s">
        <v>619</v>
      </c>
      <c r="I890" s="350">
        <v>630</v>
      </c>
      <c r="J890" s="639" t="s">
        <v>620</v>
      </c>
      <c r="K890" s="640" t="s">
        <v>621</v>
      </c>
      <c r="L890" s="641"/>
      <c r="M890" s="467">
        <v>50</v>
      </c>
      <c r="N890" s="467">
        <v>0</v>
      </c>
      <c r="O890" s="467">
        <v>0</v>
      </c>
      <c r="P890" s="467">
        <f>SUM(Q890:R890)</f>
        <v>0</v>
      </c>
      <c r="Q890" s="467">
        <v>0</v>
      </c>
      <c r="R890" s="467">
        <v>0</v>
      </c>
      <c r="S890" s="467">
        <f>SUM(T890:U890)</f>
        <v>0</v>
      </c>
      <c r="T890" s="467">
        <v>0</v>
      </c>
      <c r="U890" s="467">
        <v>0</v>
      </c>
      <c r="V890" s="467">
        <f>SUM(W890:X890)</f>
        <v>0</v>
      </c>
      <c r="W890" s="467">
        <v>0</v>
      </c>
      <c r="X890" s="467">
        <v>0</v>
      </c>
    </row>
    <row r="891" spans="1:24" ht="57" customHeight="1">
      <c r="A891" s="642" t="s">
        <v>154</v>
      </c>
      <c r="B891" s="341" t="s">
        <v>1106</v>
      </c>
      <c r="C891" s="643" t="s">
        <v>1542</v>
      </c>
      <c r="D891" s="438"/>
      <c r="E891" s="438"/>
      <c r="F891" s="323"/>
      <c r="G891" s="323"/>
      <c r="H891" s="323"/>
      <c r="I891" s="350">
        <v>630</v>
      </c>
      <c r="J891" s="639"/>
      <c r="K891" s="640"/>
      <c r="L891" s="641"/>
      <c r="M891" s="467">
        <f t="shared" ref="M891:X891" si="305">M892+M893</f>
        <v>9240</v>
      </c>
      <c r="N891" s="467">
        <f t="shared" si="305"/>
        <v>20033.099999999999</v>
      </c>
      <c r="O891" s="467">
        <f>O892+O893</f>
        <v>20000</v>
      </c>
      <c r="P891" s="467">
        <f t="shared" si="305"/>
        <v>0</v>
      </c>
      <c r="Q891" s="467">
        <f t="shared" si="305"/>
        <v>0</v>
      </c>
      <c r="R891" s="467">
        <f t="shared" si="305"/>
        <v>0</v>
      </c>
      <c r="S891" s="467">
        <f t="shared" si="305"/>
        <v>0</v>
      </c>
      <c r="T891" s="467">
        <f t="shared" si="305"/>
        <v>0</v>
      </c>
      <c r="U891" s="467">
        <f t="shared" si="305"/>
        <v>0</v>
      </c>
      <c r="V891" s="467">
        <f t="shared" si="305"/>
        <v>0</v>
      </c>
      <c r="W891" s="467">
        <f t="shared" si="305"/>
        <v>0</v>
      </c>
      <c r="X891" s="467">
        <f t="shared" si="305"/>
        <v>0</v>
      </c>
    </row>
    <row r="892" spans="1:24" ht="18.75" customHeight="1">
      <c r="A892" s="642"/>
      <c r="B892" s="322" t="s">
        <v>1543</v>
      </c>
      <c r="C892" s="643"/>
      <c r="D892" s="323" t="s">
        <v>736</v>
      </c>
      <c r="E892" s="323" t="s">
        <v>1006</v>
      </c>
      <c r="F892" s="323" t="s">
        <v>91</v>
      </c>
      <c r="G892" s="323" t="s">
        <v>82</v>
      </c>
      <c r="H892" s="323" t="s">
        <v>93</v>
      </c>
      <c r="I892" s="350"/>
      <c r="J892" s="639"/>
      <c r="K892" s="640"/>
      <c r="L892" s="641"/>
      <c r="M892" s="467">
        <v>1540</v>
      </c>
      <c r="N892" s="467">
        <v>5033.1000000000004</v>
      </c>
      <c r="O892" s="467">
        <v>5000</v>
      </c>
      <c r="P892" s="467">
        <v>0</v>
      </c>
      <c r="Q892" s="467">
        <v>0</v>
      </c>
      <c r="R892" s="467">
        <v>0</v>
      </c>
      <c r="S892" s="467">
        <v>0</v>
      </c>
      <c r="T892" s="467">
        <v>0</v>
      </c>
      <c r="U892" s="467">
        <v>0</v>
      </c>
      <c r="V892" s="467">
        <v>0</v>
      </c>
      <c r="W892" s="467">
        <v>0</v>
      </c>
      <c r="X892" s="467">
        <v>0</v>
      </c>
    </row>
    <row r="893" spans="1:24" ht="112.5" customHeight="1">
      <c r="A893" s="642"/>
      <c r="B893" s="322" t="s">
        <v>1025</v>
      </c>
      <c r="C893" s="643"/>
      <c r="D893" s="323" t="s">
        <v>736</v>
      </c>
      <c r="E893" s="323" t="s">
        <v>1006</v>
      </c>
      <c r="F893" s="323" t="s">
        <v>91</v>
      </c>
      <c r="G893" s="323" t="s">
        <v>82</v>
      </c>
      <c r="H893" s="323" t="s">
        <v>986</v>
      </c>
      <c r="I893" s="350"/>
      <c r="J893" s="639"/>
      <c r="K893" s="640"/>
      <c r="L893" s="641"/>
      <c r="M893" s="467">
        <v>7700</v>
      </c>
      <c r="N893" s="467">
        <v>15000</v>
      </c>
      <c r="O893" s="467">
        <v>15000</v>
      </c>
      <c r="P893" s="467">
        <f>Q893</f>
        <v>0</v>
      </c>
      <c r="Q893" s="467">
        <v>0</v>
      </c>
      <c r="R893" s="467">
        <v>0</v>
      </c>
      <c r="S893" s="467">
        <f>T893</f>
        <v>0</v>
      </c>
      <c r="T893" s="467">
        <v>0</v>
      </c>
      <c r="U893" s="467">
        <v>0</v>
      </c>
      <c r="V893" s="467">
        <f>W893</f>
        <v>0</v>
      </c>
      <c r="W893" s="467">
        <v>0</v>
      </c>
      <c r="X893" s="467">
        <v>0</v>
      </c>
    </row>
    <row r="894" spans="1:24" ht="93.75" customHeight="1">
      <c r="A894" s="642" t="s">
        <v>623</v>
      </c>
      <c r="B894" s="322" t="s">
        <v>1710</v>
      </c>
      <c r="C894" s="640" t="s">
        <v>1544</v>
      </c>
      <c r="D894" s="438"/>
      <c r="E894" s="438"/>
      <c r="F894" s="323"/>
      <c r="G894" s="323"/>
      <c r="H894" s="323"/>
      <c r="I894" s="350">
        <v>630</v>
      </c>
      <c r="J894" s="639"/>
      <c r="K894" s="640"/>
      <c r="L894" s="641"/>
      <c r="M894" s="467">
        <f>M895+M896</f>
        <v>400</v>
      </c>
      <c r="N894" s="467">
        <f>N895+N896</f>
        <v>456.6</v>
      </c>
      <c r="O894" s="467">
        <f>O895+O896</f>
        <v>241.1</v>
      </c>
      <c r="P894" s="467">
        <f t="shared" ref="P894:X894" si="306">P895+P896</f>
        <v>410.9</v>
      </c>
      <c r="Q894" s="467">
        <f t="shared" si="306"/>
        <v>410.9</v>
      </c>
      <c r="R894" s="467">
        <f t="shared" si="306"/>
        <v>0</v>
      </c>
      <c r="S894" s="467">
        <f t="shared" si="306"/>
        <v>410.9</v>
      </c>
      <c r="T894" s="467">
        <f t="shared" si="306"/>
        <v>410.9</v>
      </c>
      <c r="U894" s="467">
        <f t="shared" si="306"/>
        <v>0</v>
      </c>
      <c r="V894" s="467">
        <f t="shared" si="306"/>
        <v>406.8</v>
      </c>
      <c r="W894" s="467">
        <f t="shared" si="306"/>
        <v>406.8</v>
      </c>
      <c r="X894" s="467">
        <f t="shared" si="306"/>
        <v>0</v>
      </c>
    </row>
    <row r="895" spans="1:24" ht="56.25">
      <c r="A895" s="642"/>
      <c r="B895" s="322" t="s">
        <v>1545</v>
      </c>
      <c r="C895" s="640"/>
      <c r="D895" s="319" t="s">
        <v>380</v>
      </c>
      <c r="E895" s="319" t="s">
        <v>1017</v>
      </c>
      <c r="F895" s="319" t="s">
        <v>79</v>
      </c>
      <c r="G895" s="319" t="s">
        <v>133</v>
      </c>
      <c r="H895" s="319" t="s">
        <v>1546</v>
      </c>
      <c r="I895" s="350"/>
      <c r="J895" s="639"/>
      <c r="K895" s="640"/>
      <c r="L895" s="641"/>
      <c r="M895" s="467">
        <v>352.4</v>
      </c>
      <c r="N895" s="467">
        <v>456.6</v>
      </c>
      <c r="O895" s="467">
        <v>241.1</v>
      </c>
      <c r="P895" s="467">
        <f>Q895</f>
        <v>410.9</v>
      </c>
      <c r="Q895" s="467">
        <v>410.9</v>
      </c>
      <c r="R895" s="467">
        <v>0</v>
      </c>
      <c r="S895" s="467">
        <f>T895</f>
        <v>410.9</v>
      </c>
      <c r="T895" s="467">
        <v>410.9</v>
      </c>
      <c r="U895" s="467">
        <v>0</v>
      </c>
      <c r="V895" s="467">
        <f>W895</f>
        <v>406.8</v>
      </c>
      <c r="W895" s="467">
        <v>406.8</v>
      </c>
      <c r="X895" s="467">
        <v>0</v>
      </c>
    </row>
    <row r="896" spans="1:24" ht="56.25">
      <c r="A896" s="642"/>
      <c r="B896" s="322" t="s">
        <v>1547</v>
      </c>
      <c r="C896" s="640"/>
      <c r="D896" s="323" t="s">
        <v>380</v>
      </c>
      <c r="E896" s="323" t="s">
        <v>1017</v>
      </c>
      <c r="F896" s="323" t="s">
        <v>79</v>
      </c>
      <c r="G896" s="323" t="s">
        <v>133</v>
      </c>
      <c r="H896" s="323" t="s">
        <v>624</v>
      </c>
      <c r="I896" s="350"/>
      <c r="J896" s="639"/>
      <c r="K896" s="640"/>
      <c r="L896" s="641"/>
      <c r="M896" s="467">
        <v>47.6</v>
      </c>
      <c r="N896" s="467">
        <v>0</v>
      </c>
      <c r="O896" s="467">
        <v>0</v>
      </c>
      <c r="P896" s="467">
        <f>Q896+R896</f>
        <v>0</v>
      </c>
      <c r="Q896" s="467"/>
      <c r="R896" s="467">
        <v>0</v>
      </c>
      <c r="S896" s="467">
        <f>T896+U896</f>
        <v>0</v>
      </c>
      <c r="T896" s="467"/>
      <c r="U896" s="467">
        <v>0</v>
      </c>
      <c r="V896" s="467">
        <f>W896+X896</f>
        <v>0</v>
      </c>
      <c r="W896" s="467"/>
      <c r="X896" s="467">
        <v>0</v>
      </c>
    </row>
    <row r="897" spans="1:24" ht="37.5" customHeight="1">
      <c r="A897" s="442" t="s">
        <v>1548</v>
      </c>
      <c r="B897" s="341" t="s">
        <v>1711</v>
      </c>
      <c r="C897" s="640"/>
      <c r="D897" s="323" t="s">
        <v>736</v>
      </c>
      <c r="E897" s="323" t="s">
        <v>1006</v>
      </c>
      <c r="F897" s="323" t="s">
        <v>91</v>
      </c>
      <c r="G897" s="323" t="s">
        <v>82</v>
      </c>
      <c r="H897" s="323" t="s">
        <v>93</v>
      </c>
      <c r="I897" s="350">
        <v>630</v>
      </c>
      <c r="J897" s="639"/>
      <c r="K897" s="640"/>
      <c r="L897" s="641"/>
      <c r="M897" s="467">
        <v>0</v>
      </c>
      <c r="N897" s="467">
        <v>3279.7</v>
      </c>
      <c r="O897" s="467">
        <v>3279.7</v>
      </c>
      <c r="P897" s="467">
        <v>0</v>
      </c>
      <c r="Q897" s="467">
        <v>0</v>
      </c>
      <c r="R897" s="467">
        <v>0</v>
      </c>
      <c r="S897" s="467">
        <v>0</v>
      </c>
      <c r="T897" s="467">
        <v>0</v>
      </c>
      <c r="U897" s="467">
        <v>0</v>
      </c>
      <c r="V897" s="467">
        <v>0</v>
      </c>
      <c r="W897" s="467">
        <v>0</v>
      </c>
      <c r="X897" s="467">
        <v>0</v>
      </c>
    </row>
    <row r="898" spans="1:24" ht="131.25">
      <c r="A898" s="442" t="s">
        <v>625</v>
      </c>
      <c r="B898" s="322" t="s">
        <v>1712</v>
      </c>
      <c r="C898" s="640"/>
      <c r="D898" s="319" t="s">
        <v>380</v>
      </c>
      <c r="E898" s="319" t="s">
        <v>1017</v>
      </c>
      <c r="F898" s="319" t="s">
        <v>79</v>
      </c>
      <c r="G898" s="319" t="s">
        <v>133</v>
      </c>
      <c r="H898" s="319" t="s">
        <v>1549</v>
      </c>
      <c r="I898" s="350">
        <v>630</v>
      </c>
      <c r="J898" s="639"/>
      <c r="K898" s="640"/>
      <c r="L898" s="641"/>
      <c r="M898" s="467">
        <v>50</v>
      </c>
      <c r="N898" s="467">
        <v>60</v>
      </c>
      <c r="O898" s="467">
        <v>60</v>
      </c>
      <c r="P898" s="467">
        <f>Q898</f>
        <v>54</v>
      </c>
      <c r="Q898" s="467">
        <v>54</v>
      </c>
      <c r="R898" s="467">
        <v>0</v>
      </c>
      <c r="S898" s="467">
        <f>T898</f>
        <v>54</v>
      </c>
      <c r="T898" s="467">
        <v>54</v>
      </c>
      <c r="U898" s="467">
        <v>0</v>
      </c>
      <c r="V898" s="467">
        <f>W898</f>
        <v>53.5</v>
      </c>
      <c r="W898" s="467">
        <v>53.5</v>
      </c>
      <c r="X898" s="467">
        <v>0</v>
      </c>
    </row>
    <row r="899" spans="1:24" ht="56.25">
      <c r="A899" s="642" t="s">
        <v>626</v>
      </c>
      <c r="B899" s="322" t="s">
        <v>1713</v>
      </c>
      <c r="C899" s="640"/>
      <c r="D899" s="438"/>
      <c r="E899" s="438"/>
      <c r="F899" s="323"/>
      <c r="G899" s="323"/>
      <c r="H899" s="323"/>
      <c r="I899" s="350">
        <v>630</v>
      </c>
      <c r="J899" s="639"/>
      <c r="K899" s="640"/>
      <c r="L899" s="641"/>
      <c r="M899" s="467">
        <f>M900+M901</f>
        <v>215</v>
      </c>
      <c r="N899" s="467">
        <f>N900+N901</f>
        <v>600.6</v>
      </c>
      <c r="O899" s="467">
        <f>O900+O901</f>
        <v>166.3</v>
      </c>
      <c r="P899" s="467">
        <f t="shared" ref="P899:X899" si="307">P900+P901</f>
        <v>603.5</v>
      </c>
      <c r="Q899" s="467">
        <f t="shared" si="307"/>
        <v>603.5</v>
      </c>
      <c r="R899" s="467">
        <f t="shared" si="307"/>
        <v>0</v>
      </c>
      <c r="S899" s="467">
        <f t="shared" si="307"/>
        <v>603.5</v>
      </c>
      <c r="T899" s="467">
        <f t="shared" si="307"/>
        <v>603.5</v>
      </c>
      <c r="U899" s="467">
        <f t="shared" si="307"/>
        <v>0</v>
      </c>
      <c r="V899" s="467">
        <f t="shared" si="307"/>
        <v>597.5</v>
      </c>
      <c r="W899" s="467">
        <f t="shared" si="307"/>
        <v>597.5</v>
      </c>
      <c r="X899" s="467">
        <f t="shared" si="307"/>
        <v>0</v>
      </c>
    </row>
    <row r="900" spans="1:24" ht="56.25">
      <c r="A900" s="642"/>
      <c r="B900" s="322" t="s">
        <v>1545</v>
      </c>
      <c r="C900" s="640"/>
      <c r="D900" s="323" t="s">
        <v>380</v>
      </c>
      <c r="E900" s="319" t="s">
        <v>1017</v>
      </c>
      <c r="F900" s="319" t="s">
        <v>79</v>
      </c>
      <c r="G900" s="319" t="s">
        <v>133</v>
      </c>
      <c r="H900" s="323" t="s">
        <v>1550</v>
      </c>
      <c r="I900" s="350"/>
      <c r="J900" s="639"/>
      <c r="K900" s="640"/>
      <c r="L900" s="641"/>
      <c r="M900" s="467">
        <v>156.19999999999999</v>
      </c>
      <c r="N900" s="467">
        <v>600.6</v>
      </c>
      <c r="O900" s="467">
        <v>166.3</v>
      </c>
      <c r="P900" s="467">
        <f>Q900</f>
        <v>603.5</v>
      </c>
      <c r="Q900" s="467">
        <v>603.5</v>
      </c>
      <c r="R900" s="467">
        <v>0</v>
      </c>
      <c r="S900" s="467">
        <f>T900</f>
        <v>603.5</v>
      </c>
      <c r="T900" s="467">
        <v>603.5</v>
      </c>
      <c r="U900" s="467">
        <v>0</v>
      </c>
      <c r="V900" s="467">
        <f>W900</f>
        <v>597.5</v>
      </c>
      <c r="W900" s="467">
        <v>597.5</v>
      </c>
      <c r="X900" s="467">
        <v>0</v>
      </c>
    </row>
    <row r="901" spans="1:24" ht="56.25">
      <c r="A901" s="642"/>
      <c r="B901" s="322" t="s">
        <v>1551</v>
      </c>
      <c r="C901" s="640"/>
      <c r="D901" s="323" t="s">
        <v>297</v>
      </c>
      <c r="E901" s="323" t="s">
        <v>984</v>
      </c>
      <c r="F901" s="323" t="s">
        <v>298</v>
      </c>
      <c r="G901" s="323" t="s">
        <v>92</v>
      </c>
      <c r="H901" s="323" t="s">
        <v>299</v>
      </c>
      <c r="I901" s="350"/>
      <c r="J901" s="639"/>
      <c r="K901" s="640"/>
      <c r="L901" s="641"/>
      <c r="M901" s="467">
        <v>58.8</v>
      </c>
      <c r="N901" s="467">
        <v>0</v>
      </c>
      <c r="O901" s="467">
        <v>0</v>
      </c>
      <c r="P901" s="467">
        <f>Q901+R901</f>
        <v>0</v>
      </c>
      <c r="Q901" s="467"/>
      <c r="R901" s="467">
        <v>0</v>
      </c>
      <c r="S901" s="467">
        <f>T901+U901</f>
        <v>0</v>
      </c>
      <c r="T901" s="467"/>
      <c r="U901" s="467">
        <v>0</v>
      </c>
      <c r="V901" s="467">
        <f>W901+X901</f>
        <v>0</v>
      </c>
      <c r="W901" s="467"/>
      <c r="X901" s="467">
        <v>0</v>
      </c>
    </row>
    <row r="902" spans="1:24" ht="56.25">
      <c r="A902" s="642" t="s">
        <v>627</v>
      </c>
      <c r="B902" s="322" t="s">
        <v>1714</v>
      </c>
      <c r="C902" s="640"/>
      <c r="D902" s="438"/>
      <c r="E902" s="438"/>
      <c r="F902" s="323"/>
      <c r="G902" s="323"/>
      <c r="H902" s="323"/>
      <c r="I902" s="350">
        <v>630</v>
      </c>
      <c r="J902" s="639"/>
      <c r="K902" s="640"/>
      <c r="L902" s="641"/>
      <c r="M902" s="467">
        <f>M904+M905+M903</f>
        <v>7051.6</v>
      </c>
      <c r="N902" s="467">
        <f>N904+N905+N903</f>
        <v>9239.9</v>
      </c>
      <c r="O902" s="467">
        <f>O904+O905+O903</f>
        <v>8165.4</v>
      </c>
      <c r="P902" s="467">
        <f>Q902+R902</f>
        <v>2933.1</v>
      </c>
      <c r="Q902" s="467">
        <f>Q904+Q905+Q903</f>
        <v>2933.1</v>
      </c>
      <c r="R902" s="467">
        <v>0</v>
      </c>
      <c r="S902" s="467">
        <f>T902+U902</f>
        <v>2933.1</v>
      </c>
      <c r="T902" s="467">
        <f>T904+T905+T903</f>
        <v>2933.1</v>
      </c>
      <c r="U902" s="467">
        <v>0</v>
      </c>
      <c r="V902" s="467">
        <f>W902+X902</f>
        <v>2903.8</v>
      </c>
      <c r="W902" s="467">
        <f>W904+W905+W903</f>
        <v>2903.8</v>
      </c>
      <c r="X902" s="467">
        <v>0</v>
      </c>
    </row>
    <row r="903" spans="1:24" ht="93.75">
      <c r="A903" s="642"/>
      <c r="B903" s="322" t="s">
        <v>1715</v>
      </c>
      <c r="C903" s="348"/>
      <c r="D903" s="323" t="s">
        <v>726</v>
      </c>
      <c r="E903" s="323" t="s">
        <v>959</v>
      </c>
      <c r="F903" s="323" t="s">
        <v>79</v>
      </c>
      <c r="G903" s="323" t="s">
        <v>133</v>
      </c>
      <c r="H903" s="323" t="s">
        <v>118</v>
      </c>
      <c r="I903" s="350"/>
      <c r="J903" s="639"/>
      <c r="K903" s="640"/>
      <c r="L903" s="641"/>
      <c r="M903" s="467">
        <v>5112.6000000000004</v>
      </c>
      <c r="N903" s="467">
        <v>5981</v>
      </c>
      <c r="O903" s="467">
        <v>5981</v>
      </c>
      <c r="P903" s="467">
        <v>0</v>
      </c>
      <c r="Q903" s="467">
        <v>0</v>
      </c>
      <c r="R903" s="467">
        <v>0</v>
      </c>
      <c r="S903" s="467">
        <f>T903+U903</f>
        <v>0</v>
      </c>
      <c r="T903" s="467">
        <v>0</v>
      </c>
      <c r="U903" s="467">
        <v>0</v>
      </c>
      <c r="V903" s="467">
        <f>W903+X903</f>
        <v>0</v>
      </c>
      <c r="W903" s="467">
        <v>0</v>
      </c>
      <c r="X903" s="467">
        <v>0</v>
      </c>
    </row>
    <row r="904" spans="1:24" ht="56.25">
      <c r="A904" s="642"/>
      <c r="B904" s="322" t="s">
        <v>1545</v>
      </c>
      <c r="C904" s="348"/>
      <c r="D904" s="319" t="s">
        <v>380</v>
      </c>
      <c r="E904" s="319" t="s">
        <v>1017</v>
      </c>
      <c r="F904" s="319" t="s">
        <v>79</v>
      </c>
      <c r="G904" s="319" t="s">
        <v>133</v>
      </c>
      <c r="H904" s="319" t="s">
        <v>1552</v>
      </c>
      <c r="I904" s="350"/>
      <c r="J904" s="639"/>
      <c r="K904" s="640"/>
      <c r="L904" s="641"/>
      <c r="M904" s="467">
        <f>970+925.1</f>
        <v>1895.1</v>
      </c>
      <c r="N904" s="467">
        <v>3258.9</v>
      </c>
      <c r="O904" s="467">
        <v>2184.4</v>
      </c>
      <c r="P904" s="467">
        <f>Q904</f>
        <v>2933.1</v>
      </c>
      <c r="Q904" s="467">
        <f>1871.5+1061.6</f>
        <v>2933.1</v>
      </c>
      <c r="R904" s="467">
        <v>0</v>
      </c>
      <c r="S904" s="467">
        <f>T904</f>
        <v>2933.1</v>
      </c>
      <c r="T904" s="467">
        <f>1871.5+1061.6</f>
        <v>2933.1</v>
      </c>
      <c r="U904" s="467">
        <v>0</v>
      </c>
      <c r="V904" s="467">
        <f>W904</f>
        <v>2903.8</v>
      </c>
      <c r="W904" s="467">
        <f>1852.8+1051</f>
        <v>2903.8</v>
      </c>
      <c r="X904" s="467">
        <v>0</v>
      </c>
    </row>
    <row r="905" spans="1:24" ht="56.25">
      <c r="A905" s="642"/>
      <c r="B905" s="322" t="s">
        <v>1553</v>
      </c>
      <c r="C905" s="348"/>
      <c r="D905" s="323" t="s">
        <v>380</v>
      </c>
      <c r="E905" s="323" t="s">
        <v>1017</v>
      </c>
      <c r="F905" s="323" t="s">
        <v>79</v>
      </c>
      <c r="G905" s="323" t="s">
        <v>133</v>
      </c>
      <c r="H905" s="323" t="s">
        <v>393</v>
      </c>
      <c r="I905" s="350"/>
      <c r="J905" s="639"/>
      <c r="K905" s="640"/>
      <c r="L905" s="641"/>
      <c r="M905" s="467">
        <v>43.9</v>
      </c>
      <c r="N905" s="467">
        <v>0</v>
      </c>
      <c r="O905" s="467">
        <v>0</v>
      </c>
      <c r="P905" s="467">
        <f>Q905</f>
        <v>0</v>
      </c>
      <c r="Q905" s="467">
        <v>0</v>
      </c>
      <c r="R905" s="467">
        <v>0</v>
      </c>
      <c r="S905" s="467">
        <f>T905</f>
        <v>0</v>
      </c>
      <c r="T905" s="467">
        <v>0</v>
      </c>
      <c r="U905" s="467">
        <v>0</v>
      </c>
      <c r="V905" s="467">
        <f>W905</f>
        <v>0</v>
      </c>
      <c r="W905" s="467">
        <v>0</v>
      </c>
      <c r="X905" s="467">
        <v>0</v>
      </c>
    </row>
    <row r="906" spans="1:24" ht="150">
      <c r="A906" s="442" t="s">
        <v>628</v>
      </c>
      <c r="B906" s="341" t="s">
        <v>1716</v>
      </c>
      <c r="C906" s="348"/>
      <c r="D906" s="319" t="s">
        <v>380</v>
      </c>
      <c r="E906" s="319" t="s">
        <v>1017</v>
      </c>
      <c r="F906" s="319" t="s">
        <v>79</v>
      </c>
      <c r="G906" s="319" t="s">
        <v>133</v>
      </c>
      <c r="H906" s="319" t="s">
        <v>1554</v>
      </c>
      <c r="I906" s="350">
        <v>630</v>
      </c>
      <c r="J906" s="639"/>
      <c r="K906" s="640"/>
      <c r="L906" s="441"/>
      <c r="M906" s="467">
        <v>100</v>
      </c>
      <c r="N906" s="467">
        <v>150</v>
      </c>
      <c r="O906" s="467">
        <v>92</v>
      </c>
      <c r="P906" s="467">
        <f>Q906</f>
        <v>135</v>
      </c>
      <c r="Q906" s="467">
        <v>135</v>
      </c>
      <c r="R906" s="467">
        <v>0</v>
      </c>
      <c r="S906" s="467">
        <f>T906</f>
        <v>135</v>
      </c>
      <c r="T906" s="467">
        <v>135</v>
      </c>
      <c r="U906" s="467">
        <v>0</v>
      </c>
      <c r="V906" s="467">
        <f>W906</f>
        <v>133.69999999999999</v>
      </c>
      <c r="W906" s="467">
        <v>133.69999999999999</v>
      </c>
      <c r="X906" s="467">
        <v>0</v>
      </c>
    </row>
    <row r="907" spans="1:24" ht="93.75">
      <c r="A907" s="442" t="s">
        <v>900</v>
      </c>
      <c r="B907" s="341" t="s">
        <v>1717</v>
      </c>
      <c r="C907" s="348"/>
      <c r="D907" s="319" t="s">
        <v>380</v>
      </c>
      <c r="E907" s="319" t="s">
        <v>1017</v>
      </c>
      <c r="F907" s="319" t="s">
        <v>79</v>
      </c>
      <c r="G907" s="319" t="s">
        <v>133</v>
      </c>
      <c r="H907" s="323" t="s">
        <v>1555</v>
      </c>
      <c r="I907" s="350">
        <v>630</v>
      </c>
      <c r="J907" s="639"/>
      <c r="K907" s="640"/>
      <c r="L907" s="441"/>
      <c r="M907" s="467">
        <v>60</v>
      </c>
      <c r="N907" s="467">
        <v>70</v>
      </c>
      <c r="O907" s="467">
        <v>0</v>
      </c>
      <c r="P907" s="467">
        <f>Q907</f>
        <v>0</v>
      </c>
      <c r="Q907" s="467">
        <v>0</v>
      </c>
      <c r="R907" s="467">
        <v>0</v>
      </c>
      <c r="S907" s="467">
        <f>T907</f>
        <v>0</v>
      </c>
      <c r="T907" s="467">
        <v>0</v>
      </c>
      <c r="U907" s="467">
        <v>0</v>
      </c>
      <c r="V907" s="467">
        <f>W907</f>
        <v>0</v>
      </c>
      <c r="W907" s="467">
        <v>0</v>
      </c>
      <c r="X907" s="467">
        <v>0</v>
      </c>
    </row>
    <row r="908" spans="1:24" ht="18.75" customHeight="1">
      <c r="A908" s="638" t="s">
        <v>629</v>
      </c>
      <c r="B908" s="638"/>
      <c r="C908" s="638"/>
      <c r="D908" s="638"/>
      <c r="E908" s="638"/>
      <c r="F908" s="638"/>
      <c r="G908" s="638"/>
      <c r="H908" s="638"/>
      <c r="I908" s="638"/>
      <c r="J908" s="638"/>
      <c r="K908" s="638"/>
      <c r="L908" s="638"/>
      <c r="M908" s="466">
        <f>SUM(M909,)</f>
        <v>812994.49999999988</v>
      </c>
      <c r="N908" s="466">
        <f t="shared" ref="N908:X908" si="308">SUM(N909,)</f>
        <v>1142689.7999999998</v>
      </c>
      <c r="O908" s="466">
        <f t="shared" si="308"/>
        <v>452769.29999999993</v>
      </c>
      <c r="P908" s="466">
        <f t="shared" si="308"/>
        <v>432513.6</v>
      </c>
      <c r="Q908" s="466">
        <f t="shared" si="308"/>
        <v>432513.6</v>
      </c>
      <c r="R908" s="466">
        <f t="shared" si="308"/>
        <v>0</v>
      </c>
      <c r="S908" s="466">
        <f t="shared" si="308"/>
        <v>470636.5</v>
      </c>
      <c r="T908" s="466">
        <f t="shared" si="308"/>
        <v>470636.5</v>
      </c>
      <c r="U908" s="466">
        <f t="shared" si="308"/>
        <v>0</v>
      </c>
      <c r="V908" s="466">
        <f t="shared" si="308"/>
        <v>432294.2</v>
      </c>
      <c r="W908" s="466">
        <f t="shared" si="308"/>
        <v>432294.2</v>
      </c>
      <c r="X908" s="466">
        <f t="shared" si="308"/>
        <v>0</v>
      </c>
    </row>
    <row r="909" spans="1:24">
      <c r="A909" s="442" t="s">
        <v>14</v>
      </c>
      <c r="B909" s="322" t="s">
        <v>630</v>
      </c>
      <c r="C909" s="366"/>
      <c r="D909" s="438"/>
      <c r="E909" s="438"/>
      <c r="F909" s="322"/>
      <c r="G909" s="322"/>
      <c r="H909" s="322"/>
      <c r="I909" s="350">
        <v>400</v>
      </c>
      <c r="J909" s="396"/>
      <c r="K909" s="366"/>
      <c r="L909" s="438"/>
      <c r="M909" s="467">
        <f>M910+M911+M916+M924+M926+M933+M925</f>
        <v>812994.49999999988</v>
      </c>
      <c r="N909" s="467">
        <f>N911+N916+N924+N925+N926+N933+N910</f>
        <v>1142689.7999999998</v>
      </c>
      <c r="O909" s="467">
        <f>O910+O911+O916+O924+O925+O926+O933</f>
        <v>452769.29999999993</v>
      </c>
      <c r="P909" s="467">
        <f>P910+P911+P916+P924+P925+P926+P933+P934</f>
        <v>432513.6</v>
      </c>
      <c r="Q909" s="467">
        <f>Q910+Q911+Q916+Q924+Q925+Q926+Q933+Q934</f>
        <v>432513.6</v>
      </c>
      <c r="R909" s="467">
        <f>R910+R911+R916+R924+R925+R926+R933</f>
        <v>0</v>
      </c>
      <c r="S909" s="467">
        <f>S910+S911+S916+S924+S925+S926+S933+S934</f>
        <v>470636.5</v>
      </c>
      <c r="T909" s="467">
        <f>T910+T911+T916+T924+T925+T926+T933+T934</f>
        <v>470636.5</v>
      </c>
      <c r="U909" s="467">
        <f>U910+U911+U916+U924+U925+U926+U933</f>
        <v>0</v>
      </c>
      <c r="V909" s="467">
        <f>V910+V911+V916+V924+V925+V926+V933</f>
        <v>432294.2</v>
      </c>
      <c r="W909" s="467">
        <f>W910+W911+W916+W924+W925+W926+W933</f>
        <v>432294.2</v>
      </c>
      <c r="X909" s="467">
        <f>X910+X911+X916+X924+X925+X926+X933</f>
        <v>0</v>
      </c>
    </row>
    <row r="910" spans="1:24" ht="18.75" customHeight="1">
      <c r="A910" s="442" t="s">
        <v>631</v>
      </c>
      <c r="B910" s="322" t="s">
        <v>1243</v>
      </c>
      <c r="C910" s="366"/>
      <c r="D910" s="323" t="s">
        <v>270</v>
      </c>
      <c r="E910" s="323" t="s">
        <v>964</v>
      </c>
      <c r="F910" s="323" t="s">
        <v>92</v>
      </c>
      <c r="G910" s="323" t="s">
        <v>133</v>
      </c>
      <c r="H910" s="323" t="s">
        <v>632</v>
      </c>
      <c r="I910" s="350">
        <v>410</v>
      </c>
      <c r="J910" s="383" t="s">
        <v>633</v>
      </c>
      <c r="K910" s="348" t="s">
        <v>634</v>
      </c>
      <c r="L910" s="438"/>
      <c r="M910" s="467">
        <v>0</v>
      </c>
      <c r="N910" s="467">
        <v>0</v>
      </c>
      <c r="O910" s="467">
        <v>0</v>
      </c>
      <c r="P910" s="467">
        <v>0</v>
      </c>
      <c r="Q910" s="467">
        <v>0</v>
      </c>
      <c r="R910" s="467">
        <v>0</v>
      </c>
      <c r="S910" s="467">
        <v>0</v>
      </c>
      <c r="T910" s="467">
        <v>0</v>
      </c>
      <c r="U910" s="467">
        <v>0</v>
      </c>
      <c r="V910" s="467">
        <v>0</v>
      </c>
      <c r="W910" s="467">
        <v>0</v>
      </c>
      <c r="X910" s="467">
        <v>0</v>
      </c>
    </row>
    <row r="911" spans="1:24" ht="150">
      <c r="A911" s="440" t="s">
        <v>635</v>
      </c>
      <c r="B911" s="322" t="s">
        <v>1244</v>
      </c>
      <c r="C911" s="443"/>
      <c r="D911" s="323" t="s">
        <v>270</v>
      </c>
      <c r="E911" s="323" t="s">
        <v>964</v>
      </c>
      <c r="F911" s="323" t="s">
        <v>92</v>
      </c>
      <c r="G911" s="323" t="s">
        <v>96</v>
      </c>
      <c r="H911" s="323" t="s">
        <v>636</v>
      </c>
      <c r="I911" s="350">
        <v>410</v>
      </c>
      <c r="J911" s="383" t="s">
        <v>637</v>
      </c>
      <c r="K911" s="430" t="s">
        <v>638</v>
      </c>
      <c r="L911" s="437"/>
      <c r="M911" s="467">
        <f>M912+M913+M914+M915</f>
        <v>1404.7</v>
      </c>
      <c r="N911" s="467">
        <f>N912+N913+N914+N915</f>
        <v>1378</v>
      </c>
      <c r="O911" s="467">
        <f>O912+O913+O914+O915</f>
        <v>435.8</v>
      </c>
      <c r="P911" s="467">
        <f t="shared" ref="P911:X911" si="309">P912+P913+P914+P915</f>
        <v>2000</v>
      </c>
      <c r="Q911" s="467">
        <f>Q912+Q915+Q913</f>
        <v>2000</v>
      </c>
      <c r="R911" s="467">
        <v>0</v>
      </c>
      <c r="S911" s="467">
        <f t="shared" si="309"/>
        <v>6500</v>
      </c>
      <c r="T911" s="467">
        <f t="shared" si="309"/>
        <v>6500</v>
      </c>
      <c r="U911" s="467">
        <f t="shared" si="309"/>
        <v>0</v>
      </c>
      <c r="V911" s="467">
        <f t="shared" si="309"/>
        <v>6500</v>
      </c>
      <c r="W911" s="467">
        <f t="shared" si="309"/>
        <v>6500</v>
      </c>
      <c r="X911" s="467">
        <f t="shared" si="309"/>
        <v>0</v>
      </c>
    </row>
    <row r="912" spans="1:24" ht="25.5" customHeight="1">
      <c r="A912" s="440"/>
      <c r="B912" s="322" t="s">
        <v>646</v>
      </c>
      <c r="C912" s="443"/>
      <c r="D912" s="437"/>
      <c r="E912" s="437"/>
      <c r="F912" s="323" t="s">
        <v>92</v>
      </c>
      <c r="G912" s="323" t="s">
        <v>96</v>
      </c>
      <c r="H912" s="323" t="s">
        <v>639</v>
      </c>
      <c r="I912" s="350"/>
      <c r="J912" s="639" t="s">
        <v>640</v>
      </c>
      <c r="K912" s="430" t="s">
        <v>641</v>
      </c>
      <c r="L912" s="437"/>
      <c r="M912" s="467">
        <v>1404.7</v>
      </c>
      <c r="N912" s="467">
        <v>1378</v>
      </c>
      <c r="O912" s="467">
        <v>435.8</v>
      </c>
      <c r="P912" s="467">
        <f>R912+Q912</f>
        <v>2000</v>
      </c>
      <c r="Q912" s="467">
        <v>2000</v>
      </c>
      <c r="R912" s="467">
        <v>0</v>
      </c>
      <c r="S912" s="467">
        <f>T912+U912</f>
        <v>6500</v>
      </c>
      <c r="T912" s="467">
        <v>6500</v>
      </c>
      <c r="U912" s="467">
        <v>0</v>
      </c>
      <c r="V912" s="467">
        <f>W912+X912</f>
        <v>6500</v>
      </c>
      <c r="W912" s="467">
        <v>6500</v>
      </c>
      <c r="X912" s="467">
        <v>0</v>
      </c>
    </row>
    <row r="913" spans="1:24" ht="93.75">
      <c r="A913" s="440"/>
      <c r="B913" s="322" t="s">
        <v>1107</v>
      </c>
      <c r="C913" s="443"/>
      <c r="D913" s="437"/>
      <c r="E913" s="437"/>
      <c r="F913" s="323" t="s">
        <v>92</v>
      </c>
      <c r="G913" s="323" t="s">
        <v>96</v>
      </c>
      <c r="H913" s="323" t="s">
        <v>1108</v>
      </c>
      <c r="I913" s="350"/>
      <c r="J913" s="639"/>
      <c r="K913" s="430"/>
      <c r="L913" s="437"/>
      <c r="M913" s="467">
        <v>0</v>
      </c>
      <c r="N913" s="467">
        <v>0</v>
      </c>
      <c r="O913" s="467">
        <v>0</v>
      </c>
      <c r="P913" s="467">
        <f>Q913+R913</f>
        <v>0</v>
      </c>
      <c r="Q913" s="467">
        <v>0</v>
      </c>
      <c r="R913" s="467">
        <v>0</v>
      </c>
      <c r="S913" s="467">
        <f>T913+U913</f>
        <v>0</v>
      </c>
      <c r="T913" s="467">
        <v>0</v>
      </c>
      <c r="U913" s="467">
        <v>0</v>
      </c>
      <c r="V913" s="467">
        <f>W913+X913</f>
        <v>0</v>
      </c>
      <c r="W913" s="467">
        <v>0</v>
      </c>
      <c r="X913" s="467">
        <v>0</v>
      </c>
    </row>
    <row r="914" spans="1:24" ht="75" customHeight="1">
      <c r="A914" s="440"/>
      <c r="B914" s="322"/>
      <c r="C914" s="443"/>
      <c r="D914" s="437"/>
      <c r="E914" s="437"/>
      <c r="F914" s="323"/>
      <c r="G914" s="323"/>
      <c r="H914" s="323"/>
      <c r="I914" s="350"/>
      <c r="J914" s="639"/>
      <c r="K914" s="430"/>
      <c r="L914" s="437"/>
      <c r="M914" s="467"/>
      <c r="N914" s="467"/>
      <c r="O914" s="467"/>
      <c r="P914" s="467"/>
      <c r="Q914" s="467"/>
      <c r="R914" s="467"/>
      <c r="S914" s="467"/>
      <c r="T914" s="467"/>
      <c r="U914" s="467"/>
      <c r="V914" s="467"/>
      <c r="W914" s="467"/>
      <c r="X914" s="467"/>
    </row>
    <row r="915" spans="1:24" ht="93.75">
      <c r="A915" s="440"/>
      <c r="B915" s="322" t="s">
        <v>642</v>
      </c>
      <c r="C915" s="443"/>
      <c r="D915" s="437"/>
      <c r="E915" s="437"/>
      <c r="F915" s="323" t="s">
        <v>92</v>
      </c>
      <c r="G915" s="323" t="s">
        <v>96</v>
      </c>
      <c r="H915" s="323" t="s">
        <v>155</v>
      </c>
      <c r="I915" s="350"/>
      <c r="J915" s="639"/>
      <c r="K915" s="430"/>
      <c r="L915" s="437"/>
      <c r="M915" s="467">
        <v>0</v>
      </c>
      <c r="N915" s="467">
        <v>0</v>
      </c>
      <c r="O915" s="467">
        <v>0</v>
      </c>
      <c r="P915" s="467">
        <f>Q915+R915</f>
        <v>0</v>
      </c>
      <c r="Q915" s="467">
        <v>0</v>
      </c>
      <c r="R915" s="467">
        <v>0</v>
      </c>
      <c r="S915" s="467">
        <f>T915+U915</f>
        <v>0</v>
      </c>
      <c r="T915" s="467">
        <v>0</v>
      </c>
      <c r="U915" s="467">
        <v>0</v>
      </c>
      <c r="V915" s="467">
        <f>W915+X915</f>
        <v>0</v>
      </c>
      <c r="W915" s="467">
        <v>0</v>
      </c>
      <c r="X915" s="467">
        <v>0</v>
      </c>
    </row>
    <row r="916" spans="1:24" ht="51" customHeight="1">
      <c r="A916" s="642" t="s">
        <v>643</v>
      </c>
      <c r="B916" s="322" t="s">
        <v>1556</v>
      </c>
      <c r="C916" s="677"/>
      <c r="D916" s="325" t="s">
        <v>773</v>
      </c>
      <c r="E916" s="323" t="s">
        <v>1004</v>
      </c>
      <c r="F916" s="323" t="s">
        <v>901</v>
      </c>
      <c r="G916" s="323" t="s">
        <v>902</v>
      </c>
      <c r="H916" s="323"/>
      <c r="I916" s="350">
        <v>410</v>
      </c>
      <c r="J916" s="639" t="s">
        <v>644</v>
      </c>
      <c r="K916" s="640" t="s">
        <v>645</v>
      </c>
      <c r="L916" s="660"/>
      <c r="M916" s="467">
        <f>M917+M918+M919+M920+M923+M921+M922</f>
        <v>182699.3</v>
      </c>
      <c r="N916" s="467">
        <f>N917+N918+N919+N920+N921+N922+N923</f>
        <v>830876.79999999993</v>
      </c>
      <c r="O916" s="467">
        <f t="shared" ref="O916:X916" si="310">O917+O918+O919+O920+O921+O922+O923</f>
        <v>300109.89999999997</v>
      </c>
      <c r="P916" s="467">
        <f t="shared" si="310"/>
        <v>323561.3</v>
      </c>
      <c r="Q916" s="467">
        <f>Q917+Q918+Q919+Q920+Q921+Q922+Q923</f>
        <v>323561.3</v>
      </c>
      <c r="R916" s="467">
        <f t="shared" si="310"/>
        <v>0</v>
      </c>
      <c r="S916" s="467">
        <f t="shared" si="310"/>
        <v>411316.5</v>
      </c>
      <c r="T916" s="467">
        <f>T917+T918+T919+T920+T921+T922+T923</f>
        <v>411316.5</v>
      </c>
      <c r="U916" s="467">
        <f t="shared" si="310"/>
        <v>0</v>
      </c>
      <c r="V916" s="467">
        <f t="shared" si="310"/>
        <v>385794.2</v>
      </c>
      <c r="W916" s="467">
        <f t="shared" si="310"/>
        <v>385794.2</v>
      </c>
      <c r="X916" s="467">
        <f t="shared" si="310"/>
        <v>0</v>
      </c>
    </row>
    <row r="917" spans="1:24" ht="112.5" customHeight="1">
      <c r="A917" s="642"/>
      <c r="B917" s="322"/>
      <c r="C917" s="677"/>
      <c r="D917" s="437"/>
      <c r="E917" s="438"/>
      <c r="F917" s="323"/>
      <c r="G917" s="323"/>
      <c r="H917" s="323"/>
      <c r="I917" s="350"/>
      <c r="J917" s="639"/>
      <c r="K917" s="640"/>
      <c r="L917" s="660"/>
      <c r="M917" s="467">
        <v>0</v>
      </c>
      <c r="N917" s="467">
        <v>0</v>
      </c>
      <c r="O917" s="467">
        <v>0</v>
      </c>
      <c r="P917" s="467">
        <f>R917</f>
        <v>0</v>
      </c>
      <c r="Q917" s="467">
        <v>0</v>
      </c>
      <c r="R917" s="467">
        <v>0</v>
      </c>
      <c r="S917" s="467">
        <f>U917</f>
        <v>0</v>
      </c>
      <c r="T917" s="467">
        <v>0</v>
      </c>
      <c r="U917" s="467">
        <v>0</v>
      </c>
      <c r="V917" s="467">
        <v>0</v>
      </c>
      <c r="W917" s="467">
        <v>0</v>
      </c>
      <c r="X917" s="467">
        <v>0</v>
      </c>
    </row>
    <row r="918" spans="1:24" ht="56.25">
      <c r="A918" s="642"/>
      <c r="B918" s="322" t="s">
        <v>903</v>
      </c>
      <c r="C918" s="677"/>
      <c r="D918" s="437"/>
      <c r="E918" s="438"/>
      <c r="F918" s="323" t="s">
        <v>97</v>
      </c>
      <c r="G918" s="323" t="s">
        <v>132</v>
      </c>
      <c r="H918" s="323" t="s">
        <v>904</v>
      </c>
      <c r="I918" s="350"/>
      <c r="J918" s="639"/>
      <c r="K918" s="640"/>
      <c r="L918" s="660"/>
      <c r="M918" s="467">
        <v>0</v>
      </c>
      <c r="N918" s="467">
        <v>0</v>
      </c>
      <c r="O918" s="467">
        <v>0</v>
      </c>
      <c r="P918" s="467">
        <f>Q918</f>
        <v>0</v>
      </c>
      <c r="Q918" s="467">
        <v>0</v>
      </c>
      <c r="R918" s="467">
        <v>0</v>
      </c>
      <c r="S918" s="467">
        <f>T918</f>
        <v>0</v>
      </c>
      <c r="T918" s="467">
        <v>0</v>
      </c>
      <c r="U918" s="467">
        <v>0</v>
      </c>
      <c r="V918" s="467">
        <f>W918</f>
        <v>0</v>
      </c>
      <c r="W918" s="467">
        <v>0</v>
      </c>
      <c r="X918" s="467">
        <v>0</v>
      </c>
    </row>
    <row r="919" spans="1:24" ht="56.25">
      <c r="A919" s="642"/>
      <c r="B919" s="322" t="s">
        <v>905</v>
      </c>
      <c r="C919" s="677"/>
      <c r="D919" s="437"/>
      <c r="E919" s="438"/>
      <c r="F919" s="323" t="s">
        <v>97</v>
      </c>
      <c r="G919" s="323" t="s">
        <v>132</v>
      </c>
      <c r="H919" s="323" t="s">
        <v>647</v>
      </c>
      <c r="I919" s="350"/>
      <c r="J919" s="639"/>
      <c r="K919" s="640"/>
      <c r="L919" s="660"/>
      <c r="M919" s="467">
        <v>6248.4</v>
      </c>
      <c r="N919" s="467">
        <v>26997.7</v>
      </c>
      <c r="O919" s="467">
        <v>1657.8</v>
      </c>
      <c r="P919" s="467">
        <f>R919+Q919</f>
        <v>20531</v>
      </c>
      <c r="Q919" s="467">
        <v>20531</v>
      </c>
      <c r="R919" s="467">
        <v>0</v>
      </c>
      <c r="S919" s="467">
        <f>U919+T919</f>
        <v>18633.2</v>
      </c>
      <c r="T919" s="467">
        <v>18633.2</v>
      </c>
      <c r="U919" s="467">
        <v>0</v>
      </c>
      <c r="V919" s="467">
        <f>W919+X919</f>
        <v>22500</v>
      </c>
      <c r="W919" s="467">
        <v>22500</v>
      </c>
      <c r="X919" s="467">
        <v>0</v>
      </c>
    </row>
    <row r="920" spans="1:24" ht="56.25">
      <c r="A920" s="642"/>
      <c r="B920" s="322" t="s">
        <v>1557</v>
      </c>
      <c r="C920" s="677"/>
      <c r="D920" s="437"/>
      <c r="E920" s="438"/>
      <c r="F920" s="323" t="s">
        <v>97</v>
      </c>
      <c r="G920" s="323" t="s">
        <v>132</v>
      </c>
      <c r="H920" s="323" t="s">
        <v>1254</v>
      </c>
      <c r="I920" s="350"/>
      <c r="J920" s="639"/>
      <c r="K920" s="640"/>
      <c r="L920" s="660"/>
      <c r="M920" s="467">
        <v>0</v>
      </c>
      <c r="N920" s="467">
        <v>803879.1</v>
      </c>
      <c r="O920" s="467">
        <v>298452.09999999998</v>
      </c>
      <c r="P920" s="467">
        <f>Q920</f>
        <v>303030.3</v>
      </c>
      <c r="Q920" s="467">
        <v>303030.3</v>
      </c>
      <c r="R920" s="467">
        <v>0</v>
      </c>
      <c r="S920" s="467">
        <f>T920</f>
        <v>392683.3</v>
      </c>
      <c r="T920" s="467">
        <v>392683.3</v>
      </c>
      <c r="U920" s="467">
        <v>0</v>
      </c>
      <c r="V920" s="467">
        <f>W920</f>
        <v>363294.2</v>
      </c>
      <c r="W920" s="467">
        <v>363294.2</v>
      </c>
      <c r="X920" s="467">
        <v>0</v>
      </c>
    </row>
    <row r="921" spans="1:24" ht="56.25">
      <c r="A921" s="642"/>
      <c r="B921" s="322" t="s">
        <v>740</v>
      </c>
      <c r="C921" s="677"/>
      <c r="D921" s="437"/>
      <c r="E921" s="438"/>
      <c r="F921" s="323" t="s">
        <v>97</v>
      </c>
      <c r="G921" s="323" t="s">
        <v>132</v>
      </c>
      <c r="H921" s="323" t="s">
        <v>1109</v>
      </c>
      <c r="I921" s="350"/>
      <c r="J921" s="639"/>
      <c r="K921" s="640"/>
      <c r="L921" s="660"/>
      <c r="M921" s="467">
        <v>122795.8</v>
      </c>
      <c r="N921" s="467">
        <v>0</v>
      </c>
      <c r="O921" s="467">
        <v>0</v>
      </c>
      <c r="P921" s="467">
        <v>0</v>
      </c>
      <c r="Q921" s="467">
        <v>0</v>
      </c>
      <c r="R921" s="467">
        <v>0</v>
      </c>
      <c r="S921" s="467">
        <f>U921+T921</f>
        <v>0</v>
      </c>
      <c r="T921" s="467">
        <v>0</v>
      </c>
      <c r="U921" s="467">
        <v>0</v>
      </c>
      <c r="V921" s="467">
        <f>W921+X921</f>
        <v>0</v>
      </c>
      <c r="W921" s="467">
        <v>0</v>
      </c>
      <c r="X921" s="467">
        <v>0</v>
      </c>
    </row>
    <row r="922" spans="1:24" ht="75">
      <c r="A922" s="642"/>
      <c r="B922" s="322" t="s">
        <v>906</v>
      </c>
      <c r="C922" s="677"/>
      <c r="D922" s="437"/>
      <c r="E922" s="438"/>
      <c r="F922" s="323" t="s">
        <v>97</v>
      </c>
      <c r="G922" s="323" t="s">
        <v>132</v>
      </c>
      <c r="H922" s="323" t="s">
        <v>1558</v>
      </c>
      <c r="I922" s="350"/>
      <c r="J922" s="639"/>
      <c r="K922" s="640"/>
      <c r="L922" s="660"/>
      <c r="M922" s="467">
        <v>25770.3</v>
      </c>
      <c r="N922" s="467">
        <v>0</v>
      </c>
      <c r="O922" s="467">
        <v>0</v>
      </c>
      <c r="P922" s="467">
        <f>Q922+R922</f>
        <v>0</v>
      </c>
      <c r="Q922" s="467">
        <v>0</v>
      </c>
      <c r="R922" s="467">
        <v>0</v>
      </c>
      <c r="S922" s="467">
        <f>U922</f>
        <v>0</v>
      </c>
      <c r="T922" s="467">
        <v>0</v>
      </c>
      <c r="U922" s="467">
        <v>0</v>
      </c>
      <c r="V922" s="467">
        <v>0</v>
      </c>
      <c r="W922" s="467">
        <v>0</v>
      </c>
      <c r="X922" s="467">
        <v>0</v>
      </c>
    </row>
    <row r="923" spans="1:24" ht="75">
      <c r="A923" s="642"/>
      <c r="B923" s="322" t="s">
        <v>906</v>
      </c>
      <c r="C923" s="677"/>
      <c r="D923" s="437"/>
      <c r="E923" s="438"/>
      <c r="F923" s="323" t="s">
        <v>97</v>
      </c>
      <c r="G923" s="323" t="s">
        <v>132</v>
      </c>
      <c r="H923" s="323" t="s">
        <v>823</v>
      </c>
      <c r="I923" s="350"/>
      <c r="J923" s="639"/>
      <c r="K923" s="640"/>
      <c r="L923" s="660"/>
      <c r="M923" s="467">
        <v>27884.799999999999</v>
      </c>
      <c r="N923" s="467">
        <v>0</v>
      </c>
      <c r="O923" s="467">
        <v>0</v>
      </c>
      <c r="P923" s="467">
        <f>Q923</f>
        <v>0</v>
      </c>
      <c r="Q923" s="467">
        <v>0</v>
      </c>
      <c r="R923" s="467">
        <v>0</v>
      </c>
      <c r="S923" s="467">
        <f>T923</f>
        <v>0</v>
      </c>
      <c r="T923" s="467">
        <v>0</v>
      </c>
      <c r="U923" s="467">
        <v>0</v>
      </c>
      <c r="V923" s="467">
        <f>W923</f>
        <v>0</v>
      </c>
      <c r="W923" s="467">
        <v>0</v>
      </c>
      <c r="X923" s="467">
        <v>0</v>
      </c>
    </row>
    <row r="924" spans="1:24" ht="262.5">
      <c r="A924" s="442" t="s">
        <v>648</v>
      </c>
      <c r="B924" s="322" t="s">
        <v>1718</v>
      </c>
      <c r="C924" s="366"/>
      <c r="D924" s="323" t="s">
        <v>262</v>
      </c>
      <c r="E924" s="323" t="s">
        <v>952</v>
      </c>
      <c r="F924" s="323" t="s">
        <v>97</v>
      </c>
      <c r="G924" s="323" t="s">
        <v>91</v>
      </c>
      <c r="H924" s="323" t="s">
        <v>1110</v>
      </c>
      <c r="I924" s="350">
        <v>410</v>
      </c>
      <c r="J924" s="383" t="s">
        <v>649</v>
      </c>
      <c r="K924" s="348" t="s">
        <v>650</v>
      </c>
      <c r="L924" s="438"/>
      <c r="M924" s="467">
        <v>0</v>
      </c>
      <c r="N924" s="467">
        <v>822.5</v>
      </c>
      <c r="O924" s="467">
        <v>0</v>
      </c>
      <c r="P924" s="467">
        <f>R924+Q924</f>
        <v>0</v>
      </c>
      <c r="Q924" s="467">
        <v>0</v>
      </c>
      <c r="R924" s="467">
        <v>0</v>
      </c>
      <c r="S924" s="467">
        <f>U924+T924</f>
        <v>0</v>
      </c>
      <c r="T924" s="467">
        <v>0</v>
      </c>
      <c r="U924" s="467">
        <v>0</v>
      </c>
      <c r="V924" s="467">
        <f>X924+W924</f>
        <v>0</v>
      </c>
      <c r="W924" s="467">
        <v>0</v>
      </c>
      <c r="X924" s="467">
        <v>0</v>
      </c>
    </row>
    <row r="925" spans="1:24" ht="375">
      <c r="A925" s="442" t="s">
        <v>1111</v>
      </c>
      <c r="B925" s="322" t="s">
        <v>1719</v>
      </c>
      <c r="C925" s="366"/>
      <c r="D925" s="323" t="s">
        <v>271</v>
      </c>
      <c r="E925" s="323" t="s">
        <v>966</v>
      </c>
      <c r="F925" s="323" t="s">
        <v>1112</v>
      </c>
      <c r="G925" s="323" t="s">
        <v>1113</v>
      </c>
      <c r="H925" s="323" t="s">
        <v>1114</v>
      </c>
      <c r="I925" s="350">
        <v>410</v>
      </c>
      <c r="J925" s="383" t="s">
        <v>1115</v>
      </c>
      <c r="K925" s="348" t="s">
        <v>1116</v>
      </c>
      <c r="L925" s="438"/>
      <c r="M925" s="467">
        <v>23150.2</v>
      </c>
      <c r="N925" s="467">
        <v>14573.6</v>
      </c>
      <c r="O925" s="467">
        <v>6652.3</v>
      </c>
      <c r="P925" s="467">
        <f>Q925</f>
        <v>0</v>
      </c>
      <c r="Q925" s="467">
        <v>0</v>
      </c>
      <c r="R925" s="467">
        <v>0</v>
      </c>
      <c r="S925" s="467">
        <v>0</v>
      </c>
      <c r="T925" s="467">
        <v>0</v>
      </c>
      <c r="U925" s="467">
        <v>0</v>
      </c>
      <c r="V925" s="467">
        <v>0</v>
      </c>
      <c r="W925" s="467">
        <v>0</v>
      </c>
      <c r="X925" s="467">
        <v>0</v>
      </c>
    </row>
    <row r="926" spans="1:24" ht="150" customHeight="1">
      <c r="A926" s="771" t="s">
        <v>651</v>
      </c>
      <c r="B926" s="322" t="s">
        <v>652</v>
      </c>
      <c r="C926" s="677"/>
      <c r="D926" s="325"/>
      <c r="E926" s="323"/>
      <c r="F926" s="323"/>
      <c r="G926" s="323"/>
      <c r="H926" s="323"/>
      <c r="I926" s="350">
        <v>410</v>
      </c>
      <c r="J926" s="639" t="s">
        <v>653</v>
      </c>
      <c r="K926" s="655" t="s">
        <v>654</v>
      </c>
      <c r="L926" s="660"/>
      <c r="M926" s="467">
        <f>M927+M928+M931+M929+M930+M932</f>
        <v>605740.29999999993</v>
      </c>
      <c r="N926" s="467">
        <f t="shared" ref="N926:X926" si="311">N927+N928+N931+N929+N930+N932</f>
        <v>295038.90000000002</v>
      </c>
      <c r="O926" s="467">
        <f t="shared" si="311"/>
        <v>145571.30000000002</v>
      </c>
      <c r="P926" s="467">
        <f t="shared" si="311"/>
        <v>100952.3</v>
      </c>
      <c r="Q926" s="467">
        <f t="shared" si="311"/>
        <v>100952.3</v>
      </c>
      <c r="R926" s="467">
        <f t="shared" si="311"/>
        <v>0</v>
      </c>
      <c r="S926" s="467">
        <f t="shared" si="311"/>
        <v>46520</v>
      </c>
      <c r="T926" s="467">
        <f t="shared" si="311"/>
        <v>46520</v>
      </c>
      <c r="U926" s="467">
        <f t="shared" si="311"/>
        <v>0</v>
      </c>
      <c r="V926" s="467">
        <f t="shared" si="311"/>
        <v>40000</v>
      </c>
      <c r="W926" s="467">
        <f t="shared" si="311"/>
        <v>40000</v>
      </c>
      <c r="X926" s="467">
        <f t="shared" si="311"/>
        <v>0</v>
      </c>
    </row>
    <row r="927" spans="1:24" ht="56.25">
      <c r="A927" s="771"/>
      <c r="B927" s="322" t="s">
        <v>655</v>
      </c>
      <c r="C927" s="677"/>
      <c r="D927" s="325" t="s">
        <v>311</v>
      </c>
      <c r="E927" s="323" t="s">
        <v>1117</v>
      </c>
      <c r="F927" s="323" t="s">
        <v>135</v>
      </c>
      <c r="G927" s="323" t="s">
        <v>91</v>
      </c>
      <c r="H927" s="323" t="s">
        <v>656</v>
      </c>
      <c r="I927" s="350"/>
      <c r="J927" s="639"/>
      <c r="K927" s="655"/>
      <c r="L927" s="660"/>
      <c r="M927" s="467">
        <v>3308.4</v>
      </c>
      <c r="N927" s="467">
        <v>4000</v>
      </c>
      <c r="O927" s="467">
        <v>3948</v>
      </c>
      <c r="P927" s="467">
        <f t="shared" ref="P927:P933" si="312">Q927</f>
        <v>5000</v>
      </c>
      <c r="Q927" s="467">
        <v>5000</v>
      </c>
      <c r="R927" s="467">
        <v>0</v>
      </c>
      <c r="S927" s="467">
        <f>T927+U927</f>
        <v>20000</v>
      </c>
      <c r="T927" s="467">
        <v>20000</v>
      </c>
      <c r="U927" s="467">
        <v>0</v>
      </c>
      <c r="V927" s="467">
        <f>X927+W927</f>
        <v>15000</v>
      </c>
      <c r="W927" s="467">
        <v>15000</v>
      </c>
      <c r="X927" s="467">
        <v>0</v>
      </c>
    </row>
    <row r="928" spans="1:24" ht="56.25">
      <c r="A928" s="771"/>
      <c r="B928" s="322" t="s">
        <v>1557</v>
      </c>
      <c r="C928" s="677"/>
      <c r="D928" s="323" t="s">
        <v>461</v>
      </c>
      <c r="E928" s="323" t="s">
        <v>1119</v>
      </c>
      <c r="F928" s="323" t="s">
        <v>135</v>
      </c>
      <c r="G928" s="323" t="s">
        <v>132</v>
      </c>
      <c r="H928" s="323" t="s">
        <v>1255</v>
      </c>
      <c r="I928" s="350"/>
      <c r="J928" s="639"/>
      <c r="K928" s="655"/>
      <c r="L928" s="660"/>
      <c r="M928" s="467">
        <v>0</v>
      </c>
      <c r="N928" s="467">
        <v>272496.2</v>
      </c>
      <c r="O928" s="467">
        <v>125679.5</v>
      </c>
      <c r="P928" s="467">
        <f t="shared" si="312"/>
        <v>80952.3</v>
      </c>
      <c r="Q928" s="467">
        <v>80952.3</v>
      </c>
      <c r="R928" s="467">
        <v>0</v>
      </c>
      <c r="S928" s="467">
        <f>T928</f>
        <v>0</v>
      </c>
      <c r="T928" s="467">
        <v>0</v>
      </c>
      <c r="U928" s="467">
        <v>0</v>
      </c>
      <c r="V928" s="467">
        <v>0</v>
      </c>
      <c r="W928" s="467">
        <v>0</v>
      </c>
      <c r="X928" s="467">
        <v>0</v>
      </c>
    </row>
    <row r="929" spans="1:24" ht="75">
      <c r="A929" s="771"/>
      <c r="B929" s="322" t="s">
        <v>1118</v>
      </c>
      <c r="C929" s="677"/>
      <c r="D929" s="323" t="s">
        <v>461</v>
      </c>
      <c r="E929" s="323" t="s">
        <v>1119</v>
      </c>
      <c r="F929" s="323" t="s">
        <v>135</v>
      </c>
      <c r="G929" s="323" t="s">
        <v>132</v>
      </c>
      <c r="H929" s="323" t="s">
        <v>1559</v>
      </c>
      <c r="I929" s="350"/>
      <c r="J929" s="639"/>
      <c r="K929" s="655"/>
      <c r="L929" s="660"/>
      <c r="M929" s="467">
        <v>195053.8</v>
      </c>
      <c r="N929" s="467">
        <v>0</v>
      </c>
      <c r="O929" s="467">
        <v>0</v>
      </c>
      <c r="P929" s="467">
        <f>Q929+R929</f>
        <v>0</v>
      </c>
      <c r="Q929" s="467">
        <v>0</v>
      </c>
      <c r="R929" s="467">
        <v>0</v>
      </c>
      <c r="S929" s="467">
        <f>T929+U929</f>
        <v>0</v>
      </c>
      <c r="T929" s="467">
        <v>0</v>
      </c>
      <c r="U929" s="467">
        <v>0</v>
      </c>
      <c r="V929" s="467">
        <f>W929+X929</f>
        <v>0</v>
      </c>
      <c r="W929" s="467">
        <v>0</v>
      </c>
      <c r="X929" s="467">
        <v>0</v>
      </c>
    </row>
    <row r="930" spans="1:24" ht="75">
      <c r="A930" s="771"/>
      <c r="B930" s="322" t="s">
        <v>1118</v>
      </c>
      <c r="C930" s="677"/>
      <c r="D930" s="323" t="s">
        <v>461</v>
      </c>
      <c r="E930" s="323" t="s">
        <v>1119</v>
      </c>
      <c r="F930" s="323" t="s">
        <v>135</v>
      </c>
      <c r="G930" s="323" t="s">
        <v>132</v>
      </c>
      <c r="H930" s="323" t="s">
        <v>1120</v>
      </c>
      <c r="I930" s="350"/>
      <c r="J930" s="639"/>
      <c r="K930" s="655"/>
      <c r="L930" s="660"/>
      <c r="M930" s="467">
        <v>404064.6</v>
      </c>
      <c r="N930" s="467">
        <v>0</v>
      </c>
      <c r="O930" s="467">
        <v>0</v>
      </c>
      <c r="P930" s="467">
        <f>Q930</f>
        <v>0</v>
      </c>
      <c r="Q930" s="467">
        <v>0</v>
      </c>
      <c r="R930" s="467">
        <v>0</v>
      </c>
      <c r="S930" s="467">
        <f>T930+U930</f>
        <v>0</v>
      </c>
      <c r="T930" s="467">
        <v>0</v>
      </c>
      <c r="U930" s="467">
        <v>0</v>
      </c>
      <c r="V930" s="467">
        <f>W930</f>
        <v>0</v>
      </c>
      <c r="W930" s="467">
        <v>0</v>
      </c>
      <c r="X930" s="467">
        <v>0</v>
      </c>
    </row>
    <row r="931" spans="1:24" ht="56.25">
      <c r="A931" s="771"/>
      <c r="B931" s="322" t="s">
        <v>655</v>
      </c>
      <c r="C931" s="677"/>
      <c r="D931" s="323" t="s">
        <v>461</v>
      </c>
      <c r="E931" s="323" t="s">
        <v>1119</v>
      </c>
      <c r="F931" s="323" t="s">
        <v>135</v>
      </c>
      <c r="G931" s="323" t="s">
        <v>132</v>
      </c>
      <c r="H931" s="323" t="s">
        <v>656</v>
      </c>
      <c r="I931" s="350"/>
      <c r="J931" s="639"/>
      <c r="K931" s="655"/>
      <c r="L931" s="660"/>
      <c r="M931" s="467">
        <v>3313.5</v>
      </c>
      <c r="N931" s="467">
        <v>4423.5</v>
      </c>
      <c r="O931" s="467">
        <v>1824.6</v>
      </c>
      <c r="P931" s="467">
        <f t="shared" si="312"/>
        <v>15000</v>
      </c>
      <c r="Q931" s="467">
        <v>15000</v>
      </c>
      <c r="R931" s="467">
        <v>0</v>
      </c>
      <c r="S931" s="467">
        <f>T931</f>
        <v>26520</v>
      </c>
      <c r="T931" s="467">
        <v>26520</v>
      </c>
      <c r="U931" s="467">
        <v>0</v>
      </c>
      <c r="V931" s="467">
        <f>W931</f>
        <v>25000</v>
      </c>
      <c r="W931" s="467">
        <v>25000</v>
      </c>
      <c r="X931" s="467">
        <v>0</v>
      </c>
    </row>
    <row r="932" spans="1:24" ht="75">
      <c r="A932" s="771"/>
      <c r="B932" s="322" t="s">
        <v>1118</v>
      </c>
      <c r="C932" s="677"/>
      <c r="D932" s="323" t="s">
        <v>461</v>
      </c>
      <c r="E932" s="323" t="s">
        <v>1119</v>
      </c>
      <c r="F932" s="323" t="s">
        <v>135</v>
      </c>
      <c r="G932" s="323" t="s">
        <v>132</v>
      </c>
      <c r="H932" s="323" t="s">
        <v>1560</v>
      </c>
      <c r="I932" s="350"/>
      <c r="J932" s="639"/>
      <c r="K932" s="655"/>
      <c r="L932" s="660"/>
      <c r="M932" s="467">
        <v>0</v>
      </c>
      <c r="N932" s="467">
        <v>14119.2</v>
      </c>
      <c r="O932" s="467">
        <v>14119.2</v>
      </c>
      <c r="P932" s="467">
        <f>Q932+R932</f>
        <v>0</v>
      </c>
      <c r="Q932" s="467">
        <v>0</v>
      </c>
      <c r="R932" s="467">
        <v>0</v>
      </c>
      <c r="S932" s="467">
        <f>T932+U932</f>
        <v>0</v>
      </c>
      <c r="T932" s="467">
        <v>0</v>
      </c>
      <c r="U932" s="467">
        <v>0</v>
      </c>
      <c r="V932" s="467">
        <f>W932+X932</f>
        <v>0</v>
      </c>
      <c r="W932" s="467">
        <v>0</v>
      </c>
      <c r="X932" s="467">
        <v>0</v>
      </c>
    </row>
    <row r="933" spans="1:24" ht="243.75">
      <c r="A933" s="442" t="s">
        <v>657</v>
      </c>
      <c r="B933" s="322" t="s">
        <v>658</v>
      </c>
      <c r="C933" s="366"/>
      <c r="D933" s="323" t="s">
        <v>297</v>
      </c>
      <c r="E933" s="323" t="s">
        <v>984</v>
      </c>
      <c r="F933" s="323" t="s">
        <v>907</v>
      </c>
      <c r="G933" s="323" t="s">
        <v>908</v>
      </c>
      <c r="H933" s="323" t="s">
        <v>909</v>
      </c>
      <c r="I933" s="350">
        <v>410</v>
      </c>
      <c r="J933" s="383" t="s">
        <v>741</v>
      </c>
      <c r="K933" s="383" t="s">
        <v>596</v>
      </c>
      <c r="L933" s="438"/>
      <c r="M933" s="467">
        <v>0</v>
      </c>
      <c r="N933" s="467">
        <v>0</v>
      </c>
      <c r="O933" s="467">
        <v>0</v>
      </c>
      <c r="P933" s="467">
        <f t="shared" si="312"/>
        <v>1000</v>
      </c>
      <c r="Q933" s="467">
        <v>1000</v>
      </c>
      <c r="R933" s="467">
        <v>0</v>
      </c>
      <c r="S933" s="467">
        <f>T933+U933</f>
        <v>6300</v>
      </c>
      <c r="T933" s="467">
        <v>6300</v>
      </c>
      <c r="U933" s="467">
        <v>0</v>
      </c>
      <c r="V933" s="467">
        <f>W933+X933</f>
        <v>0</v>
      </c>
      <c r="W933" s="467">
        <v>0</v>
      </c>
      <c r="X933" s="467">
        <v>0</v>
      </c>
    </row>
    <row r="934" spans="1:24" ht="75">
      <c r="A934" s="442" t="s">
        <v>1121</v>
      </c>
      <c r="B934" s="322" t="s">
        <v>1122</v>
      </c>
      <c r="C934" s="366"/>
      <c r="D934" s="323" t="s">
        <v>411</v>
      </c>
      <c r="E934" s="323" t="s">
        <v>1060</v>
      </c>
      <c r="F934" s="323" t="s">
        <v>80</v>
      </c>
      <c r="G934" s="323" t="s">
        <v>132</v>
      </c>
      <c r="H934" s="323" t="s">
        <v>1123</v>
      </c>
      <c r="I934" s="350">
        <v>410</v>
      </c>
      <c r="J934" s="383" t="s">
        <v>1124</v>
      </c>
      <c r="K934" s="348">
        <v>38718</v>
      </c>
      <c r="L934" s="438"/>
      <c r="M934" s="467">
        <v>0</v>
      </c>
      <c r="N934" s="467">
        <v>0</v>
      </c>
      <c r="O934" s="467">
        <v>0</v>
      </c>
      <c r="P934" s="467">
        <f>Q934+R934</f>
        <v>5000</v>
      </c>
      <c r="Q934" s="467">
        <v>5000</v>
      </c>
      <c r="R934" s="467">
        <v>0</v>
      </c>
      <c r="S934" s="467">
        <f>T934+U934</f>
        <v>0</v>
      </c>
      <c r="T934" s="467">
        <v>0</v>
      </c>
      <c r="U934" s="467">
        <v>0</v>
      </c>
      <c r="V934" s="467">
        <f>W934+X934</f>
        <v>0</v>
      </c>
      <c r="W934" s="467">
        <v>0</v>
      </c>
      <c r="X934" s="467">
        <v>0</v>
      </c>
    </row>
    <row r="935" spans="1:24">
      <c r="A935" s="309" t="s">
        <v>15</v>
      </c>
      <c r="B935" s="481" t="s">
        <v>16</v>
      </c>
      <c r="C935" s="372"/>
      <c r="D935" s="373"/>
      <c r="E935" s="373"/>
      <c r="F935" s="371"/>
      <c r="G935" s="371"/>
      <c r="H935" s="371"/>
      <c r="I935" s="445">
        <v>300</v>
      </c>
      <c r="J935" s="558"/>
      <c r="K935" s="372"/>
      <c r="L935" s="373"/>
      <c r="M935" s="597">
        <f>SUM(M936,M941,M956)</f>
        <v>42470.200000000004</v>
      </c>
      <c r="N935" s="597">
        <f t="shared" ref="N935:X935" si="313">SUM(N936,N941,N956)</f>
        <v>44887.200000000004</v>
      </c>
      <c r="O935" s="597">
        <f t="shared" si="313"/>
        <v>26979.4</v>
      </c>
      <c r="P935" s="597">
        <f t="shared" si="313"/>
        <v>43343.400000000009</v>
      </c>
      <c r="Q935" s="597">
        <f t="shared" si="313"/>
        <v>43343.400000000009</v>
      </c>
      <c r="R935" s="597">
        <f t="shared" si="313"/>
        <v>0</v>
      </c>
      <c r="S935" s="597">
        <f t="shared" si="313"/>
        <v>43786.200000000004</v>
      </c>
      <c r="T935" s="597">
        <f t="shared" si="313"/>
        <v>43786.200000000004</v>
      </c>
      <c r="U935" s="597">
        <f t="shared" si="313"/>
        <v>0</v>
      </c>
      <c r="V935" s="597">
        <f t="shared" si="313"/>
        <v>43810.200000000004</v>
      </c>
      <c r="W935" s="597">
        <f t="shared" si="313"/>
        <v>43810.200000000004</v>
      </c>
      <c r="X935" s="597">
        <f t="shared" si="313"/>
        <v>0</v>
      </c>
    </row>
    <row r="936" spans="1:24" ht="56.25" customHeight="1">
      <c r="A936" s="380" t="s">
        <v>17</v>
      </c>
      <c r="B936" s="341" t="s">
        <v>1720</v>
      </c>
      <c r="C936" s="374"/>
      <c r="D936" s="375"/>
      <c r="E936" s="375"/>
      <c r="F936" s="341"/>
      <c r="G936" s="341"/>
      <c r="H936" s="341"/>
      <c r="I936" s="363">
        <v>310</v>
      </c>
      <c r="J936" s="556"/>
      <c r="K936" s="374"/>
      <c r="L936" s="375"/>
      <c r="M936" s="468">
        <f>SUM(M937:M940)</f>
        <v>1384.4</v>
      </c>
      <c r="N936" s="468">
        <f t="shared" ref="N936:X936" si="314">SUM(N937:N940)</f>
        <v>2219.4</v>
      </c>
      <c r="O936" s="468">
        <f>SUM(O937:O940)</f>
        <v>1065.7</v>
      </c>
      <c r="P936" s="468">
        <f>SUM(P937:P940)</f>
        <v>2425.4</v>
      </c>
      <c r="Q936" s="468">
        <f t="shared" si="314"/>
        <v>2425.4</v>
      </c>
      <c r="R936" s="468">
        <f t="shared" si="314"/>
        <v>0</v>
      </c>
      <c r="S936" s="468">
        <f>SUM(S937:S940)</f>
        <v>2425.4</v>
      </c>
      <c r="T936" s="468">
        <f>SUM(T937:T940)</f>
        <v>2425.4</v>
      </c>
      <c r="U936" s="468">
        <f t="shared" si="314"/>
        <v>0</v>
      </c>
      <c r="V936" s="468">
        <f>SUM(V937:V940)</f>
        <v>2425.4</v>
      </c>
      <c r="W936" s="468">
        <f t="shared" si="314"/>
        <v>2425.4</v>
      </c>
      <c r="X936" s="468">
        <f t="shared" si="314"/>
        <v>0</v>
      </c>
    </row>
    <row r="937" spans="1:24" ht="45" customHeight="1">
      <c r="A937" s="436" t="s">
        <v>10</v>
      </c>
      <c r="B937" s="322" t="s">
        <v>659</v>
      </c>
      <c r="C937" s="366"/>
      <c r="D937" s="323" t="s">
        <v>380</v>
      </c>
      <c r="E937" s="323" t="s">
        <v>1017</v>
      </c>
      <c r="F937" s="323" t="s">
        <v>660</v>
      </c>
      <c r="G937" s="323" t="s">
        <v>94</v>
      </c>
      <c r="H937" s="323" t="s">
        <v>661</v>
      </c>
      <c r="I937" s="323" t="s">
        <v>156</v>
      </c>
      <c r="J937" s="639" t="s">
        <v>742</v>
      </c>
      <c r="K937" s="640" t="s">
        <v>662</v>
      </c>
      <c r="L937" s="660"/>
      <c r="M937" s="467">
        <v>906</v>
      </c>
      <c r="N937" s="467">
        <v>1116</v>
      </c>
      <c r="O937" s="467">
        <v>412.5</v>
      </c>
      <c r="P937" s="467">
        <f>SUM(Q937:R937)</f>
        <v>1062</v>
      </c>
      <c r="Q937" s="467">
        <v>1062</v>
      </c>
      <c r="R937" s="467">
        <v>0</v>
      </c>
      <c r="S937" s="467">
        <f>SUM(T937:U937)</f>
        <v>1062</v>
      </c>
      <c r="T937" s="467">
        <v>1062</v>
      </c>
      <c r="U937" s="467">
        <v>0</v>
      </c>
      <c r="V937" s="467">
        <f>SUM(W937:X937)</f>
        <v>1062</v>
      </c>
      <c r="W937" s="467">
        <v>1062</v>
      </c>
      <c r="X937" s="467">
        <v>0</v>
      </c>
    </row>
    <row r="938" spans="1:24" ht="56.25">
      <c r="A938" s="436" t="s">
        <v>11</v>
      </c>
      <c r="B938" s="322" t="s">
        <v>663</v>
      </c>
      <c r="C938" s="366"/>
      <c r="D938" s="323" t="s">
        <v>380</v>
      </c>
      <c r="E938" s="323" t="s">
        <v>1017</v>
      </c>
      <c r="F938" s="323" t="s">
        <v>660</v>
      </c>
      <c r="G938" s="323" t="s">
        <v>94</v>
      </c>
      <c r="H938" s="323" t="s">
        <v>664</v>
      </c>
      <c r="I938" s="323" t="s">
        <v>156</v>
      </c>
      <c r="J938" s="639"/>
      <c r="K938" s="640"/>
      <c r="L938" s="660"/>
      <c r="M938" s="467">
        <v>8.4</v>
      </c>
      <c r="N938" s="467">
        <v>8.4</v>
      </c>
      <c r="O938" s="467">
        <v>4.2</v>
      </c>
      <c r="P938" s="467">
        <f>Q938</f>
        <v>8.4</v>
      </c>
      <c r="Q938" s="467">
        <v>8.4</v>
      </c>
      <c r="R938" s="467">
        <v>0</v>
      </c>
      <c r="S938" s="467">
        <f>T938</f>
        <v>8.4</v>
      </c>
      <c r="T938" s="467">
        <v>8.4</v>
      </c>
      <c r="U938" s="467">
        <v>0</v>
      </c>
      <c r="V938" s="467">
        <f>W938</f>
        <v>8.4</v>
      </c>
      <c r="W938" s="467">
        <v>8.4</v>
      </c>
      <c r="X938" s="467">
        <v>0</v>
      </c>
    </row>
    <row r="939" spans="1:24" ht="75">
      <c r="A939" s="436" t="s">
        <v>20</v>
      </c>
      <c r="B939" s="322" t="s">
        <v>665</v>
      </c>
      <c r="C939" s="366"/>
      <c r="D939" s="323" t="s">
        <v>380</v>
      </c>
      <c r="E939" s="323" t="s">
        <v>1017</v>
      </c>
      <c r="F939" s="323" t="s">
        <v>660</v>
      </c>
      <c r="G939" s="323" t="s">
        <v>94</v>
      </c>
      <c r="H939" s="323" t="s">
        <v>666</v>
      </c>
      <c r="I939" s="323" t="s">
        <v>156</v>
      </c>
      <c r="J939" s="639"/>
      <c r="K939" s="640"/>
      <c r="L939" s="660"/>
      <c r="M939" s="467">
        <v>310</v>
      </c>
      <c r="N939" s="467">
        <v>720</v>
      </c>
      <c r="O939" s="467">
        <v>324</v>
      </c>
      <c r="P939" s="467">
        <f>Q939</f>
        <v>720</v>
      </c>
      <c r="Q939" s="467">
        <v>720</v>
      </c>
      <c r="R939" s="467">
        <v>0</v>
      </c>
      <c r="S939" s="467">
        <f>T939</f>
        <v>720</v>
      </c>
      <c r="T939" s="467">
        <v>720</v>
      </c>
      <c r="U939" s="467">
        <v>0</v>
      </c>
      <c r="V939" s="467">
        <f>W939</f>
        <v>720</v>
      </c>
      <c r="W939" s="467">
        <v>720</v>
      </c>
      <c r="X939" s="467">
        <v>0</v>
      </c>
    </row>
    <row r="940" spans="1:24" ht="75">
      <c r="A940" s="436" t="s">
        <v>157</v>
      </c>
      <c r="B940" s="322" t="s">
        <v>910</v>
      </c>
      <c r="C940" s="366"/>
      <c r="D940" s="323" t="s">
        <v>380</v>
      </c>
      <c r="E940" s="323" t="s">
        <v>1017</v>
      </c>
      <c r="F940" s="323" t="s">
        <v>79</v>
      </c>
      <c r="G940" s="323" t="s">
        <v>94</v>
      </c>
      <c r="H940" s="323" t="s">
        <v>911</v>
      </c>
      <c r="I940" s="323" t="s">
        <v>156</v>
      </c>
      <c r="J940" s="639"/>
      <c r="K940" s="640"/>
      <c r="L940" s="660"/>
      <c r="M940" s="467">
        <v>160</v>
      </c>
      <c r="N940" s="467">
        <v>375</v>
      </c>
      <c r="O940" s="467">
        <v>325</v>
      </c>
      <c r="P940" s="467">
        <f>SUM(Q940:R940)</f>
        <v>635</v>
      </c>
      <c r="Q940" s="467">
        <v>635</v>
      </c>
      <c r="R940" s="467">
        <v>0</v>
      </c>
      <c r="S940" s="467">
        <f>SUM(T940:U940)</f>
        <v>635</v>
      </c>
      <c r="T940" s="467">
        <v>635</v>
      </c>
      <c r="U940" s="467">
        <v>0</v>
      </c>
      <c r="V940" s="467">
        <f>SUM(W940:X940)</f>
        <v>635</v>
      </c>
      <c r="W940" s="467">
        <v>635</v>
      </c>
      <c r="X940" s="467">
        <v>0</v>
      </c>
    </row>
    <row r="941" spans="1:24" ht="56.25">
      <c r="A941" s="380" t="s">
        <v>18</v>
      </c>
      <c r="B941" s="341" t="s">
        <v>46</v>
      </c>
      <c r="C941" s="374"/>
      <c r="D941" s="375"/>
      <c r="E941" s="375"/>
      <c r="F941" s="341"/>
      <c r="G941" s="341"/>
      <c r="H941" s="341"/>
      <c r="I941" s="363">
        <v>320</v>
      </c>
      <c r="J941" s="556"/>
      <c r="K941" s="374"/>
      <c r="L941" s="375"/>
      <c r="M941" s="468">
        <f>M942+M943+M947+M950+M951+M952+M953+M954+M955+M945</f>
        <v>37528.700000000004</v>
      </c>
      <c r="N941" s="468">
        <f t="shared" ref="N941:X941" si="315">N942+N943+N947+N950+N951+N952+N953+N954+N955+N945</f>
        <v>39558.5</v>
      </c>
      <c r="O941" s="468">
        <f t="shared" si="315"/>
        <v>25733.7</v>
      </c>
      <c r="P941" s="468">
        <f t="shared" si="315"/>
        <v>40918.000000000007</v>
      </c>
      <c r="Q941" s="468">
        <f t="shared" si="315"/>
        <v>40918.000000000007</v>
      </c>
      <c r="R941" s="468">
        <f t="shared" si="315"/>
        <v>0</v>
      </c>
      <c r="S941" s="468">
        <f t="shared" si="315"/>
        <v>41360.800000000003</v>
      </c>
      <c r="T941" s="468">
        <f t="shared" si="315"/>
        <v>41360.800000000003</v>
      </c>
      <c r="U941" s="468">
        <f t="shared" si="315"/>
        <v>0</v>
      </c>
      <c r="V941" s="468">
        <f t="shared" si="315"/>
        <v>41384.800000000003</v>
      </c>
      <c r="W941" s="468">
        <f t="shared" si="315"/>
        <v>41384.800000000003</v>
      </c>
      <c r="X941" s="468">
        <f t="shared" si="315"/>
        <v>0</v>
      </c>
    </row>
    <row r="942" spans="1:24" ht="37.5" customHeight="1">
      <c r="A942" s="436" t="s">
        <v>12</v>
      </c>
      <c r="B942" s="322" t="s">
        <v>1721</v>
      </c>
      <c r="C942" s="366"/>
      <c r="D942" s="323" t="s">
        <v>1125</v>
      </c>
      <c r="E942" s="323" t="s">
        <v>1126</v>
      </c>
      <c r="F942" s="350">
        <v>10</v>
      </c>
      <c r="G942" s="323" t="s">
        <v>91</v>
      </c>
      <c r="H942" s="350">
        <v>310101100</v>
      </c>
      <c r="I942" s="350">
        <v>320</v>
      </c>
      <c r="J942" s="383" t="s">
        <v>667</v>
      </c>
      <c r="K942" s="324" t="s">
        <v>668</v>
      </c>
      <c r="L942" s="438"/>
      <c r="M942" s="467">
        <v>19984.8</v>
      </c>
      <c r="N942" s="467">
        <v>29655.9</v>
      </c>
      <c r="O942" s="467">
        <v>19598.5</v>
      </c>
      <c r="P942" s="467">
        <f>SUM(Q942:R942)</f>
        <v>29595.7</v>
      </c>
      <c r="Q942" s="467">
        <v>29595.7</v>
      </c>
      <c r="R942" s="467">
        <v>0</v>
      </c>
      <c r="S942" s="467">
        <f>SUM(T942:U942)</f>
        <v>29595.7</v>
      </c>
      <c r="T942" s="467">
        <v>29595.7</v>
      </c>
      <c r="U942" s="467">
        <v>0</v>
      </c>
      <c r="V942" s="467">
        <f>SUM(W942:X942)</f>
        <v>29299.7</v>
      </c>
      <c r="W942" s="467">
        <v>29299.7</v>
      </c>
      <c r="X942" s="467">
        <v>0</v>
      </c>
    </row>
    <row r="943" spans="1:24" ht="31.5" customHeight="1">
      <c r="A943" s="658" t="s">
        <v>13</v>
      </c>
      <c r="B943" s="341" t="s">
        <v>669</v>
      </c>
      <c r="C943" s="677"/>
      <c r="D943" s="437"/>
      <c r="E943" s="438"/>
      <c r="F943" s="323"/>
      <c r="G943" s="323"/>
      <c r="H943" s="323"/>
      <c r="I943" s="323" t="s">
        <v>158</v>
      </c>
      <c r="J943" s="639" t="s">
        <v>670</v>
      </c>
      <c r="K943" s="772" t="s">
        <v>671</v>
      </c>
      <c r="L943" s="437"/>
      <c r="M943" s="467">
        <f t="shared" ref="M943:X943" si="316">M944</f>
        <v>11262.8</v>
      </c>
      <c r="N943" s="467">
        <f t="shared" si="316"/>
        <v>3882.7</v>
      </c>
      <c r="O943" s="467">
        <f t="shared" si="316"/>
        <v>3038.9</v>
      </c>
      <c r="P943" s="467">
        <f t="shared" si="316"/>
        <v>7089.2</v>
      </c>
      <c r="Q943" s="467">
        <f t="shared" si="316"/>
        <v>7089.2</v>
      </c>
      <c r="R943" s="467">
        <f t="shared" si="316"/>
        <v>0</v>
      </c>
      <c r="S943" s="467">
        <f t="shared" si="316"/>
        <v>7532</v>
      </c>
      <c r="T943" s="467">
        <f t="shared" si="316"/>
        <v>7532</v>
      </c>
      <c r="U943" s="467">
        <f t="shared" si="316"/>
        <v>0</v>
      </c>
      <c r="V943" s="467">
        <f t="shared" si="316"/>
        <v>7886.8</v>
      </c>
      <c r="W943" s="467">
        <f t="shared" si="316"/>
        <v>7886.8</v>
      </c>
      <c r="X943" s="467">
        <f t="shared" si="316"/>
        <v>0</v>
      </c>
    </row>
    <row r="944" spans="1:24" ht="56.25">
      <c r="A944" s="658"/>
      <c r="B944" s="322" t="s">
        <v>672</v>
      </c>
      <c r="C944" s="677"/>
      <c r="D944" s="319" t="s">
        <v>262</v>
      </c>
      <c r="E944" s="319" t="s">
        <v>952</v>
      </c>
      <c r="F944" s="319" t="s">
        <v>673</v>
      </c>
      <c r="G944" s="319" t="s">
        <v>674</v>
      </c>
      <c r="H944" s="319" t="s">
        <v>1561</v>
      </c>
      <c r="I944" s="323"/>
      <c r="J944" s="639"/>
      <c r="K944" s="772"/>
      <c r="L944" s="437"/>
      <c r="M944" s="467">
        <v>11262.8</v>
      </c>
      <c r="N944" s="467">
        <v>3882.7</v>
      </c>
      <c r="O944" s="467">
        <v>3038.9</v>
      </c>
      <c r="P944" s="467">
        <f>Q944</f>
        <v>7089.2</v>
      </c>
      <c r="Q944" s="467">
        <v>7089.2</v>
      </c>
      <c r="R944" s="467">
        <v>0</v>
      </c>
      <c r="S944" s="467">
        <f>T944</f>
        <v>7532</v>
      </c>
      <c r="T944" s="467">
        <v>7532</v>
      </c>
      <c r="U944" s="467">
        <v>0</v>
      </c>
      <c r="V944" s="467">
        <f>W944</f>
        <v>7886.8</v>
      </c>
      <c r="W944" s="467">
        <v>7886.8</v>
      </c>
      <c r="X944" s="467">
        <v>0</v>
      </c>
    </row>
    <row r="945" spans="1:24" ht="168.75">
      <c r="A945" s="446" t="s">
        <v>142</v>
      </c>
      <c r="B945" s="341" t="s">
        <v>1722</v>
      </c>
      <c r="C945" s="443"/>
      <c r="D945" s="319" t="s">
        <v>380</v>
      </c>
      <c r="E945" s="319" t="s">
        <v>1017</v>
      </c>
      <c r="F945" s="319" t="s">
        <v>79</v>
      </c>
      <c r="G945" s="319" t="s">
        <v>94</v>
      </c>
      <c r="H945" s="319" t="s">
        <v>912</v>
      </c>
      <c r="I945" s="323"/>
      <c r="J945" s="639"/>
      <c r="K945" s="439"/>
      <c r="L945" s="437"/>
      <c r="M945" s="467">
        <v>344</v>
      </c>
      <c r="N945" s="467">
        <v>700</v>
      </c>
      <c r="O945" s="467">
        <v>0</v>
      </c>
      <c r="P945" s="467">
        <f>Q945+R945</f>
        <v>630</v>
      </c>
      <c r="Q945" s="467">
        <v>630</v>
      </c>
      <c r="R945" s="467">
        <v>0</v>
      </c>
      <c r="S945" s="467">
        <f>T945+U945</f>
        <v>630</v>
      </c>
      <c r="T945" s="467">
        <v>630</v>
      </c>
      <c r="U945" s="467">
        <v>0</v>
      </c>
      <c r="V945" s="467">
        <f>W945+X945</f>
        <v>630</v>
      </c>
      <c r="W945" s="467">
        <v>630</v>
      </c>
      <c r="X945" s="467">
        <v>0</v>
      </c>
    </row>
    <row r="946" spans="1:24">
      <c r="A946" s="446"/>
      <c r="B946" s="322"/>
      <c r="C946" s="443"/>
      <c r="D946" s="437"/>
      <c r="E946" s="437"/>
      <c r="F946" s="323"/>
      <c r="G946" s="323"/>
      <c r="H946" s="323"/>
      <c r="I946" s="323"/>
      <c r="J946" s="639"/>
      <c r="K946" s="439"/>
      <c r="L946" s="437"/>
      <c r="M946" s="467"/>
      <c r="N946" s="467"/>
      <c r="O946" s="467"/>
      <c r="P946" s="467"/>
      <c r="Q946" s="467"/>
      <c r="R946" s="467"/>
      <c r="S946" s="467"/>
      <c r="T946" s="467"/>
      <c r="U946" s="467"/>
      <c r="V946" s="467"/>
      <c r="W946" s="467"/>
      <c r="X946" s="467"/>
    </row>
    <row r="947" spans="1:24" ht="93.75" customHeight="1">
      <c r="A947" s="658" t="s">
        <v>1562</v>
      </c>
      <c r="B947" s="419" t="s">
        <v>1563</v>
      </c>
      <c r="C947" s="366"/>
      <c r="D947" s="438"/>
      <c r="E947" s="438"/>
      <c r="F947" s="323"/>
      <c r="G947" s="323"/>
      <c r="H947" s="323"/>
      <c r="I947" s="350">
        <v>320</v>
      </c>
      <c r="J947" s="639"/>
      <c r="K947" s="439"/>
      <c r="L947" s="437"/>
      <c r="M947" s="467">
        <f>M948+M949</f>
        <v>0</v>
      </c>
      <c r="N947" s="467">
        <f>N948</f>
        <v>0</v>
      </c>
      <c r="O947" s="467">
        <f>O948</f>
        <v>0</v>
      </c>
      <c r="P947" s="467">
        <f>P948</f>
        <v>0</v>
      </c>
      <c r="Q947" s="467">
        <f>Q948</f>
        <v>0</v>
      </c>
      <c r="R947" s="467">
        <f t="shared" ref="R947:X947" si="317">R948+R949</f>
        <v>0</v>
      </c>
      <c r="S947" s="467">
        <f>S948</f>
        <v>0</v>
      </c>
      <c r="T947" s="467">
        <f>T948</f>
        <v>0</v>
      </c>
      <c r="U947" s="467">
        <f t="shared" si="317"/>
        <v>0</v>
      </c>
      <c r="V947" s="467">
        <f>V948</f>
        <v>0</v>
      </c>
      <c r="W947" s="467">
        <f>W948</f>
        <v>0</v>
      </c>
      <c r="X947" s="467">
        <f t="shared" si="317"/>
        <v>0</v>
      </c>
    </row>
    <row r="948" spans="1:24" ht="112.5">
      <c r="A948" s="658"/>
      <c r="B948" s="322" t="s">
        <v>1564</v>
      </c>
      <c r="C948" s="366"/>
      <c r="D948" s="323" t="s">
        <v>262</v>
      </c>
      <c r="E948" s="323" t="s">
        <v>952</v>
      </c>
      <c r="F948" s="323" t="s">
        <v>79</v>
      </c>
      <c r="G948" s="323" t="s">
        <v>94</v>
      </c>
      <c r="H948" s="323" t="s">
        <v>1565</v>
      </c>
      <c r="I948" s="350"/>
      <c r="J948" s="639"/>
      <c r="K948" s="439"/>
      <c r="L948" s="438"/>
      <c r="M948" s="467">
        <v>0</v>
      </c>
      <c r="N948" s="467">
        <v>0</v>
      </c>
      <c r="O948" s="467">
        <v>0</v>
      </c>
      <c r="P948" s="467">
        <f>Q948+R948</f>
        <v>0</v>
      </c>
      <c r="Q948" s="467">
        <v>0</v>
      </c>
      <c r="R948" s="467">
        <v>0</v>
      </c>
      <c r="S948" s="467">
        <f>T948</f>
        <v>0</v>
      </c>
      <c r="T948" s="467">
        <v>0</v>
      </c>
      <c r="U948" s="467">
        <v>0</v>
      </c>
      <c r="V948" s="467">
        <f>W948</f>
        <v>0</v>
      </c>
      <c r="W948" s="467">
        <v>0</v>
      </c>
      <c r="X948" s="467">
        <v>0</v>
      </c>
    </row>
    <row r="949" spans="1:24" ht="409.5">
      <c r="A949" s="436" t="s">
        <v>680</v>
      </c>
      <c r="B949" s="322" t="s">
        <v>1723</v>
      </c>
      <c r="C949" s="366"/>
      <c r="D949" s="323" t="s">
        <v>380</v>
      </c>
      <c r="E949" s="323" t="s">
        <v>1017</v>
      </c>
      <c r="F949" s="323" t="s">
        <v>79</v>
      </c>
      <c r="G949" s="323" t="s">
        <v>94</v>
      </c>
      <c r="H949" s="323" t="s">
        <v>675</v>
      </c>
      <c r="I949" s="350"/>
      <c r="J949" s="383" t="s">
        <v>743</v>
      </c>
      <c r="K949" s="324" t="s">
        <v>676</v>
      </c>
      <c r="L949" s="437"/>
      <c r="M949" s="467">
        <v>0</v>
      </c>
      <c r="N949" s="467">
        <f>56.8+294.4</f>
        <v>351.2</v>
      </c>
      <c r="O949" s="467">
        <v>0</v>
      </c>
      <c r="P949" s="467">
        <f>Q949</f>
        <v>0</v>
      </c>
      <c r="Q949" s="467">
        <v>0</v>
      </c>
      <c r="R949" s="467">
        <v>0</v>
      </c>
      <c r="S949" s="467">
        <f>T949+U949</f>
        <v>321.7</v>
      </c>
      <c r="T949" s="467">
        <f>56.8+264.9</f>
        <v>321.7</v>
      </c>
      <c r="U949" s="467">
        <v>0</v>
      </c>
      <c r="V949" s="467">
        <f>W949+X949</f>
        <v>321.7</v>
      </c>
      <c r="W949" s="467">
        <f>56.8+264.9</f>
        <v>321.7</v>
      </c>
      <c r="X949" s="467">
        <v>0</v>
      </c>
    </row>
    <row r="950" spans="1:24" ht="281.25">
      <c r="A950" s="436" t="s">
        <v>684</v>
      </c>
      <c r="B950" s="322" t="s">
        <v>1724</v>
      </c>
      <c r="C950" s="366"/>
      <c r="D950" s="323" t="s">
        <v>301</v>
      </c>
      <c r="E950" s="323" t="s">
        <v>969</v>
      </c>
      <c r="F950" s="323" t="s">
        <v>79</v>
      </c>
      <c r="G950" s="323" t="s">
        <v>94</v>
      </c>
      <c r="H950" s="323" t="s">
        <v>677</v>
      </c>
      <c r="I950" s="323" t="s">
        <v>158</v>
      </c>
      <c r="J950" s="383" t="s">
        <v>678</v>
      </c>
      <c r="K950" s="348" t="s">
        <v>679</v>
      </c>
      <c r="L950" s="438"/>
      <c r="M950" s="467">
        <v>1654.9</v>
      </c>
      <c r="N950" s="467">
        <v>1310</v>
      </c>
      <c r="O950" s="467">
        <v>1310</v>
      </c>
      <c r="P950" s="467">
        <v>0</v>
      </c>
      <c r="Q950" s="467">
        <v>0</v>
      </c>
      <c r="R950" s="467">
        <v>0</v>
      </c>
      <c r="S950" s="467">
        <v>0</v>
      </c>
      <c r="T950" s="467">
        <v>0</v>
      </c>
      <c r="U950" s="467">
        <v>0</v>
      </c>
      <c r="V950" s="467">
        <v>0</v>
      </c>
      <c r="W950" s="467">
        <v>0</v>
      </c>
      <c r="X950" s="467">
        <v>0</v>
      </c>
    </row>
    <row r="951" spans="1:24" ht="60" customHeight="1">
      <c r="A951" s="436" t="s">
        <v>687</v>
      </c>
      <c r="B951" s="322" t="s">
        <v>681</v>
      </c>
      <c r="C951" s="366"/>
      <c r="D951" s="323" t="s">
        <v>380</v>
      </c>
      <c r="E951" s="323" t="s">
        <v>1017</v>
      </c>
      <c r="F951" s="323" t="s">
        <v>79</v>
      </c>
      <c r="G951" s="323" t="s">
        <v>133</v>
      </c>
      <c r="H951" s="323" t="s">
        <v>602</v>
      </c>
      <c r="I951" s="350">
        <v>320</v>
      </c>
      <c r="J951" s="639" t="s">
        <v>682</v>
      </c>
      <c r="K951" s="772" t="s">
        <v>683</v>
      </c>
      <c r="L951" s="655"/>
      <c r="M951" s="467">
        <v>105</v>
      </c>
      <c r="N951" s="467">
        <v>123.6</v>
      </c>
      <c r="O951" s="467">
        <v>100</v>
      </c>
      <c r="P951" s="467">
        <f>Q951</f>
        <v>125</v>
      </c>
      <c r="Q951" s="467">
        <v>125</v>
      </c>
      <c r="R951" s="467">
        <v>0</v>
      </c>
      <c r="S951" s="467">
        <f>T951</f>
        <v>125</v>
      </c>
      <c r="T951" s="467">
        <v>125</v>
      </c>
      <c r="U951" s="467">
        <v>0</v>
      </c>
      <c r="V951" s="467">
        <f>W951</f>
        <v>125</v>
      </c>
      <c r="W951" s="467">
        <v>125</v>
      </c>
      <c r="X951" s="467">
        <v>0</v>
      </c>
    </row>
    <row r="952" spans="1:24" ht="56.25">
      <c r="A952" s="436" t="s">
        <v>690</v>
      </c>
      <c r="B952" s="322" t="s">
        <v>685</v>
      </c>
      <c r="C952" s="366"/>
      <c r="D952" s="323" t="s">
        <v>380</v>
      </c>
      <c r="E952" s="323" t="s">
        <v>1017</v>
      </c>
      <c r="F952" s="323" t="s">
        <v>79</v>
      </c>
      <c r="G952" s="323" t="s">
        <v>133</v>
      </c>
      <c r="H952" s="323" t="s">
        <v>686</v>
      </c>
      <c r="I952" s="323" t="s">
        <v>158</v>
      </c>
      <c r="J952" s="639"/>
      <c r="K952" s="772"/>
      <c r="L952" s="655"/>
      <c r="M952" s="467">
        <v>2973.3</v>
      </c>
      <c r="N952" s="467">
        <v>2891.2</v>
      </c>
      <c r="O952" s="467">
        <v>1129</v>
      </c>
      <c r="P952" s="467">
        <f>Q952+R952</f>
        <v>2553.3000000000002</v>
      </c>
      <c r="Q952" s="467">
        <v>2553.3000000000002</v>
      </c>
      <c r="R952" s="467">
        <v>0</v>
      </c>
      <c r="S952" s="467">
        <f>T952+U952</f>
        <v>2553.3000000000002</v>
      </c>
      <c r="T952" s="467">
        <v>2553.3000000000002</v>
      </c>
      <c r="U952" s="467">
        <v>0</v>
      </c>
      <c r="V952" s="467">
        <f>W952+X952</f>
        <v>2527.8000000000002</v>
      </c>
      <c r="W952" s="467">
        <v>2527.8000000000002</v>
      </c>
      <c r="X952" s="467">
        <v>0</v>
      </c>
    </row>
    <row r="953" spans="1:24" ht="56.25">
      <c r="A953" s="436" t="s">
        <v>693</v>
      </c>
      <c r="B953" s="322" t="s">
        <v>688</v>
      </c>
      <c r="C953" s="366"/>
      <c r="D953" s="323" t="s">
        <v>380</v>
      </c>
      <c r="E953" s="323" t="s">
        <v>1017</v>
      </c>
      <c r="F953" s="323" t="s">
        <v>79</v>
      </c>
      <c r="G953" s="323" t="s">
        <v>133</v>
      </c>
      <c r="H953" s="323" t="s">
        <v>689</v>
      </c>
      <c r="I953" s="323" t="s">
        <v>158</v>
      </c>
      <c r="J953" s="639"/>
      <c r="K953" s="772"/>
      <c r="L953" s="655"/>
      <c r="M953" s="467">
        <v>774.8</v>
      </c>
      <c r="N953" s="467">
        <v>747.8</v>
      </c>
      <c r="O953" s="467">
        <v>447.3</v>
      </c>
      <c r="P953" s="467">
        <f>Q953+R953</f>
        <v>706.5</v>
      </c>
      <c r="Q953" s="467">
        <v>706.5</v>
      </c>
      <c r="R953" s="467">
        <v>0</v>
      </c>
      <c r="S953" s="467">
        <f>T953+U953</f>
        <v>706.5</v>
      </c>
      <c r="T953" s="467">
        <v>706.5</v>
      </c>
      <c r="U953" s="467">
        <v>0</v>
      </c>
      <c r="V953" s="467">
        <f>W953+X953</f>
        <v>699.4</v>
      </c>
      <c r="W953" s="467">
        <v>699.4</v>
      </c>
      <c r="X953" s="467">
        <v>0</v>
      </c>
    </row>
    <row r="954" spans="1:24" ht="187.5">
      <c r="A954" s="436" t="s">
        <v>695</v>
      </c>
      <c r="B954" s="322" t="s">
        <v>1725</v>
      </c>
      <c r="C954" s="366"/>
      <c r="D954" s="323" t="s">
        <v>380</v>
      </c>
      <c r="E954" s="323" t="s">
        <v>1017</v>
      </c>
      <c r="F954" s="323" t="s">
        <v>79</v>
      </c>
      <c r="G954" s="323" t="s">
        <v>133</v>
      </c>
      <c r="H954" s="323" t="s">
        <v>381</v>
      </c>
      <c r="I954" s="323" t="s">
        <v>158</v>
      </c>
      <c r="J954" s="639"/>
      <c r="K954" s="325" t="s">
        <v>691</v>
      </c>
      <c r="L954" s="430" t="s">
        <v>692</v>
      </c>
      <c r="M954" s="467">
        <v>220</v>
      </c>
      <c r="N954" s="467">
        <v>247.3</v>
      </c>
      <c r="O954" s="467">
        <v>110</v>
      </c>
      <c r="P954" s="467">
        <f>SUM(Q954:R954)</f>
        <v>218.3</v>
      </c>
      <c r="Q954" s="467">
        <v>218.3</v>
      </c>
      <c r="R954" s="467">
        <v>0</v>
      </c>
      <c r="S954" s="467">
        <f>SUM(T954:U954)</f>
        <v>218.3</v>
      </c>
      <c r="T954" s="467">
        <v>218.3</v>
      </c>
      <c r="U954" s="467">
        <v>0</v>
      </c>
      <c r="V954" s="467">
        <f>SUM(W954:X954)</f>
        <v>216.1</v>
      </c>
      <c r="W954" s="467">
        <v>216.1</v>
      </c>
      <c r="X954" s="467">
        <v>0</v>
      </c>
    </row>
    <row r="955" spans="1:24" ht="18.75" customHeight="1">
      <c r="A955" s="436" t="s">
        <v>744</v>
      </c>
      <c r="B955" s="322" t="s">
        <v>1726</v>
      </c>
      <c r="C955" s="366"/>
      <c r="D955" s="323" t="s">
        <v>726</v>
      </c>
      <c r="E955" s="323" t="s">
        <v>959</v>
      </c>
      <c r="F955" s="323" t="s">
        <v>79</v>
      </c>
      <c r="G955" s="323" t="s">
        <v>133</v>
      </c>
      <c r="H955" s="323" t="s">
        <v>118</v>
      </c>
      <c r="I955" s="323" t="s">
        <v>158</v>
      </c>
      <c r="J955" s="383" t="s">
        <v>1566</v>
      </c>
      <c r="K955" s="439" t="s">
        <v>694</v>
      </c>
      <c r="L955" s="437"/>
      <c r="M955" s="467">
        <v>209.1</v>
      </c>
      <c r="N955" s="467">
        <v>0</v>
      </c>
      <c r="O955" s="467">
        <v>0</v>
      </c>
      <c r="P955" s="467">
        <v>0</v>
      </c>
      <c r="Q955" s="467">
        <v>0</v>
      </c>
      <c r="R955" s="467">
        <v>0</v>
      </c>
      <c r="S955" s="467">
        <v>0</v>
      </c>
      <c r="T955" s="467">
        <v>0</v>
      </c>
      <c r="U955" s="467">
        <v>0</v>
      </c>
      <c r="V955" s="467">
        <v>0</v>
      </c>
      <c r="W955" s="467">
        <v>0</v>
      </c>
      <c r="X955" s="467">
        <v>0</v>
      </c>
    </row>
    <row r="956" spans="1:24" ht="56.25" customHeight="1">
      <c r="A956" s="380" t="s">
        <v>144</v>
      </c>
      <c r="B956" s="341" t="s">
        <v>187</v>
      </c>
      <c r="C956" s="374"/>
      <c r="D956" s="375"/>
      <c r="E956" s="375"/>
      <c r="F956" s="341"/>
      <c r="G956" s="341"/>
      <c r="H956" s="341"/>
      <c r="I956" s="363">
        <v>360</v>
      </c>
      <c r="J956" s="556"/>
      <c r="K956" s="374"/>
      <c r="L956" s="375"/>
      <c r="M956" s="468">
        <f>SUM(M957:M958)</f>
        <v>3557.1</v>
      </c>
      <c r="N956" s="468">
        <f t="shared" ref="N956:X956" si="318">SUM(N957:N958)</f>
        <v>3109.3</v>
      </c>
      <c r="O956" s="468">
        <f t="shared" si="318"/>
        <v>180</v>
      </c>
      <c r="P956" s="468">
        <f t="shared" si="318"/>
        <v>0</v>
      </c>
      <c r="Q956" s="468">
        <f t="shared" si="318"/>
        <v>0</v>
      </c>
      <c r="R956" s="468">
        <f t="shared" si="318"/>
        <v>0</v>
      </c>
      <c r="S956" s="468">
        <f t="shared" si="318"/>
        <v>0</v>
      </c>
      <c r="T956" s="468">
        <f t="shared" si="318"/>
        <v>0</v>
      </c>
      <c r="U956" s="468">
        <f t="shared" si="318"/>
        <v>0</v>
      </c>
      <c r="V956" s="468">
        <f t="shared" si="318"/>
        <v>0</v>
      </c>
      <c r="W956" s="468">
        <f t="shared" si="318"/>
        <v>0</v>
      </c>
      <c r="X956" s="468">
        <f t="shared" si="318"/>
        <v>0</v>
      </c>
    </row>
    <row r="957" spans="1:24" ht="93.75">
      <c r="A957" s="436" t="s">
        <v>14</v>
      </c>
      <c r="B957" s="322" t="s">
        <v>1727</v>
      </c>
      <c r="C957" s="366"/>
      <c r="D957" s="323" t="s">
        <v>997</v>
      </c>
      <c r="E957" s="323" t="s">
        <v>948</v>
      </c>
      <c r="F957" s="323" t="s">
        <v>91</v>
      </c>
      <c r="G957" s="350">
        <v>13</v>
      </c>
      <c r="H957" s="350">
        <v>7770226000</v>
      </c>
      <c r="I957" s="350">
        <v>360</v>
      </c>
      <c r="J957" s="396"/>
      <c r="K957" s="366"/>
      <c r="L957" s="438"/>
      <c r="M957" s="467">
        <v>103.5</v>
      </c>
      <c r="N957" s="467">
        <v>180</v>
      </c>
      <c r="O957" s="467">
        <v>180</v>
      </c>
      <c r="P957" s="467">
        <f>SUM(Q957:R957)</f>
        <v>0</v>
      </c>
      <c r="Q957" s="467">
        <v>0</v>
      </c>
      <c r="R957" s="467">
        <v>0</v>
      </c>
      <c r="S957" s="467">
        <f>SUM(T957:U957)</f>
        <v>0</v>
      </c>
      <c r="T957" s="467">
        <v>0</v>
      </c>
      <c r="U957" s="467">
        <v>0</v>
      </c>
      <c r="V957" s="467">
        <f>SUM(W957:X957)</f>
        <v>0</v>
      </c>
      <c r="W957" s="467">
        <v>0</v>
      </c>
      <c r="X957" s="467">
        <v>0</v>
      </c>
    </row>
    <row r="958" spans="1:24" ht="56.25">
      <c r="A958" s="436" t="s">
        <v>951</v>
      </c>
      <c r="B958" s="322" t="s">
        <v>1025</v>
      </c>
      <c r="C958" s="366"/>
      <c r="D958" s="323" t="s">
        <v>997</v>
      </c>
      <c r="E958" s="323" t="s">
        <v>948</v>
      </c>
      <c r="F958" s="323" t="s">
        <v>91</v>
      </c>
      <c r="G958" s="350">
        <v>13</v>
      </c>
      <c r="H958" s="350">
        <v>7770574270</v>
      </c>
      <c r="I958" s="350">
        <v>360</v>
      </c>
      <c r="J958" s="396"/>
      <c r="K958" s="366"/>
      <c r="L958" s="438"/>
      <c r="M958" s="467">
        <v>3453.6</v>
      </c>
      <c r="N958" s="467">
        <v>2929.3</v>
      </c>
      <c r="O958" s="467">
        <v>0</v>
      </c>
      <c r="P958" s="467">
        <f>SUM(Q958:R958)</f>
        <v>0</v>
      </c>
      <c r="Q958" s="467">
        <v>0</v>
      </c>
      <c r="R958" s="467">
        <v>0</v>
      </c>
      <c r="S958" s="467">
        <f>SUM(T958:U958)</f>
        <v>0</v>
      </c>
      <c r="T958" s="467">
        <v>0</v>
      </c>
      <c r="U958" s="467">
        <v>0</v>
      </c>
      <c r="V958" s="467">
        <f>SUM(W958:X958)</f>
        <v>0</v>
      </c>
      <c r="W958" s="467">
        <v>0</v>
      </c>
      <c r="X958" s="467">
        <v>0</v>
      </c>
    </row>
    <row r="959" spans="1:24" ht="18.75" customHeight="1">
      <c r="A959" s="309" t="s">
        <v>19</v>
      </c>
      <c r="B959" s="653" t="s">
        <v>175</v>
      </c>
      <c r="C959" s="653"/>
      <c r="D959" s="653"/>
      <c r="E959" s="653"/>
      <c r="F959" s="653"/>
      <c r="G959" s="653"/>
      <c r="H959" s="653"/>
      <c r="I959" s="653"/>
      <c r="J959" s="653"/>
      <c r="K959" s="653"/>
      <c r="L959" s="653"/>
      <c r="M959" s="607">
        <f>M960</f>
        <v>0</v>
      </c>
      <c r="N959" s="607">
        <f t="shared" ref="N959:X960" si="319">N960</f>
        <v>593.5</v>
      </c>
      <c r="O959" s="607">
        <f t="shared" si="319"/>
        <v>0</v>
      </c>
      <c r="P959" s="607">
        <f t="shared" si="319"/>
        <v>0</v>
      </c>
      <c r="Q959" s="607">
        <f t="shared" si="319"/>
        <v>0</v>
      </c>
      <c r="R959" s="607">
        <f t="shared" si="319"/>
        <v>0</v>
      </c>
      <c r="S959" s="607">
        <f t="shared" si="319"/>
        <v>321.7</v>
      </c>
      <c r="T959" s="607">
        <f t="shared" si="319"/>
        <v>321.7</v>
      </c>
      <c r="U959" s="607">
        <f t="shared" si="319"/>
        <v>0</v>
      </c>
      <c r="V959" s="607">
        <f t="shared" si="319"/>
        <v>471.7</v>
      </c>
      <c r="W959" s="607">
        <f t="shared" si="319"/>
        <v>471.7</v>
      </c>
      <c r="X959" s="607">
        <f t="shared" si="319"/>
        <v>0</v>
      </c>
    </row>
    <row r="960" spans="1:24" ht="47.25" customHeight="1">
      <c r="A960" s="727" t="s">
        <v>17</v>
      </c>
      <c r="B960" s="369" t="s">
        <v>1245</v>
      </c>
      <c r="C960" s="773"/>
      <c r="D960" s="448"/>
      <c r="E960" s="447"/>
      <c r="F960" s="462" t="s">
        <v>92</v>
      </c>
      <c r="G960" s="462" t="s">
        <v>81</v>
      </c>
      <c r="H960" s="462"/>
      <c r="I960" s="378">
        <v>810</v>
      </c>
      <c r="J960" s="639" t="s">
        <v>913</v>
      </c>
      <c r="K960" s="407" t="s">
        <v>405</v>
      </c>
      <c r="L960" s="773"/>
      <c r="M960" s="467">
        <f>M961</f>
        <v>0</v>
      </c>
      <c r="N960" s="467">
        <f t="shared" si="319"/>
        <v>593.5</v>
      </c>
      <c r="O960" s="467">
        <f t="shared" si="319"/>
        <v>0</v>
      </c>
      <c r="P960" s="467">
        <f t="shared" si="319"/>
        <v>0</v>
      </c>
      <c r="Q960" s="467">
        <f t="shared" si="319"/>
        <v>0</v>
      </c>
      <c r="R960" s="467">
        <f t="shared" si="319"/>
        <v>0</v>
      </c>
      <c r="S960" s="467">
        <f t="shared" si="319"/>
        <v>321.7</v>
      </c>
      <c r="T960" s="467">
        <f t="shared" si="319"/>
        <v>321.7</v>
      </c>
      <c r="U960" s="467">
        <f t="shared" si="319"/>
        <v>0</v>
      </c>
      <c r="V960" s="467">
        <f t="shared" si="319"/>
        <v>471.7</v>
      </c>
      <c r="W960" s="467">
        <f t="shared" si="319"/>
        <v>471.7</v>
      </c>
      <c r="X960" s="467">
        <f t="shared" si="319"/>
        <v>0</v>
      </c>
    </row>
    <row r="961" spans="1:24" ht="18.75" customHeight="1">
      <c r="A961" s="727"/>
      <c r="B961" s="377" t="s">
        <v>745</v>
      </c>
      <c r="C961" s="773"/>
      <c r="D961" s="342" t="s">
        <v>1099</v>
      </c>
      <c r="E961" s="342" t="s">
        <v>1101</v>
      </c>
      <c r="F961" s="462" t="s">
        <v>92</v>
      </c>
      <c r="G961" s="462" t="s">
        <v>81</v>
      </c>
      <c r="H961" s="462" t="s">
        <v>746</v>
      </c>
      <c r="I961" s="378">
        <v>811</v>
      </c>
      <c r="J961" s="639"/>
      <c r="K961" s="525"/>
      <c r="L961" s="773"/>
      <c r="M961" s="467">
        <v>0</v>
      </c>
      <c r="N961" s="467">
        <v>593.5</v>
      </c>
      <c r="O961" s="467">
        <v>0</v>
      </c>
      <c r="P961" s="467">
        <f>Q961</f>
        <v>0</v>
      </c>
      <c r="Q961" s="467"/>
      <c r="R961" s="467">
        <v>0</v>
      </c>
      <c r="S961" s="467">
        <f>T961</f>
        <v>321.7</v>
      </c>
      <c r="T961" s="467">
        <v>321.7</v>
      </c>
      <c r="U961" s="467">
        <v>0</v>
      </c>
      <c r="V961" s="467">
        <f>W961</f>
        <v>471.7</v>
      </c>
      <c r="W961" s="467">
        <v>471.7</v>
      </c>
      <c r="X961" s="467">
        <v>0</v>
      </c>
    </row>
    <row r="962" spans="1:24" ht="75" customHeight="1">
      <c r="A962" s="309" t="s">
        <v>23</v>
      </c>
      <c r="B962" s="653" t="s">
        <v>78</v>
      </c>
      <c r="C962" s="653"/>
      <c r="D962" s="653"/>
      <c r="E962" s="653"/>
      <c r="F962" s="653"/>
      <c r="G962" s="653"/>
      <c r="H962" s="653"/>
      <c r="I962" s="653"/>
      <c r="J962" s="653"/>
      <c r="K962" s="653"/>
      <c r="L962" s="653"/>
      <c r="M962" s="607">
        <f>M963+M964</f>
        <v>838.4</v>
      </c>
      <c r="N962" s="607">
        <f>N963+N964</f>
        <v>1518</v>
      </c>
      <c r="O962" s="607">
        <f>O963+O964</f>
        <v>817.3</v>
      </c>
      <c r="P962" s="607">
        <f t="shared" ref="P962:X962" si="320">P963</f>
        <v>0</v>
      </c>
      <c r="Q962" s="607">
        <f t="shared" si="320"/>
        <v>0</v>
      </c>
      <c r="R962" s="607">
        <f t="shared" si="320"/>
        <v>0</v>
      </c>
      <c r="S962" s="607">
        <f t="shared" si="320"/>
        <v>0</v>
      </c>
      <c r="T962" s="607">
        <f t="shared" si="320"/>
        <v>0</v>
      </c>
      <c r="U962" s="607">
        <f t="shared" si="320"/>
        <v>0</v>
      </c>
      <c r="V962" s="607">
        <f t="shared" si="320"/>
        <v>0</v>
      </c>
      <c r="W962" s="607">
        <f t="shared" si="320"/>
        <v>0</v>
      </c>
      <c r="X962" s="607">
        <f t="shared" si="320"/>
        <v>0</v>
      </c>
    </row>
    <row r="963" spans="1:24" ht="72" customHeight="1">
      <c r="A963" s="381" t="s">
        <v>17</v>
      </c>
      <c r="B963" s="322" t="s">
        <v>1728</v>
      </c>
      <c r="C963" s="417"/>
      <c r="D963" s="395" t="s">
        <v>997</v>
      </c>
      <c r="E963" s="319" t="s">
        <v>948</v>
      </c>
      <c r="F963" s="319" t="s">
        <v>91</v>
      </c>
      <c r="G963" s="319" t="s">
        <v>82</v>
      </c>
      <c r="H963" s="319" t="s">
        <v>93</v>
      </c>
      <c r="I963" s="769">
        <v>830</v>
      </c>
      <c r="J963" s="676" t="s">
        <v>697</v>
      </c>
      <c r="K963" s="770" t="s">
        <v>698</v>
      </c>
      <c r="L963" s="417"/>
      <c r="M963" s="608">
        <v>838.4</v>
      </c>
      <c r="N963" s="608">
        <v>1518</v>
      </c>
      <c r="O963" s="608">
        <v>817.3</v>
      </c>
      <c r="P963" s="467">
        <f>SUM(Q963:R963)</f>
        <v>0</v>
      </c>
      <c r="Q963" s="467">
        <v>0</v>
      </c>
      <c r="R963" s="467">
        <v>0</v>
      </c>
      <c r="S963" s="467">
        <f>SUM(T963:U963)</f>
        <v>0</v>
      </c>
      <c r="T963" s="467">
        <v>0</v>
      </c>
      <c r="U963" s="467">
        <v>0</v>
      </c>
      <c r="V963" s="467">
        <f>SUM(W963:X963)</f>
        <v>0</v>
      </c>
      <c r="W963" s="467">
        <v>0</v>
      </c>
      <c r="X963" s="467">
        <v>0</v>
      </c>
    </row>
    <row r="964" spans="1:24" ht="37.5">
      <c r="A964" s="381" t="s">
        <v>18</v>
      </c>
      <c r="B964" s="322" t="s">
        <v>1729</v>
      </c>
      <c r="C964" s="417"/>
      <c r="D964" s="395" t="s">
        <v>262</v>
      </c>
      <c r="E964" s="319" t="s">
        <v>952</v>
      </c>
      <c r="F964" s="319" t="s">
        <v>92</v>
      </c>
      <c r="G964" s="319" t="s">
        <v>81</v>
      </c>
      <c r="H964" s="319" t="s">
        <v>533</v>
      </c>
      <c r="I964" s="769"/>
      <c r="J964" s="676"/>
      <c r="K964" s="770"/>
      <c r="L964" s="417"/>
      <c r="M964" s="608">
        <v>0</v>
      </c>
      <c r="N964" s="608">
        <v>0</v>
      </c>
      <c r="O964" s="608">
        <v>0</v>
      </c>
      <c r="P964" s="467">
        <v>0</v>
      </c>
      <c r="Q964" s="467">
        <v>0</v>
      </c>
      <c r="R964" s="467">
        <v>0</v>
      </c>
      <c r="S964" s="467">
        <v>0</v>
      </c>
      <c r="T964" s="467">
        <v>0</v>
      </c>
      <c r="U964" s="467">
        <v>0</v>
      </c>
      <c r="V964" s="467">
        <v>0</v>
      </c>
      <c r="W964" s="467">
        <v>0</v>
      </c>
      <c r="X964" s="467">
        <v>0</v>
      </c>
    </row>
    <row r="965" spans="1:24">
      <c r="A965" s="309" t="s">
        <v>55</v>
      </c>
      <c r="B965" s="653" t="s">
        <v>31</v>
      </c>
      <c r="C965" s="653"/>
      <c r="D965" s="653"/>
      <c r="E965" s="653"/>
      <c r="F965" s="653"/>
      <c r="G965" s="653"/>
      <c r="H965" s="653"/>
      <c r="I965" s="653"/>
      <c r="J965" s="653"/>
      <c r="K965" s="653"/>
      <c r="L965" s="653"/>
      <c r="M965" s="607">
        <f>M966</f>
        <v>2016.9</v>
      </c>
      <c r="N965" s="607">
        <f t="shared" ref="N965:X965" si="321">N966</f>
        <v>13663.2</v>
      </c>
      <c r="O965" s="607">
        <f t="shared" si="321"/>
        <v>12763.8</v>
      </c>
      <c r="P965" s="607">
        <f t="shared" si="321"/>
        <v>4228.5</v>
      </c>
      <c r="Q965" s="607">
        <f t="shared" si="321"/>
        <v>4228.5</v>
      </c>
      <c r="R965" s="607">
        <f t="shared" si="321"/>
        <v>0</v>
      </c>
      <c r="S965" s="607">
        <f t="shared" si="321"/>
        <v>4228.5</v>
      </c>
      <c r="T965" s="607">
        <f t="shared" si="321"/>
        <v>4228.5</v>
      </c>
      <c r="U965" s="607">
        <f t="shared" si="321"/>
        <v>0</v>
      </c>
      <c r="V965" s="607">
        <f t="shared" si="321"/>
        <v>4186.2</v>
      </c>
      <c r="W965" s="607">
        <f t="shared" si="321"/>
        <v>4186.2</v>
      </c>
      <c r="X965" s="607">
        <f t="shared" si="321"/>
        <v>0</v>
      </c>
    </row>
    <row r="966" spans="1:24" ht="168.75">
      <c r="A966" s="334" t="s">
        <v>21</v>
      </c>
      <c r="B966" s="322" t="s">
        <v>1730</v>
      </c>
      <c r="C966" s="417"/>
      <c r="D966" s="323" t="s">
        <v>997</v>
      </c>
      <c r="E966" s="323" t="s">
        <v>948</v>
      </c>
      <c r="F966" s="323" t="s">
        <v>91</v>
      </c>
      <c r="G966" s="323" t="s">
        <v>82</v>
      </c>
      <c r="H966" s="323" t="s">
        <v>93</v>
      </c>
      <c r="I966" s="323" t="s">
        <v>409</v>
      </c>
      <c r="J966" s="322" t="s">
        <v>699</v>
      </c>
      <c r="K966" s="322" t="s">
        <v>698</v>
      </c>
      <c r="L966" s="417"/>
      <c r="M966" s="608">
        <v>2016.9</v>
      </c>
      <c r="N966" s="608">
        <v>13663.2</v>
      </c>
      <c r="O966" s="608">
        <v>12763.8</v>
      </c>
      <c r="P966" s="608">
        <f>Q966+R966</f>
        <v>4228.5</v>
      </c>
      <c r="Q966" s="608">
        <v>4228.5</v>
      </c>
      <c r="R966" s="608">
        <v>0</v>
      </c>
      <c r="S966" s="608">
        <f>T966</f>
        <v>4228.5</v>
      </c>
      <c r="T966" s="608">
        <v>4228.5</v>
      </c>
      <c r="U966" s="608">
        <v>0</v>
      </c>
      <c r="V966" s="608">
        <f>W966</f>
        <v>4186.2</v>
      </c>
      <c r="W966" s="608">
        <v>4186.2</v>
      </c>
      <c r="X966" s="608">
        <v>0</v>
      </c>
    </row>
    <row r="967" spans="1:24">
      <c r="A967" s="51"/>
      <c r="B967" s="38"/>
      <c r="C967" s="133"/>
      <c r="D967" s="39"/>
      <c r="E967" s="39"/>
      <c r="F967" s="39"/>
      <c r="G967" s="39"/>
      <c r="H967" s="39"/>
      <c r="I967" s="39"/>
      <c r="J967" s="38"/>
      <c r="K967" s="51"/>
      <c r="L967" s="39"/>
      <c r="M967" s="621"/>
      <c r="N967" s="621"/>
      <c r="O967" s="621"/>
      <c r="P967" s="621"/>
      <c r="Q967" s="621"/>
      <c r="R967" s="621"/>
      <c r="S967" s="621"/>
      <c r="T967" s="621"/>
      <c r="U967" s="621"/>
      <c r="V967" s="621"/>
      <c r="W967" s="621"/>
      <c r="X967" s="625"/>
    </row>
    <row r="968" spans="1:24">
      <c r="A968" s="51"/>
      <c r="B968" s="38"/>
      <c r="C968" s="133"/>
      <c r="D968" s="39"/>
      <c r="E968" s="39"/>
      <c r="F968" s="39"/>
      <c r="G968" s="39"/>
      <c r="H968" s="39"/>
      <c r="I968" s="40"/>
      <c r="J968" s="38"/>
      <c r="K968" s="51"/>
      <c r="L968" s="39"/>
      <c r="M968" s="621"/>
      <c r="N968" s="621"/>
      <c r="O968" s="621"/>
      <c r="P968" s="621"/>
      <c r="Q968" s="621"/>
      <c r="R968" s="621"/>
      <c r="S968" s="621"/>
      <c r="T968" s="621"/>
      <c r="U968" s="621"/>
      <c r="V968" s="621"/>
      <c r="W968" s="621"/>
    </row>
    <row r="969" spans="1:24">
      <c r="B969" s="41" t="s">
        <v>1217</v>
      </c>
      <c r="C969" s="526"/>
      <c r="D969" s="527"/>
      <c r="E969" s="527"/>
      <c r="F969" s="527"/>
      <c r="G969" s="528"/>
      <c r="H969" s="709"/>
      <c r="I969" s="709"/>
      <c r="J969" s="41"/>
    </row>
    <row r="970" spans="1:24">
      <c r="B970" s="41" t="s">
        <v>1246</v>
      </c>
      <c r="C970" s="529"/>
      <c r="D970" s="530"/>
      <c r="E970" s="530"/>
      <c r="F970" s="530"/>
      <c r="G970" s="531"/>
      <c r="H970" s="709" t="s">
        <v>747</v>
      </c>
      <c r="I970" s="709"/>
      <c r="J970" s="41"/>
    </row>
    <row r="971" spans="1:24">
      <c r="B971" s="41"/>
      <c r="C971" s="134"/>
      <c r="D971" s="42"/>
      <c r="E971" s="42"/>
      <c r="F971" s="42"/>
      <c r="G971" s="42"/>
      <c r="H971" s="42"/>
      <c r="I971" s="42"/>
      <c r="J971" s="41"/>
    </row>
    <row r="972" spans="1:24">
      <c r="B972" s="41" t="s">
        <v>224</v>
      </c>
      <c r="C972" s="134"/>
      <c r="D972" s="43" t="s">
        <v>90</v>
      </c>
      <c r="E972" s="43"/>
      <c r="F972" s="42"/>
      <c r="G972" s="42"/>
      <c r="H972" s="44" t="s">
        <v>1695</v>
      </c>
      <c r="I972" s="42"/>
      <c r="J972" s="41"/>
    </row>
    <row r="973" spans="1:24">
      <c r="B973" s="16" t="s">
        <v>225</v>
      </c>
    </row>
    <row r="974" spans="1:24">
      <c r="A974" s="51"/>
      <c r="B974" s="38"/>
      <c r="C974" s="133"/>
      <c r="D974" s="39"/>
      <c r="E974" s="39"/>
      <c r="F974" s="39"/>
      <c r="G974" s="39"/>
      <c r="H974" s="39"/>
      <c r="I974" s="40"/>
      <c r="J974" s="38"/>
      <c r="K974" s="51"/>
      <c r="L974" s="39"/>
      <c r="M974" s="621"/>
      <c r="N974" s="621"/>
      <c r="O974" s="621"/>
      <c r="P974" s="621"/>
      <c r="Q974" s="621"/>
      <c r="R974" s="621"/>
      <c r="S974" s="621"/>
      <c r="T974" s="621"/>
      <c r="U974" s="621"/>
      <c r="V974" s="621"/>
      <c r="W974" s="621"/>
    </row>
    <row r="975" spans="1:24">
      <c r="B975" s="41"/>
      <c r="C975" s="134"/>
      <c r="D975" s="42"/>
      <c r="E975" s="42"/>
      <c r="F975" s="42"/>
      <c r="G975" s="42"/>
      <c r="H975" s="42"/>
      <c r="I975" s="42"/>
      <c r="J975" s="41"/>
    </row>
    <row r="976" spans="1:24">
      <c r="B976" s="41"/>
      <c r="C976" s="134"/>
      <c r="D976" s="43"/>
      <c r="E976" s="43"/>
      <c r="F976" s="42"/>
      <c r="G976" s="42"/>
      <c r="H976" s="44"/>
      <c r="I976" s="42"/>
      <c r="J976" s="41"/>
    </row>
    <row r="978" spans="1:23">
      <c r="A978" s="51"/>
      <c r="B978" s="38"/>
      <c r="C978" s="133"/>
      <c r="D978" s="39"/>
      <c r="E978" s="39"/>
      <c r="F978" s="39"/>
      <c r="G978" s="39"/>
      <c r="H978" s="39"/>
      <c r="I978" s="40"/>
      <c r="J978" s="38"/>
      <c r="K978" s="51"/>
      <c r="L978" s="39"/>
      <c r="M978" s="621"/>
      <c r="N978" s="621"/>
      <c r="O978" s="621"/>
      <c r="P978" s="621"/>
      <c r="Q978" s="621"/>
      <c r="R978" s="621"/>
      <c r="S978" s="621"/>
      <c r="T978" s="621"/>
      <c r="U978" s="621"/>
      <c r="V978" s="621"/>
      <c r="W978" s="621"/>
    </row>
    <row r="979" spans="1:23">
      <c r="A979" s="51"/>
      <c r="B979" s="38"/>
      <c r="C979" s="133"/>
      <c r="D979" s="39"/>
      <c r="E979" s="39"/>
      <c r="F979" s="39"/>
      <c r="G979" s="39"/>
      <c r="H979" s="39"/>
      <c r="I979" s="40"/>
      <c r="J979" s="38"/>
      <c r="K979" s="51"/>
      <c r="L979" s="39"/>
      <c r="M979" s="621"/>
      <c r="N979" s="621"/>
      <c r="O979" s="621"/>
      <c r="P979" s="621"/>
      <c r="Q979" s="621"/>
      <c r="R979" s="621"/>
      <c r="S979" s="621"/>
      <c r="T979" s="621"/>
      <c r="U979" s="621"/>
      <c r="V979" s="621"/>
      <c r="W979" s="621"/>
    </row>
    <row r="980" spans="1:23">
      <c r="A980" s="51"/>
      <c r="B980" s="38"/>
      <c r="C980" s="133"/>
      <c r="D980" s="39"/>
      <c r="E980" s="39"/>
      <c r="F980" s="39"/>
      <c r="G980" s="39"/>
      <c r="H980" s="39"/>
      <c r="I980" s="40"/>
      <c r="J980" s="38"/>
      <c r="K980" s="51"/>
      <c r="L980" s="39"/>
      <c r="M980" s="621"/>
      <c r="N980" s="621"/>
      <c r="O980" s="621"/>
      <c r="P980" s="621"/>
      <c r="Q980" s="621"/>
      <c r="R980" s="621"/>
      <c r="S980" s="621"/>
      <c r="T980" s="621"/>
      <c r="U980" s="621"/>
      <c r="V980" s="621"/>
      <c r="W980" s="621"/>
    </row>
    <row r="981" spans="1:23">
      <c r="A981" s="51"/>
      <c r="B981" s="38"/>
      <c r="C981" s="133"/>
      <c r="D981" s="39"/>
      <c r="E981" s="39"/>
      <c r="F981" s="39"/>
      <c r="G981" s="39"/>
      <c r="H981" s="39"/>
      <c r="I981" s="40"/>
      <c r="J981" s="38"/>
      <c r="K981" s="51"/>
      <c r="L981" s="39"/>
      <c r="M981" s="621"/>
      <c r="N981" s="621"/>
      <c r="O981" s="621"/>
      <c r="P981" s="621"/>
      <c r="Q981" s="621"/>
      <c r="R981" s="621"/>
      <c r="S981" s="621"/>
      <c r="T981" s="621"/>
      <c r="U981" s="621"/>
      <c r="V981" s="621"/>
      <c r="W981" s="621"/>
    </row>
    <row r="982" spans="1:23">
      <c r="A982" s="51"/>
      <c r="B982" s="38"/>
      <c r="C982" s="133"/>
      <c r="D982" s="39"/>
      <c r="E982" s="39"/>
      <c r="F982" s="39"/>
      <c r="G982" s="39"/>
      <c r="H982" s="39"/>
      <c r="I982" s="40"/>
      <c r="J982" s="38"/>
      <c r="K982" s="51"/>
      <c r="L982" s="39"/>
      <c r="M982" s="621"/>
      <c r="N982" s="621"/>
      <c r="O982" s="621"/>
      <c r="P982" s="621"/>
      <c r="Q982" s="621"/>
      <c r="R982" s="621"/>
      <c r="S982" s="621"/>
      <c r="T982" s="621"/>
      <c r="U982" s="621"/>
      <c r="V982" s="621"/>
      <c r="W982" s="621"/>
    </row>
  </sheetData>
  <autoFilter ref="A12:X966">
    <filterColumn colId="0"/>
    <filterColumn colId="4"/>
    <filterColumn colId="5"/>
    <filterColumn colId="6"/>
    <filterColumn colId="7"/>
  </autoFilter>
  <mergeCells count="442">
    <mergeCell ref="I963:I964"/>
    <mergeCell ref="J963:J964"/>
    <mergeCell ref="K963:K964"/>
    <mergeCell ref="A926:A932"/>
    <mergeCell ref="C926:C932"/>
    <mergeCell ref="J926:J932"/>
    <mergeCell ref="K926:K932"/>
    <mergeCell ref="L926:L932"/>
    <mergeCell ref="J937:J940"/>
    <mergeCell ref="K937:K940"/>
    <mergeCell ref="L937:L940"/>
    <mergeCell ref="A943:A944"/>
    <mergeCell ref="C943:C944"/>
    <mergeCell ref="J943:J948"/>
    <mergeCell ref="K943:K944"/>
    <mergeCell ref="A947:A948"/>
    <mergeCell ref="J951:J954"/>
    <mergeCell ref="K951:K953"/>
    <mergeCell ref="L951:L953"/>
    <mergeCell ref="B959:L959"/>
    <mergeCell ref="A960:A961"/>
    <mergeCell ref="C960:C961"/>
    <mergeCell ref="J960:J961"/>
    <mergeCell ref="L960:L961"/>
    <mergeCell ref="A899:A901"/>
    <mergeCell ref="A902:A905"/>
    <mergeCell ref="A908:L908"/>
    <mergeCell ref="J912:J915"/>
    <mergeCell ref="A916:A923"/>
    <mergeCell ref="C916:C923"/>
    <mergeCell ref="J916:J923"/>
    <mergeCell ref="K916:K923"/>
    <mergeCell ref="L916:L923"/>
    <mergeCell ref="B965:L965"/>
    <mergeCell ref="B818:L818"/>
    <mergeCell ref="A820:A824"/>
    <mergeCell ref="C820:C826"/>
    <mergeCell ref="J822:J823"/>
    <mergeCell ref="A827:L827"/>
    <mergeCell ref="J838:J841"/>
    <mergeCell ref="K838:K841"/>
    <mergeCell ref="J843:J849"/>
    <mergeCell ref="K843:K849"/>
    <mergeCell ref="J850:J851"/>
    <mergeCell ref="J852:J854"/>
    <mergeCell ref="A858:L858"/>
    <mergeCell ref="J860:J861"/>
    <mergeCell ref="K860:K861"/>
    <mergeCell ref="L860:L861"/>
    <mergeCell ref="A861:A864"/>
    <mergeCell ref="J862:J864"/>
    <mergeCell ref="K862:K864"/>
    <mergeCell ref="L862:L864"/>
    <mergeCell ref="J869:J872"/>
    <mergeCell ref="K869:K872"/>
    <mergeCell ref="L869:L872"/>
    <mergeCell ref="A873:L873"/>
    <mergeCell ref="B962:L962"/>
    <mergeCell ref="B815:L815"/>
    <mergeCell ref="A537:L537"/>
    <mergeCell ref="J541:J542"/>
    <mergeCell ref="K541:K542"/>
    <mergeCell ref="J543:J547"/>
    <mergeCell ref="K543:K547"/>
    <mergeCell ref="A548:L548"/>
    <mergeCell ref="A553:L553"/>
    <mergeCell ref="A554:B554"/>
    <mergeCell ref="A556:A561"/>
    <mergeCell ref="B556:B561"/>
    <mergeCell ref="C557:C561"/>
    <mergeCell ref="J558:J560"/>
    <mergeCell ref="A582:A583"/>
    <mergeCell ref="C582:C583"/>
    <mergeCell ref="A584:A599"/>
    <mergeCell ref="C584:C599"/>
    <mergeCell ref="J584:J593"/>
    <mergeCell ref="A601:A608"/>
    <mergeCell ref="C601:C608"/>
    <mergeCell ref="A620:L620"/>
    <mergeCell ref="J622:J625"/>
    <mergeCell ref="K622:K625"/>
    <mergeCell ref="A515:A524"/>
    <mergeCell ref="B515:B524"/>
    <mergeCell ref="C515:C524"/>
    <mergeCell ref="D515:D524"/>
    <mergeCell ref="E515:E524"/>
    <mergeCell ref="J515:J524"/>
    <mergeCell ref="K515:K524"/>
    <mergeCell ref="A525:A527"/>
    <mergeCell ref="B525:B527"/>
    <mergeCell ref="C525:C527"/>
    <mergeCell ref="D525:D527"/>
    <mergeCell ref="E525:E527"/>
    <mergeCell ref="J525:J527"/>
    <mergeCell ref="K525:K527"/>
    <mergeCell ref="B488:B502"/>
    <mergeCell ref="C488:C502"/>
    <mergeCell ref="D488:D502"/>
    <mergeCell ref="E488:E502"/>
    <mergeCell ref="A505:L505"/>
    <mergeCell ref="A509:A514"/>
    <mergeCell ref="B509:B514"/>
    <mergeCell ref="C509:C514"/>
    <mergeCell ref="D509:D514"/>
    <mergeCell ref="E509:E514"/>
    <mergeCell ref="J509:J514"/>
    <mergeCell ref="K509:K514"/>
    <mergeCell ref="A467:A478"/>
    <mergeCell ref="B467:B478"/>
    <mergeCell ref="C467:C478"/>
    <mergeCell ref="D467:D478"/>
    <mergeCell ref="E467:E478"/>
    <mergeCell ref="J467:J502"/>
    <mergeCell ref="K467:K502"/>
    <mergeCell ref="A479:A480"/>
    <mergeCell ref="B479:B480"/>
    <mergeCell ref="C479:C480"/>
    <mergeCell ref="D479:D480"/>
    <mergeCell ref="E479:E480"/>
    <mergeCell ref="A481:A485"/>
    <mergeCell ref="B481:B485"/>
    <mergeCell ref="C481:C485"/>
    <mergeCell ref="D481:D485"/>
    <mergeCell ref="E481:E485"/>
    <mergeCell ref="A486:A487"/>
    <mergeCell ref="B486:B487"/>
    <mergeCell ref="C486:C487"/>
    <mergeCell ref="D486:D487"/>
    <mergeCell ref="E486:E487"/>
    <mergeCell ref="I486:I487"/>
    <mergeCell ref="A488:A502"/>
    <mergeCell ref="A445:L445"/>
    <mergeCell ref="A446:L446"/>
    <mergeCell ref="J447:J465"/>
    <mergeCell ref="K447:K465"/>
    <mergeCell ref="A448:A451"/>
    <mergeCell ref="B448:B451"/>
    <mergeCell ref="C448:C451"/>
    <mergeCell ref="D448:D451"/>
    <mergeCell ref="E448:E451"/>
    <mergeCell ref="A453:A454"/>
    <mergeCell ref="B453:B454"/>
    <mergeCell ref="C453:C454"/>
    <mergeCell ref="D453:D454"/>
    <mergeCell ref="E453:E454"/>
    <mergeCell ref="A456:A462"/>
    <mergeCell ref="B456:B462"/>
    <mergeCell ref="C456:C462"/>
    <mergeCell ref="D456:D462"/>
    <mergeCell ref="E456:E462"/>
    <mergeCell ref="A464:A465"/>
    <mergeCell ref="B464:B465"/>
    <mergeCell ref="C464:C465"/>
    <mergeCell ref="D464:D465"/>
    <mergeCell ref="E464:E465"/>
    <mergeCell ref="A428:L428"/>
    <mergeCell ref="J429:J438"/>
    <mergeCell ref="K429:K438"/>
    <mergeCell ref="A430:A438"/>
    <mergeCell ref="B430:B438"/>
    <mergeCell ref="C430:C438"/>
    <mergeCell ref="D430:D438"/>
    <mergeCell ref="E430:E438"/>
    <mergeCell ref="A441:A442"/>
    <mergeCell ref="B441:B442"/>
    <mergeCell ref="C441:C442"/>
    <mergeCell ref="D441:D442"/>
    <mergeCell ref="E441:E442"/>
    <mergeCell ref="J441:J442"/>
    <mergeCell ref="K441:K442"/>
    <mergeCell ref="B402:L402"/>
    <mergeCell ref="A413:A416"/>
    <mergeCell ref="B413:B416"/>
    <mergeCell ref="C413:C421"/>
    <mergeCell ref="D413:D416"/>
    <mergeCell ref="J413:J427"/>
    <mergeCell ref="K413:K427"/>
    <mergeCell ref="L413:L419"/>
    <mergeCell ref="A417:A418"/>
    <mergeCell ref="B417:B418"/>
    <mergeCell ref="D417:D418"/>
    <mergeCell ref="E417:E418"/>
    <mergeCell ref="A419:A421"/>
    <mergeCell ref="B419:B421"/>
    <mergeCell ref="D419:D421"/>
    <mergeCell ref="E419:E421"/>
    <mergeCell ref="C423:C424"/>
    <mergeCell ref="A378:A380"/>
    <mergeCell ref="J378:J381"/>
    <mergeCell ref="K378:K381"/>
    <mergeCell ref="A382:L382"/>
    <mergeCell ref="J390:J391"/>
    <mergeCell ref="K390:K391"/>
    <mergeCell ref="J393:J397"/>
    <mergeCell ref="K393:K397"/>
    <mergeCell ref="J338:J344"/>
    <mergeCell ref="K338:K344"/>
    <mergeCell ref="B345:H345"/>
    <mergeCell ref="B346:H346"/>
    <mergeCell ref="J351:J352"/>
    <mergeCell ref="K351:K353"/>
    <mergeCell ref="A356:L356"/>
    <mergeCell ref="J363:J364"/>
    <mergeCell ref="K363:K364"/>
    <mergeCell ref="B328:H328"/>
    <mergeCell ref="J329:J330"/>
    <mergeCell ref="K329:K330"/>
    <mergeCell ref="B331:H331"/>
    <mergeCell ref="B332:H332"/>
    <mergeCell ref="J333:J334"/>
    <mergeCell ref="K333:K334"/>
    <mergeCell ref="J335:J336"/>
    <mergeCell ref="K335:K336"/>
    <mergeCell ref="A320:A324"/>
    <mergeCell ref="B320:B324"/>
    <mergeCell ref="C320:C325"/>
    <mergeCell ref="I320:I324"/>
    <mergeCell ref="J320:J325"/>
    <mergeCell ref="K320:K325"/>
    <mergeCell ref="A326:L326"/>
    <mergeCell ref="B327:H327"/>
    <mergeCell ref="J298:J299"/>
    <mergeCell ref="K298:K299"/>
    <mergeCell ref="L298:L299"/>
    <mergeCell ref="J300:J308"/>
    <mergeCell ref="K300:K308"/>
    <mergeCell ref="L300:L308"/>
    <mergeCell ref="J309:J313"/>
    <mergeCell ref="K309:K313"/>
    <mergeCell ref="L309:L313"/>
    <mergeCell ref="J280:J282"/>
    <mergeCell ref="K280:K282"/>
    <mergeCell ref="L280:L282"/>
    <mergeCell ref="J289:J292"/>
    <mergeCell ref="K289:K292"/>
    <mergeCell ref="L289:L292"/>
    <mergeCell ref="A293:L293"/>
    <mergeCell ref="J295:J296"/>
    <mergeCell ref="K295:K296"/>
    <mergeCell ref="L295:L296"/>
    <mergeCell ref="J251:J252"/>
    <mergeCell ref="K251:K252"/>
    <mergeCell ref="J258:J259"/>
    <mergeCell ref="K258:K259"/>
    <mergeCell ref="L258:L259"/>
    <mergeCell ref="B262:I262"/>
    <mergeCell ref="J274:J277"/>
    <mergeCell ref="K274:K277"/>
    <mergeCell ref="A226:L226"/>
    <mergeCell ref="J228:J229"/>
    <mergeCell ref="K228:K229"/>
    <mergeCell ref="J231:J232"/>
    <mergeCell ref="K231:K232"/>
    <mergeCell ref="B233:B237"/>
    <mergeCell ref="J233:J237"/>
    <mergeCell ref="K233:K237"/>
    <mergeCell ref="J238:J249"/>
    <mergeCell ref="K238:K249"/>
    <mergeCell ref="I152:I154"/>
    <mergeCell ref="J212:J213"/>
    <mergeCell ref="K212:K213"/>
    <mergeCell ref="L212:L213"/>
    <mergeCell ref="J218:J219"/>
    <mergeCell ref="K218:K219"/>
    <mergeCell ref="L218:L219"/>
    <mergeCell ref="J223:J224"/>
    <mergeCell ref="K223:K224"/>
    <mergeCell ref="J163:J164"/>
    <mergeCell ref="K163:K164"/>
    <mergeCell ref="J165:J171"/>
    <mergeCell ref="K165:K171"/>
    <mergeCell ref="J172:J179"/>
    <mergeCell ref="K172:K179"/>
    <mergeCell ref="J196:J197"/>
    <mergeCell ref="K196:K197"/>
    <mergeCell ref="L196:L197"/>
    <mergeCell ref="J200:J201"/>
    <mergeCell ref="K200:K201"/>
    <mergeCell ref="L200:L201"/>
    <mergeCell ref="J202:J207"/>
    <mergeCell ref="K202:K207"/>
    <mergeCell ref="L202:L207"/>
    <mergeCell ref="H970:I970"/>
    <mergeCell ref="J366:J369"/>
    <mergeCell ref="K366:K369"/>
    <mergeCell ref="C317:L317"/>
    <mergeCell ref="O8:O9"/>
    <mergeCell ref="L6:L9"/>
    <mergeCell ref="J6:J9"/>
    <mergeCell ref="E6:E9"/>
    <mergeCell ref="J115:J121"/>
    <mergeCell ref="K115:K118"/>
    <mergeCell ref="A122:L122"/>
    <mergeCell ref="J127:J129"/>
    <mergeCell ref="K127:K129"/>
    <mergeCell ref="J130:J134"/>
    <mergeCell ref="K130:K134"/>
    <mergeCell ref="J136:J144"/>
    <mergeCell ref="K136:K144"/>
    <mergeCell ref="A152:A154"/>
    <mergeCell ref="B152:B154"/>
    <mergeCell ref="A119:A121"/>
    <mergeCell ref="H969:I969"/>
    <mergeCell ref="C188:C190"/>
    <mergeCell ref="D188:D190"/>
    <mergeCell ref="E188:E190"/>
    <mergeCell ref="B3:W3"/>
    <mergeCell ref="M6:X7"/>
    <mergeCell ref="V8:X8"/>
    <mergeCell ref="B6:B9"/>
    <mergeCell ref="K6:K9"/>
    <mergeCell ref="C6:C9"/>
    <mergeCell ref="D6:D9"/>
    <mergeCell ref="P8:R8"/>
    <mergeCell ref="S8:U8"/>
    <mergeCell ref="V10:X10"/>
    <mergeCell ref="G7:G9"/>
    <mergeCell ref="N8:N9"/>
    <mergeCell ref="F7:F9"/>
    <mergeCell ref="M8:M9"/>
    <mergeCell ref="A6:A9"/>
    <mergeCell ref="H7:H9"/>
    <mergeCell ref="I7:I9"/>
    <mergeCell ref="F6:I6"/>
    <mergeCell ref="P10:R10"/>
    <mergeCell ref="S10:U10"/>
    <mergeCell ref="A573:A581"/>
    <mergeCell ref="C573:C581"/>
    <mergeCell ref="B610:L610"/>
    <mergeCell ref="J16:J18"/>
    <mergeCell ref="K16:K18"/>
    <mergeCell ref="A19:L19"/>
    <mergeCell ref="A26:L26"/>
    <mergeCell ref="J27:J28"/>
    <mergeCell ref="K27:K28"/>
    <mergeCell ref="B32:L32"/>
    <mergeCell ref="I191:I192"/>
    <mergeCell ref="A194:L194"/>
    <mergeCell ref="K92:K94"/>
    <mergeCell ref="J152:J155"/>
    <mergeCell ref="K152:K155"/>
    <mergeCell ref="A158:L158"/>
    <mergeCell ref="F188:F190"/>
    <mergeCell ref="G188:G190"/>
    <mergeCell ref="I188:I190"/>
    <mergeCell ref="C152:C154"/>
    <mergeCell ref="D152:D154"/>
    <mergeCell ref="E152:E154"/>
    <mergeCell ref="F152:F154"/>
    <mergeCell ref="G152:G154"/>
    <mergeCell ref="B530:L530"/>
    <mergeCell ref="A562:A565"/>
    <mergeCell ref="B562:B565"/>
    <mergeCell ref="C562:C565"/>
    <mergeCell ref="A566:A567"/>
    <mergeCell ref="B566:B567"/>
    <mergeCell ref="C566:C567"/>
    <mergeCell ref="A568:A571"/>
    <mergeCell ref="B568:B571"/>
    <mergeCell ref="C568:C571"/>
    <mergeCell ref="J569:J570"/>
    <mergeCell ref="A615:L615"/>
    <mergeCell ref="J644:J645"/>
    <mergeCell ref="C639:C643"/>
    <mergeCell ref="J639:J643"/>
    <mergeCell ref="A644:A645"/>
    <mergeCell ref="B644:B645"/>
    <mergeCell ref="A646:L646"/>
    <mergeCell ref="A628:L628"/>
    <mergeCell ref="J630:J631"/>
    <mergeCell ref="K630:K631"/>
    <mergeCell ref="B632:L632"/>
    <mergeCell ref="B634:L634"/>
    <mergeCell ref="K639:K642"/>
    <mergeCell ref="B637:L637"/>
    <mergeCell ref="L639:L642"/>
    <mergeCell ref="K644:K645"/>
    <mergeCell ref="L644:L645"/>
    <mergeCell ref="K658:K675"/>
    <mergeCell ref="L658:L675"/>
    <mergeCell ref="A647:L647"/>
    <mergeCell ref="A649:A656"/>
    <mergeCell ref="B649:B656"/>
    <mergeCell ref="C649:C650"/>
    <mergeCell ref="J649:J656"/>
    <mergeCell ref="K649:K656"/>
    <mergeCell ref="L649:L656"/>
    <mergeCell ref="C653:C656"/>
    <mergeCell ref="A658:A675"/>
    <mergeCell ref="B658:B675"/>
    <mergeCell ref="C658:C675"/>
    <mergeCell ref="J658:J675"/>
    <mergeCell ref="A639:A643"/>
    <mergeCell ref="B639:B643"/>
    <mergeCell ref="J92:J96"/>
    <mergeCell ref="B798:L798"/>
    <mergeCell ref="B803:L803"/>
    <mergeCell ref="J806:J808"/>
    <mergeCell ref="K806:K808"/>
    <mergeCell ref="A809:L809"/>
    <mergeCell ref="A874:L874"/>
    <mergeCell ref="A882:L882"/>
    <mergeCell ref="A886:A888"/>
    <mergeCell ref="C886:C888"/>
    <mergeCell ref="J886:J888"/>
    <mergeCell ref="K886:K888"/>
    <mergeCell ref="L886:L888"/>
    <mergeCell ref="A693:L693"/>
    <mergeCell ref="A698:L698"/>
    <mergeCell ref="A699:L699"/>
    <mergeCell ref="A702:L702"/>
    <mergeCell ref="A687:L687"/>
    <mergeCell ref="B719:D719"/>
    <mergeCell ref="B781:F781"/>
    <mergeCell ref="B784:H784"/>
    <mergeCell ref="B787:G787"/>
    <mergeCell ref="A676:L676"/>
    <mergeCell ref="B679:L679"/>
    <mergeCell ref="S1:X2"/>
    <mergeCell ref="A889:L889"/>
    <mergeCell ref="J890:J907"/>
    <mergeCell ref="K890:K907"/>
    <mergeCell ref="L890:L905"/>
    <mergeCell ref="A891:A893"/>
    <mergeCell ref="C891:C893"/>
    <mergeCell ref="A894:A896"/>
    <mergeCell ref="C894:C902"/>
    <mergeCell ref="J45:J48"/>
    <mergeCell ref="K45:K48"/>
    <mergeCell ref="L45:L48"/>
    <mergeCell ref="A49:L49"/>
    <mergeCell ref="J55:J58"/>
    <mergeCell ref="K59:K61"/>
    <mergeCell ref="L59:L61"/>
    <mergeCell ref="A71:L71"/>
    <mergeCell ref="J97:J106"/>
    <mergeCell ref="J78:J81"/>
    <mergeCell ref="K78:K81"/>
    <mergeCell ref="L78:L81"/>
    <mergeCell ref="A83:L83"/>
    <mergeCell ref="J90:J91"/>
    <mergeCell ref="K90:K91"/>
  </mergeCells>
  <phoneticPr fontId="3" type="noConversion"/>
  <printOptions horizontalCentered="1"/>
  <pageMargins left="0.23622047244094491" right="0.19685039370078741" top="0.74803149606299213" bottom="0.74803149606299213" header="0.15748031496062992" footer="0.23622047244094491"/>
  <pageSetup paperSize="9" scale="35" fitToHeight="100" orientation="landscape" verticalDpi="4294967295" r:id="rId1"/>
  <headerFooter differentOddEven="1">
    <oddFooter>&amp;R
Таблица 1, страница &amp;P</oddFooter>
    <evenHeader xml:space="preserve">&amp;R
Таблица 1, страница &amp;P
</evenHeader>
  </headerFooter>
</worksheet>
</file>

<file path=xl/worksheets/sheet2.xml><?xml version="1.0" encoding="utf-8"?>
<worksheet xmlns="http://schemas.openxmlformats.org/spreadsheetml/2006/main" xmlns:r="http://schemas.openxmlformats.org/officeDocument/2006/relationships">
  <sheetPr>
    <pageSetUpPr fitToPage="1"/>
  </sheetPr>
  <dimension ref="A1:X118"/>
  <sheetViews>
    <sheetView view="pageBreakPreview" zoomScale="50" zoomScaleSheetLayoutView="50" workbookViewId="0">
      <pane xSplit="1" ySplit="12" topLeftCell="B43" activePane="bottomRight" state="frozen"/>
      <selection pane="topRight" activeCell="B1" sqref="B1"/>
      <selection pane="bottomLeft" activeCell="A12" sqref="A12"/>
      <selection pane="bottomRight" activeCell="B49" sqref="B49:B50"/>
    </sheetView>
  </sheetViews>
  <sheetFormatPr defaultColWidth="9.140625" defaultRowHeight="18.75"/>
  <cols>
    <col min="1" max="1" width="8.28515625" style="54" customWidth="1"/>
    <col min="2" max="2" width="60.28515625" style="14" customWidth="1"/>
    <col min="3" max="3" width="31.7109375" style="55" customWidth="1"/>
    <col min="4" max="5" width="9.7109375" style="17" customWidth="1"/>
    <col min="6" max="7" width="4.5703125" style="96" customWidth="1"/>
    <col min="8" max="8" width="15.85546875" style="96" customWidth="1"/>
    <col min="9" max="9" width="6.7109375" style="96" customWidth="1"/>
    <col min="10" max="10" width="47.28515625" style="18" customWidth="1"/>
    <col min="11" max="11" width="14.42578125" style="55" customWidth="1"/>
    <col min="12" max="12" width="13.42578125" style="150" customWidth="1"/>
    <col min="13" max="13" width="18.42578125" style="78" customWidth="1"/>
    <col min="14" max="14" width="15.140625" style="78" customWidth="1"/>
    <col min="15" max="15" width="17.140625" style="78" customWidth="1"/>
    <col min="16" max="17" width="16.5703125" style="78" bestFit="1" customWidth="1"/>
    <col min="18" max="18" width="10" style="78" customWidth="1"/>
    <col min="19" max="20" width="16.5703125" style="78" bestFit="1" customWidth="1"/>
    <col min="21" max="21" width="9.5703125" style="78" customWidth="1"/>
    <col min="22" max="22" width="16.85546875" style="78" bestFit="1" customWidth="1"/>
    <col min="23" max="23" width="16.5703125" style="78" bestFit="1" customWidth="1"/>
    <col min="24" max="24" width="8.85546875" style="78" customWidth="1"/>
    <col min="25" max="16384" width="9.140625" style="56"/>
  </cols>
  <sheetData>
    <row r="1" spans="1:24" ht="16.5" customHeight="1">
      <c r="Q1" s="796" t="s">
        <v>1250</v>
      </c>
      <c r="R1" s="797"/>
      <c r="S1" s="797"/>
      <c r="T1" s="797"/>
      <c r="U1" s="797"/>
      <c r="V1" s="797"/>
      <c r="W1" s="797"/>
      <c r="X1" s="797"/>
    </row>
    <row r="2" spans="1:24">
      <c r="Q2" s="797"/>
      <c r="R2" s="797"/>
      <c r="S2" s="797"/>
      <c r="T2" s="797"/>
      <c r="U2" s="797"/>
      <c r="V2" s="797"/>
      <c r="W2" s="797"/>
      <c r="X2" s="797"/>
    </row>
    <row r="3" spans="1:24" ht="51.75" customHeight="1">
      <c r="B3" s="798" t="s">
        <v>1218</v>
      </c>
      <c r="C3" s="799"/>
      <c r="D3" s="799"/>
      <c r="E3" s="799"/>
      <c r="F3" s="799"/>
      <c r="G3" s="799"/>
      <c r="H3" s="799"/>
      <c r="I3" s="799"/>
      <c r="J3" s="799"/>
      <c r="K3" s="799"/>
      <c r="L3" s="799"/>
      <c r="M3" s="799"/>
      <c r="N3" s="799"/>
      <c r="O3" s="799"/>
      <c r="P3" s="799"/>
      <c r="Q3" s="799"/>
      <c r="R3" s="799"/>
      <c r="S3" s="799"/>
      <c r="T3" s="799"/>
      <c r="U3" s="799"/>
      <c r="V3" s="799"/>
      <c r="W3" s="799"/>
    </row>
    <row r="4" spans="1:24" s="61" customFormat="1" hidden="1">
      <c r="A4" s="57"/>
      <c r="B4" s="58"/>
      <c r="C4" s="59"/>
      <c r="D4" s="21"/>
      <c r="E4" s="21"/>
      <c r="F4" s="60"/>
      <c r="G4" s="60"/>
      <c r="H4" s="60"/>
      <c r="I4" s="60"/>
      <c r="J4" s="20"/>
      <c r="K4" s="58"/>
      <c r="L4" s="151" t="s">
        <v>222</v>
      </c>
      <c r="M4" s="78">
        <v>2401689.4</v>
      </c>
      <c r="N4" s="78">
        <v>2716355.1999999997</v>
      </c>
      <c r="O4" s="78">
        <v>1649235.2999999998</v>
      </c>
      <c r="P4" s="78">
        <v>2642887.0999999996</v>
      </c>
      <c r="Q4" s="78">
        <v>2642887.0999999996</v>
      </c>
      <c r="R4" s="78">
        <v>0</v>
      </c>
      <c r="S4" s="78">
        <v>2657778.3999999994</v>
      </c>
      <c r="T4" s="78">
        <v>2657778.3999999994</v>
      </c>
      <c r="U4" s="78">
        <v>0</v>
      </c>
      <c r="V4" s="78">
        <v>2756589.7</v>
      </c>
      <c r="W4" s="78">
        <v>2756589.7</v>
      </c>
      <c r="X4" s="78">
        <v>0</v>
      </c>
    </row>
    <row r="5" spans="1:24" s="29" customFormat="1" hidden="1">
      <c r="A5" s="24"/>
      <c r="B5" s="25"/>
      <c r="C5" s="26"/>
      <c r="D5" s="62"/>
      <c r="E5" s="62"/>
      <c r="F5" s="27"/>
      <c r="G5" s="27"/>
      <c r="H5" s="27"/>
      <c r="I5" s="27"/>
      <c r="J5" s="20"/>
      <c r="K5" s="25"/>
      <c r="L5" s="152"/>
      <c r="M5" s="28">
        <f t="shared" ref="M5:X5" si="0">M11-M4</f>
        <v>-28637.799999999814</v>
      </c>
      <c r="N5" s="28">
        <f t="shared" si="0"/>
        <v>-27540.799999999814</v>
      </c>
      <c r="O5" s="28">
        <f t="shared" si="0"/>
        <v>-23633.799999999814</v>
      </c>
      <c r="P5" s="28">
        <f t="shared" si="0"/>
        <v>0</v>
      </c>
      <c r="Q5" s="28">
        <f t="shared" si="0"/>
        <v>0</v>
      </c>
      <c r="R5" s="28">
        <f t="shared" si="0"/>
        <v>0</v>
      </c>
      <c r="S5" s="28">
        <f t="shared" si="0"/>
        <v>0</v>
      </c>
      <c r="T5" s="28">
        <f t="shared" si="0"/>
        <v>0</v>
      </c>
      <c r="U5" s="28">
        <f t="shared" si="0"/>
        <v>0</v>
      </c>
      <c r="V5" s="28">
        <f t="shared" si="0"/>
        <v>0</v>
      </c>
      <c r="W5" s="28">
        <f t="shared" si="0"/>
        <v>0</v>
      </c>
      <c r="X5" s="28">
        <f t="shared" si="0"/>
        <v>0</v>
      </c>
    </row>
    <row r="6" spans="1:24" s="30" customFormat="1">
      <c r="A6" s="789" t="s">
        <v>0</v>
      </c>
      <c r="B6" s="698" t="s">
        <v>27</v>
      </c>
      <c r="C6" s="801" t="s">
        <v>60</v>
      </c>
      <c r="D6" s="705" t="s">
        <v>1219</v>
      </c>
      <c r="E6" s="705" t="s">
        <v>945</v>
      </c>
      <c r="F6" s="690" t="s">
        <v>24</v>
      </c>
      <c r="G6" s="691"/>
      <c r="H6" s="691"/>
      <c r="I6" s="691"/>
      <c r="J6" s="705" t="s">
        <v>30</v>
      </c>
      <c r="K6" s="800" t="s">
        <v>1</v>
      </c>
      <c r="L6" s="800" t="s">
        <v>28</v>
      </c>
      <c r="M6" s="794" t="s">
        <v>2</v>
      </c>
      <c r="N6" s="794"/>
      <c r="O6" s="794"/>
      <c r="P6" s="794"/>
      <c r="Q6" s="794"/>
      <c r="R6" s="794"/>
      <c r="S6" s="794"/>
      <c r="T6" s="794"/>
      <c r="U6" s="794"/>
      <c r="V6" s="794"/>
      <c r="W6" s="794"/>
      <c r="X6" s="794"/>
    </row>
    <row r="7" spans="1:24" s="30" customFormat="1">
      <c r="A7" s="789"/>
      <c r="B7" s="699"/>
      <c r="C7" s="801"/>
      <c r="D7" s="706"/>
      <c r="E7" s="706"/>
      <c r="F7" s="687" t="s">
        <v>3</v>
      </c>
      <c r="G7" s="687" t="s">
        <v>4</v>
      </c>
      <c r="H7" s="687" t="s">
        <v>5</v>
      </c>
      <c r="I7" s="687" t="s">
        <v>6</v>
      </c>
      <c r="J7" s="706"/>
      <c r="K7" s="800"/>
      <c r="L7" s="800"/>
      <c r="M7" s="794"/>
      <c r="N7" s="794"/>
      <c r="O7" s="794"/>
      <c r="P7" s="794"/>
      <c r="Q7" s="794"/>
      <c r="R7" s="794"/>
      <c r="S7" s="794"/>
      <c r="T7" s="794"/>
      <c r="U7" s="794"/>
      <c r="V7" s="794"/>
      <c r="W7" s="794"/>
      <c r="X7" s="794"/>
    </row>
    <row r="8" spans="1:24" s="30" customFormat="1">
      <c r="A8" s="789"/>
      <c r="B8" s="699"/>
      <c r="C8" s="801"/>
      <c r="D8" s="706"/>
      <c r="E8" s="706"/>
      <c r="F8" s="687"/>
      <c r="G8" s="687"/>
      <c r="H8" s="687"/>
      <c r="I8" s="687"/>
      <c r="J8" s="706"/>
      <c r="K8" s="800"/>
      <c r="L8" s="800"/>
      <c r="M8" s="794" t="s">
        <v>1261</v>
      </c>
      <c r="N8" s="794" t="s">
        <v>1262</v>
      </c>
      <c r="O8" s="794" t="s">
        <v>1526</v>
      </c>
      <c r="P8" s="795" t="s">
        <v>1263</v>
      </c>
      <c r="Q8" s="795"/>
      <c r="R8" s="795"/>
      <c r="S8" s="795" t="s">
        <v>1264</v>
      </c>
      <c r="T8" s="795"/>
      <c r="U8" s="795"/>
      <c r="V8" s="795" t="s">
        <v>1265</v>
      </c>
      <c r="W8" s="795"/>
      <c r="X8" s="795"/>
    </row>
    <row r="9" spans="1:24" s="30" customFormat="1" ht="94.5" customHeight="1">
      <c r="A9" s="789"/>
      <c r="B9" s="700"/>
      <c r="C9" s="801"/>
      <c r="D9" s="707"/>
      <c r="E9" s="707"/>
      <c r="F9" s="687"/>
      <c r="G9" s="687"/>
      <c r="H9" s="687"/>
      <c r="I9" s="687"/>
      <c r="J9" s="707"/>
      <c r="K9" s="800"/>
      <c r="L9" s="800"/>
      <c r="M9" s="794"/>
      <c r="N9" s="794"/>
      <c r="O9" s="794"/>
      <c r="P9" s="158" t="s">
        <v>29</v>
      </c>
      <c r="Q9" s="158" t="s">
        <v>7</v>
      </c>
      <c r="R9" s="158" t="s">
        <v>8</v>
      </c>
      <c r="S9" s="158" t="s">
        <v>29</v>
      </c>
      <c r="T9" s="158" t="s">
        <v>7</v>
      </c>
      <c r="U9" s="158" t="s">
        <v>8</v>
      </c>
      <c r="V9" s="158" t="s">
        <v>29</v>
      </c>
      <c r="W9" s="158" t="s">
        <v>7</v>
      </c>
      <c r="X9" s="158" t="s">
        <v>8</v>
      </c>
    </row>
    <row r="10" spans="1:24" s="63" customFormat="1">
      <c r="A10" s="102" t="s">
        <v>25</v>
      </c>
      <c r="B10" s="245">
        <v>2</v>
      </c>
      <c r="C10" s="99" t="s">
        <v>58</v>
      </c>
      <c r="D10" s="82" t="s">
        <v>59</v>
      </c>
      <c r="E10" s="82"/>
      <c r="F10" s="99" t="s">
        <v>51</v>
      </c>
      <c r="G10" s="99" t="s">
        <v>52</v>
      </c>
      <c r="H10" s="99" t="s">
        <v>53</v>
      </c>
      <c r="I10" s="99" t="s">
        <v>26</v>
      </c>
      <c r="J10" s="89" t="s">
        <v>54</v>
      </c>
      <c r="K10" s="99" t="s">
        <v>79</v>
      </c>
      <c r="L10" s="99" t="s">
        <v>80</v>
      </c>
      <c r="M10" s="99" t="s">
        <v>81</v>
      </c>
      <c r="N10" s="99" t="s">
        <v>82</v>
      </c>
      <c r="O10" s="99" t="s">
        <v>83</v>
      </c>
      <c r="P10" s="791" t="s">
        <v>84</v>
      </c>
      <c r="Q10" s="792"/>
      <c r="R10" s="793"/>
      <c r="S10" s="791" t="s">
        <v>85</v>
      </c>
      <c r="T10" s="792"/>
      <c r="U10" s="793"/>
      <c r="V10" s="791" t="s">
        <v>86</v>
      </c>
      <c r="W10" s="792"/>
      <c r="X10" s="793"/>
    </row>
    <row r="11" spans="1:24" s="69" customFormat="1" ht="45.75" customHeight="1">
      <c r="A11" s="64"/>
      <c r="B11" s="31" t="s">
        <v>1573</v>
      </c>
      <c r="C11" s="65"/>
      <c r="D11" s="66"/>
      <c r="E11" s="66"/>
      <c r="F11" s="67"/>
      <c r="G11" s="67"/>
      <c r="H11" s="67"/>
      <c r="I11" s="67"/>
      <c r="J11" s="68"/>
      <c r="K11" s="65"/>
      <c r="L11" s="65"/>
      <c r="M11" s="3">
        <f>M13+M25+M30+M69+M74</f>
        <v>2373051.6</v>
      </c>
      <c r="N11" s="3">
        <f t="shared" ref="N11:X11" si="1">N13+N25+N30+N69+N74</f>
        <v>2688814.4</v>
      </c>
      <c r="O11" s="3">
        <f t="shared" si="1"/>
        <v>1625601.5</v>
      </c>
      <c r="P11" s="3">
        <f t="shared" si="1"/>
        <v>2642887.0999999996</v>
      </c>
      <c r="Q11" s="3">
        <f t="shared" si="1"/>
        <v>2642887.0999999996</v>
      </c>
      <c r="R11" s="3">
        <f t="shared" si="1"/>
        <v>0</v>
      </c>
      <c r="S11" s="3">
        <f t="shared" si="1"/>
        <v>2657778.3999999994</v>
      </c>
      <c r="T11" s="3">
        <f t="shared" si="1"/>
        <v>2657778.3999999994</v>
      </c>
      <c r="U11" s="3">
        <f t="shared" si="1"/>
        <v>0</v>
      </c>
      <c r="V11" s="3">
        <f t="shared" si="1"/>
        <v>2756589.7</v>
      </c>
      <c r="W11" s="3">
        <f t="shared" si="1"/>
        <v>2756589.7</v>
      </c>
      <c r="X11" s="3">
        <f t="shared" si="1"/>
        <v>0</v>
      </c>
    </row>
    <row r="12" spans="1:24" s="70" customFormat="1">
      <c r="A12" s="45"/>
      <c r="B12" s="246"/>
      <c r="C12" s="101"/>
      <c r="D12" s="82"/>
      <c r="E12" s="82"/>
      <c r="F12" s="99"/>
      <c r="G12" s="99"/>
      <c r="H12" s="99"/>
      <c r="I12" s="99"/>
      <c r="J12" s="242"/>
      <c r="K12" s="101"/>
      <c r="L12" s="101"/>
      <c r="M12" s="53"/>
      <c r="N12" s="53"/>
      <c r="O12" s="53"/>
      <c r="P12" s="53"/>
      <c r="Q12" s="53"/>
      <c r="R12" s="53"/>
      <c r="S12" s="53"/>
      <c r="T12" s="53"/>
      <c r="U12" s="53"/>
      <c r="V12" s="53"/>
      <c r="W12" s="53"/>
      <c r="X12" s="53"/>
    </row>
    <row r="13" spans="1:24" ht="56.25">
      <c r="A13" s="13" t="s">
        <v>130</v>
      </c>
      <c r="B13" s="478" t="s">
        <v>1234</v>
      </c>
      <c r="C13" s="13"/>
      <c r="D13" s="13"/>
      <c r="E13" s="13"/>
      <c r="F13" s="13"/>
      <c r="G13" s="13"/>
      <c r="H13" s="13"/>
      <c r="I13" s="13"/>
      <c r="J13" s="153"/>
      <c r="K13" s="153"/>
      <c r="L13" s="153" t="s">
        <v>61</v>
      </c>
      <c r="M13" s="157">
        <v>1403.2</v>
      </c>
      <c r="N13" s="157">
        <v>1296.4000000000001</v>
      </c>
      <c r="O13" s="157">
        <v>879.9</v>
      </c>
      <c r="P13" s="157">
        <v>1977.8999999999999</v>
      </c>
      <c r="Q13" s="157">
        <v>1977.8999999999999</v>
      </c>
      <c r="R13" s="157">
        <v>0</v>
      </c>
      <c r="S13" s="157">
        <v>1977.8999999999999</v>
      </c>
      <c r="T13" s="157">
        <v>1977.8999999999999</v>
      </c>
      <c r="U13" s="157">
        <v>0</v>
      </c>
      <c r="V13" s="157">
        <v>2008.5</v>
      </c>
      <c r="W13" s="157">
        <v>2008.5</v>
      </c>
      <c r="X13" s="157">
        <v>0</v>
      </c>
    </row>
    <row r="14" spans="1:24">
      <c r="A14" s="482" t="s">
        <v>9</v>
      </c>
      <c r="B14" s="783" t="s">
        <v>66</v>
      </c>
      <c r="C14" s="783"/>
      <c r="D14" s="783"/>
      <c r="E14" s="783"/>
      <c r="F14" s="783"/>
      <c r="G14" s="783"/>
      <c r="H14" s="783"/>
      <c r="I14" s="783"/>
      <c r="J14" s="783"/>
      <c r="K14" s="783"/>
      <c r="L14" s="783"/>
      <c r="M14" s="493">
        <f t="shared" ref="M14:X14" si="2">M15+M19</f>
        <v>1104.8</v>
      </c>
      <c r="N14" s="493">
        <f t="shared" si="2"/>
        <v>969.4</v>
      </c>
      <c r="O14" s="493">
        <f t="shared" si="2"/>
        <v>554.5</v>
      </c>
      <c r="P14" s="493">
        <f t="shared" si="2"/>
        <v>561.79999999999995</v>
      </c>
      <c r="Q14" s="493">
        <f t="shared" si="2"/>
        <v>561.79999999999995</v>
      </c>
      <c r="R14" s="493">
        <f t="shared" si="2"/>
        <v>0</v>
      </c>
      <c r="S14" s="493">
        <f t="shared" si="2"/>
        <v>561.79999999999995</v>
      </c>
      <c r="T14" s="493">
        <f t="shared" si="2"/>
        <v>561.79999999999995</v>
      </c>
      <c r="U14" s="493">
        <f t="shared" si="2"/>
        <v>0</v>
      </c>
      <c r="V14" s="493">
        <f t="shared" si="2"/>
        <v>592.4</v>
      </c>
      <c r="W14" s="493">
        <f t="shared" si="2"/>
        <v>592.4</v>
      </c>
      <c r="X14" s="493">
        <f t="shared" si="2"/>
        <v>0</v>
      </c>
    </row>
    <row r="15" spans="1:24">
      <c r="A15" s="176" t="s">
        <v>56</v>
      </c>
      <c r="B15" s="192"/>
      <c r="C15" s="182"/>
      <c r="D15" s="182"/>
      <c r="E15" s="182"/>
      <c r="F15" s="182"/>
      <c r="G15" s="182"/>
      <c r="H15" s="182"/>
      <c r="I15" s="182"/>
      <c r="J15" s="631"/>
      <c r="K15" s="182"/>
      <c r="L15" s="182"/>
      <c r="M15" s="469">
        <f>M16</f>
        <v>22.8</v>
      </c>
      <c r="N15" s="469">
        <f t="shared" ref="N15:X15" si="3">N16</f>
        <v>26.1</v>
      </c>
      <c r="O15" s="469">
        <f t="shared" si="3"/>
        <v>12.5</v>
      </c>
      <c r="P15" s="469">
        <f t="shared" si="3"/>
        <v>26</v>
      </c>
      <c r="Q15" s="469">
        <f t="shared" si="3"/>
        <v>26</v>
      </c>
      <c r="R15" s="469">
        <f t="shared" si="3"/>
        <v>0</v>
      </c>
      <c r="S15" s="469">
        <f t="shared" si="3"/>
        <v>26</v>
      </c>
      <c r="T15" s="469">
        <f t="shared" si="3"/>
        <v>26</v>
      </c>
      <c r="U15" s="469">
        <f t="shared" si="3"/>
        <v>0</v>
      </c>
      <c r="V15" s="469">
        <f t="shared" si="3"/>
        <v>26</v>
      </c>
      <c r="W15" s="469">
        <f t="shared" si="3"/>
        <v>26</v>
      </c>
      <c r="X15" s="469">
        <f t="shared" si="3"/>
        <v>0</v>
      </c>
    </row>
    <row r="16" spans="1:24" ht="147.75" customHeight="1">
      <c r="A16" s="183" t="s">
        <v>10</v>
      </c>
      <c r="B16" s="253" t="s">
        <v>68</v>
      </c>
      <c r="C16" s="182"/>
      <c r="D16" s="182"/>
      <c r="E16" s="182"/>
      <c r="F16" s="182"/>
      <c r="G16" s="182"/>
      <c r="H16" s="182"/>
      <c r="I16" s="182"/>
      <c r="J16" s="631"/>
      <c r="K16" s="182"/>
      <c r="L16" s="182"/>
      <c r="M16" s="469">
        <f t="shared" ref="M16:X16" si="4">M17</f>
        <v>22.8</v>
      </c>
      <c r="N16" s="469">
        <f t="shared" si="4"/>
        <v>26.1</v>
      </c>
      <c r="O16" s="469">
        <f t="shared" si="4"/>
        <v>12.5</v>
      </c>
      <c r="P16" s="469">
        <f t="shared" si="4"/>
        <v>26</v>
      </c>
      <c r="Q16" s="469">
        <f t="shared" si="4"/>
        <v>26</v>
      </c>
      <c r="R16" s="469">
        <f t="shared" si="4"/>
        <v>0</v>
      </c>
      <c r="S16" s="469">
        <f t="shared" si="4"/>
        <v>26</v>
      </c>
      <c r="T16" s="469">
        <f t="shared" si="4"/>
        <v>26</v>
      </c>
      <c r="U16" s="469">
        <f t="shared" si="4"/>
        <v>0</v>
      </c>
      <c r="V16" s="469">
        <f t="shared" si="4"/>
        <v>26</v>
      </c>
      <c r="W16" s="469">
        <f t="shared" si="4"/>
        <v>26</v>
      </c>
      <c r="X16" s="469">
        <f t="shared" si="4"/>
        <v>0</v>
      </c>
    </row>
    <row r="17" spans="1:24" ht="318.75">
      <c r="A17" s="188" t="s">
        <v>237</v>
      </c>
      <c r="B17" s="192" t="s">
        <v>1018</v>
      </c>
      <c r="C17" s="184"/>
      <c r="D17" s="185" t="s">
        <v>810</v>
      </c>
      <c r="E17" s="185" t="s">
        <v>1019</v>
      </c>
      <c r="F17" s="185" t="s">
        <v>97</v>
      </c>
      <c r="G17" s="185" t="s">
        <v>97</v>
      </c>
      <c r="H17" s="185" t="s">
        <v>853</v>
      </c>
      <c r="I17" s="184">
        <v>200</v>
      </c>
      <c r="J17" s="632" t="s">
        <v>811</v>
      </c>
      <c r="K17" s="184" t="s">
        <v>1477</v>
      </c>
      <c r="L17" s="184"/>
      <c r="M17" s="168">
        <v>22.8</v>
      </c>
      <c r="N17" s="168">
        <v>26.1</v>
      </c>
      <c r="O17" s="168">
        <v>12.5</v>
      </c>
      <c r="P17" s="168">
        <f>Q17+R17</f>
        <v>26</v>
      </c>
      <c r="Q17" s="470">
        <v>26</v>
      </c>
      <c r="R17" s="470">
        <v>0</v>
      </c>
      <c r="S17" s="168">
        <f>T17+U17</f>
        <v>26</v>
      </c>
      <c r="T17" s="470">
        <v>26</v>
      </c>
      <c r="U17" s="470">
        <v>0</v>
      </c>
      <c r="V17" s="168">
        <f>W17+X17</f>
        <v>26</v>
      </c>
      <c r="W17" s="470">
        <v>26</v>
      </c>
      <c r="X17" s="470">
        <v>0</v>
      </c>
    </row>
    <row r="18" spans="1:24">
      <c r="A18" s="802" t="s">
        <v>812</v>
      </c>
      <c r="B18" s="802"/>
      <c r="C18" s="802"/>
      <c r="D18" s="802"/>
      <c r="E18" s="802"/>
      <c r="F18" s="802"/>
      <c r="G18" s="802"/>
      <c r="H18" s="802"/>
      <c r="I18" s="802"/>
      <c r="J18" s="802"/>
      <c r="K18" s="802"/>
      <c r="L18" s="802"/>
      <c r="M18" s="170">
        <f>M19</f>
        <v>1082</v>
      </c>
      <c r="N18" s="170">
        <f t="shared" ref="N18:X20" si="5">N19</f>
        <v>943.3</v>
      </c>
      <c r="O18" s="170">
        <f t="shared" si="5"/>
        <v>542</v>
      </c>
      <c r="P18" s="170">
        <f t="shared" si="5"/>
        <v>535.79999999999995</v>
      </c>
      <c r="Q18" s="170">
        <f t="shared" si="5"/>
        <v>535.79999999999995</v>
      </c>
      <c r="R18" s="170">
        <f t="shared" si="5"/>
        <v>0</v>
      </c>
      <c r="S18" s="170">
        <f t="shared" si="5"/>
        <v>535.79999999999995</v>
      </c>
      <c r="T18" s="170">
        <f t="shared" si="5"/>
        <v>535.79999999999995</v>
      </c>
      <c r="U18" s="170">
        <f t="shared" si="5"/>
        <v>0</v>
      </c>
      <c r="V18" s="170">
        <f t="shared" si="5"/>
        <v>566.4</v>
      </c>
      <c r="W18" s="170">
        <f t="shared" si="5"/>
        <v>566.4</v>
      </c>
      <c r="X18" s="170">
        <f t="shared" si="5"/>
        <v>0</v>
      </c>
    </row>
    <row r="19" spans="1:24">
      <c r="A19" s="802" t="s">
        <v>813</v>
      </c>
      <c r="B19" s="802"/>
      <c r="C19" s="802"/>
      <c r="D19" s="802"/>
      <c r="E19" s="802"/>
      <c r="F19" s="802"/>
      <c r="G19" s="802"/>
      <c r="H19" s="802"/>
      <c r="I19" s="802"/>
      <c r="J19" s="802"/>
      <c r="K19" s="802"/>
      <c r="L19" s="802"/>
      <c r="M19" s="167">
        <f>M20</f>
        <v>1082</v>
      </c>
      <c r="N19" s="167">
        <f t="shared" si="5"/>
        <v>943.3</v>
      </c>
      <c r="O19" s="167">
        <f t="shared" si="5"/>
        <v>542</v>
      </c>
      <c r="P19" s="167">
        <f t="shared" si="5"/>
        <v>535.79999999999995</v>
      </c>
      <c r="Q19" s="167">
        <f t="shared" si="5"/>
        <v>535.79999999999995</v>
      </c>
      <c r="R19" s="167">
        <f t="shared" si="5"/>
        <v>0</v>
      </c>
      <c r="S19" s="167">
        <f t="shared" si="5"/>
        <v>535.79999999999995</v>
      </c>
      <c r="T19" s="167">
        <f t="shared" si="5"/>
        <v>535.79999999999995</v>
      </c>
      <c r="U19" s="167">
        <f t="shared" si="5"/>
        <v>0</v>
      </c>
      <c r="V19" s="167">
        <f t="shared" si="5"/>
        <v>566.4</v>
      </c>
      <c r="W19" s="167">
        <f t="shared" si="5"/>
        <v>566.4</v>
      </c>
      <c r="X19" s="167">
        <f t="shared" si="5"/>
        <v>0</v>
      </c>
    </row>
    <row r="20" spans="1:24" ht="37.5">
      <c r="A20" s="180" t="s">
        <v>814</v>
      </c>
      <c r="B20" s="464" t="s">
        <v>815</v>
      </c>
      <c r="C20" s="179"/>
      <c r="D20" s="189"/>
      <c r="E20" s="189"/>
      <c r="F20" s="192"/>
      <c r="G20" s="192"/>
      <c r="H20" s="192"/>
      <c r="I20" s="187">
        <v>600</v>
      </c>
      <c r="J20" s="626"/>
      <c r="K20" s="179"/>
      <c r="L20" s="189"/>
      <c r="M20" s="168">
        <f>M21</f>
        <v>1082</v>
      </c>
      <c r="N20" s="168">
        <f t="shared" si="5"/>
        <v>943.3</v>
      </c>
      <c r="O20" s="168">
        <f t="shared" si="5"/>
        <v>542</v>
      </c>
      <c r="P20" s="168">
        <f t="shared" si="5"/>
        <v>535.79999999999995</v>
      </c>
      <c r="Q20" s="168">
        <f t="shared" si="5"/>
        <v>535.79999999999995</v>
      </c>
      <c r="R20" s="168">
        <f t="shared" si="5"/>
        <v>0</v>
      </c>
      <c r="S20" s="168">
        <f t="shared" si="5"/>
        <v>535.79999999999995</v>
      </c>
      <c r="T20" s="168">
        <f t="shared" si="5"/>
        <v>535.79999999999995</v>
      </c>
      <c r="U20" s="168">
        <f t="shared" si="5"/>
        <v>0</v>
      </c>
      <c r="V20" s="168">
        <f t="shared" si="5"/>
        <v>566.4</v>
      </c>
      <c r="W20" s="168">
        <f t="shared" si="5"/>
        <v>566.4</v>
      </c>
      <c r="X20" s="168">
        <f t="shared" si="5"/>
        <v>0</v>
      </c>
    </row>
    <row r="21" spans="1:24" ht="306" customHeight="1">
      <c r="A21" s="180" t="s">
        <v>816</v>
      </c>
      <c r="B21" s="192" t="s">
        <v>1020</v>
      </c>
      <c r="C21" s="181" t="s">
        <v>817</v>
      </c>
      <c r="D21" s="190" t="s">
        <v>818</v>
      </c>
      <c r="E21" s="190" t="s">
        <v>1021</v>
      </c>
      <c r="F21" s="181" t="s">
        <v>92</v>
      </c>
      <c r="G21" s="181" t="s">
        <v>97</v>
      </c>
      <c r="H21" s="181" t="s">
        <v>819</v>
      </c>
      <c r="I21" s="187">
        <v>600</v>
      </c>
      <c r="J21" s="464" t="s">
        <v>820</v>
      </c>
      <c r="K21" s="463" t="s">
        <v>1478</v>
      </c>
      <c r="L21" s="189"/>
      <c r="M21" s="168">
        <v>1082</v>
      </c>
      <c r="N21" s="168">
        <v>943.3</v>
      </c>
      <c r="O21" s="168">
        <v>542</v>
      </c>
      <c r="P21" s="168">
        <f>Q21+R21</f>
        <v>535.79999999999995</v>
      </c>
      <c r="Q21" s="168">
        <v>535.79999999999995</v>
      </c>
      <c r="R21" s="168"/>
      <c r="S21" s="168">
        <f>T21+U21</f>
        <v>535.79999999999995</v>
      </c>
      <c r="T21" s="168">
        <v>535.79999999999995</v>
      </c>
      <c r="U21" s="168"/>
      <c r="V21" s="168">
        <f>W21+X21</f>
        <v>566.4</v>
      </c>
      <c r="W21" s="168">
        <v>566.4</v>
      </c>
      <c r="X21" s="168"/>
    </row>
    <row r="22" spans="1:24">
      <c r="A22" s="482" t="s">
        <v>15</v>
      </c>
      <c r="B22" s="483" t="s">
        <v>16</v>
      </c>
      <c r="C22" s="173"/>
      <c r="D22" s="174"/>
      <c r="E22" s="174"/>
      <c r="F22" s="172"/>
      <c r="G22" s="172"/>
      <c r="H22" s="172"/>
      <c r="I22" s="172">
        <v>300</v>
      </c>
      <c r="J22" s="633"/>
      <c r="K22" s="173"/>
      <c r="L22" s="174"/>
      <c r="M22" s="493">
        <f>M23</f>
        <v>298.3</v>
      </c>
      <c r="N22" s="493">
        <f t="shared" ref="N22:X23" si="6">N23</f>
        <v>327</v>
      </c>
      <c r="O22" s="493">
        <f t="shared" si="6"/>
        <v>325.39999999999998</v>
      </c>
      <c r="P22" s="493">
        <f t="shared" si="6"/>
        <v>1416.1</v>
      </c>
      <c r="Q22" s="493">
        <f t="shared" si="6"/>
        <v>1416.1</v>
      </c>
      <c r="R22" s="493">
        <f t="shared" si="6"/>
        <v>0</v>
      </c>
      <c r="S22" s="493">
        <f t="shared" si="6"/>
        <v>1416.1</v>
      </c>
      <c r="T22" s="493">
        <f t="shared" si="6"/>
        <v>1416.1</v>
      </c>
      <c r="U22" s="493">
        <f t="shared" si="6"/>
        <v>0</v>
      </c>
      <c r="V22" s="493">
        <f t="shared" si="6"/>
        <v>1416.1</v>
      </c>
      <c r="W22" s="493">
        <f t="shared" si="6"/>
        <v>1416.1</v>
      </c>
      <c r="X22" s="493">
        <f t="shared" si="6"/>
        <v>0</v>
      </c>
    </row>
    <row r="23" spans="1:24" ht="56.25">
      <c r="A23" s="176" t="s">
        <v>18</v>
      </c>
      <c r="B23" s="253" t="s">
        <v>46</v>
      </c>
      <c r="C23" s="177"/>
      <c r="D23" s="178"/>
      <c r="E23" s="178"/>
      <c r="F23" s="253"/>
      <c r="G23" s="253"/>
      <c r="H23" s="253"/>
      <c r="I23" s="175">
        <v>320</v>
      </c>
      <c r="J23" s="627"/>
      <c r="K23" s="177"/>
      <c r="L23" s="178"/>
      <c r="M23" s="167">
        <f>M24</f>
        <v>298.3</v>
      </c>
      <c r="N23" s="167">
        <f t="shared" si="6"/>
        <v>327</v>
      </c>
      <c r="O23" s="167">
        <f t="shared" si="6"/>
        <v>325.39999999999998</v>
      </c>
      <c r="P23" s="167">
        <f t="shared" si="6"/>
        <v>1416.1</v>
      </c>
      <c r="Q23" s="167">
        <f t="shared" si="6"/>
        <v>1416.1</v>
      </c>
      <c r="R23" s="167">
        <f t="shared" si="6"/>
        <v>0</v>
      </c>
      <c r="S23" s="167">
        <f t="shared" si="6"/>
        <v>1416.1</v>
      </c>
      <c r="T23" s="167">
        <f t="shared" si="6"/>
        <v>1416.1</v>
      </c>
      <c r="U23" s="167">
        <f t="shared" si="6"/>
        <v>0</v>
      </c>
      <c r="V23" s="167">
        <f t="shared" si="6"/>
        <v>1416.1</v>
      </c>
      <c r="W23" s="167">
        <f t="shared" si="6"/>
        <v>1416.1</v>
      </c>
      <c r="X23" s="167">
        <f t="shared" si="6"/>
        <v>0</v>
      </c>
    </row>
    <row r="24" spans="1:24" ht="282" customHeight="1">
      <c r="A24" s="180" t="s">
        <v>12</v>
      </c>
      <c r="B24" s="192" t="s">
        <v>1022</v>
      </c>
      <c r="C24" s="186"/>
      <c r="D24" s="190" t="s">
        <v>278</v>
      </c>
      <c r="E24" s="190" t="s">
        <v>1023</v>
      </c>
      <c r="F24" s="181" t="s">
        <v>79</v>
      </c>
      <c r="G24" s="181" t="s">
        <v>92</v>
      </c>
      <c r="H24" s="181" t="s">
        <v>821</v>
      </c>
      <c r="I24" s="187">
        <v>320</v>
      </c>
      <c r="J24" s="464" t="s">
        <v>854</v>
      </c>
      <c r="K24" s="463" t="s">
        <v>1479</v>
      </c>
      <c r="L24" s="189"/>
      <c r="M24" s="168">
        <v>298.3</v>
      </c>
      <c r="N24" s="168">
        <v>327</v>
      </c>
      <c r="O24" s="168">
        <v>325.39999999999998</v>
      </c>
      <c r="P24" s="168">
        <f>Q24+R24</f>
        <v>1416.1</v>
      </c>
      <c r="Q24" s="168">
        <v>1416.1</v>
      </c>
      <c r="R24" s="168"/>
      <c r="S24" s="168">
        <f>T24+U24</f>
        <v>1416.1</v>
      </c>
      <c r="T24" s="168">
        <v>1416.1</v>
      </c>
      <c r="U24" s="168"/>
      <c r="V24" s="168">
        <f>W24+X24</f>
        <v>1416.1</v>
      </c>
      <c r="W24" s="168">
        <v>1416.1</v>
      </c>
      <c r="X24" s="168"/>
    </row>
    <row r="25" spans="1:24" ht="56.25">
      <c r="A25" s="2" t="s">
        <v>136</v>
      </c>
      <c r="B25" s="478" t="s">
        <v>1043</v>
      </c>
      <c r="C25" s="2"/>
      <c r="D25" s="2"/>
      <c r="E25" s="2"/>
      <c r="F25" s="2"/>
      <c r="G25" s="2"/>
      <c r="H25" s="2"/>
      <c r="I25" s="2"/>
      <c r="J25" s="50"/>
      <c r="K25" s="50"/>
      <c r="L25" s="50" t="s">
        <v>61</v>
      </c>
      <c r="M25" s="3">
        <v>87542.6</v>
      </c>
      <c r="N25" s="3">
        <v>112420.4</v>
      </c>
      <c r="O25" s="3">
        <v>102983.7</v>
      </c>
      <c r="P25" s="3">
        <v>97542.200000000012</v>
      </c>
      <c r="Q25" s="3">
        <v>97542.200000000012</v>
      </c>
      <c r="R25" s="3">
        <v>0</v>
      </c>
      <c r="S25" s="3">
        <v>97542.1</v>
      </c>
      <c r="T25" s="3">
        <v>97542.1</v>
      </c>
      <c r="U25" s="3">
        <v>0</v>
      </c>
      <c r="V25" s="3">
        <v>97542.2</v>
      </c>
      <c r="W25" s="3">
        <v>97542.2</v>
      </c>
      <c r="X25" s="3">
        <v>0</v>
      </c>
    </row>
    <row r="26" spans="1:24">
      <c r="A26" s="309" t="s">
        <v>9</v>
      </c>
      <c r="B26" s="653" t="s">
        <v>66</v>
      </c>
      <c r="C26" s="653"/>
      <c r="D26" s="653"/>
      <c r="E26" s="653"/>
      <c r="F26" s="653"/>
      <c r="G26" s="653"/>
      <c r="H26" s="653"/>
      <c r="I26" s="653"/>
      <c r="J26" s="653"/>
      <c r="K26" s="653"/>
      <c r="L26" s="653"/>
      <c r="M26" s="477">
        <f>SUM(M27)</f>
        <v>87542.6</v>
      </c>
      <c r="N26" s="477">
        <f t="shared" ref="N26:X27" si="7">SUM(N27)</f>
        <v>112420.4</v>
      </c>
      <c r="O26" s="477">
        <f t="shared" si="7"/>
        <v>102983.7</v>
      </c>
      <c r="P26" s="477">
        <f t="shared" si="7"/>
        <v>97542.2</v>
      </c>
      <c r="Q26" s="477">
        <f t="shared" si="7"/>
        <v>97542.2</v>
      </c>
      <c r="R26" s="477">
        <f t="shared" si="7"/>
        <v>0</v>
      </c>
      <c r="S26" s="477">
        <f t="shared" si="7"/>
        <v>97542.1</v>
      </c>
      <c r="T26" s="477">
        <f t="shared" si="7"/>
        <v>97542.1</v>
      </c>
      <c r="U26" s="477">
        <f t="shared" si="7"/>
        <v>0</v>
      </c>
      <c r="V26" s="477">
        <f t="shared" si="7"/>
        <v>97542.2</v>
      </c>
      <c r="W26" s="477">
        <f t="shared" si="7"/>
        <v>97542.2</v>
      </c>
      <c r="X26" s="477">
        <f t="shared" si="7"/>
        <v>0</v>
      </c>
    </row>
    <row r="27" spans="1:24">
      <c r="A27" s="638" t="s">
        <v>629</v>
      </c>
      <c r="B27" s="638"/>
      <c r="C27" s="638"/>
      <c r="D27" s="638"/>
      <c r="E27" s="638"/>
      <c r="F27" s="638"/>
      <c r="G27" s="638"/>
      <c r="H27" s="638"/>
      <c r="I27" s="638"/>
      <c r="J27" s="638"/>
      <c r="K27" s="638"/>
      <c r="L27" s="638"/>
      <c r="M27" s="370">
        <f>SUM(M28)</f>
        <v>87542.6</v>
      </c>
      <c r="N27" s="370">
        <f t="shared" si="7"/>
        <v>112420.4</v>
      </c>
      <c r="O27" s="370">
        <f t="shared" si="7"/>
        <v>102983.7</v>
      </c>
      <c r="P27" s="370">
        <f t="shared" si="7"/>
        <v>97542.2</v>
      </c>
      <c r="Q27" s="370">
        <f t="shared" si="7"/>
        <v>97542.2</v>
      </c>
      <c r="R27" s="370">
        <f t="shared" si="7"/>
        <v>0</v>
      </c>
      <c r="S27" s="370">
        <f t="shared" si="7"/>
        <v>97542.1</v>
      </c>
      <c r="T27" s="370">
        <f t="shared" si="7"/>
        <v>97542.1</v>
      </c>
      <c r="U27" s="370">
        <f t="shared" si="7"/>
        <v>0</v>
      </c>
      <c r="V27" s="370">
        <f t="shared" si="7"/>
        <v>97542.2</v>
      </c>
      <c r="W27" s="370">
        <f t="shared" si="7"/>
        <v>97542.2</v>
      </c>
      <c r="X27" s="370">
        <f t="shared" si="7"/>
        <v>0</v>
      </c>
    </row>
    <row r="28" spans="1:24">
      <c r="A28" s="442" t="s">
        <v>14</v>
      </c>
      <c r="B28" s="322" t="s">
        <v>630</v>
      </c>
      <c r="C28" s="366"/>
      <c r="D28" s="366"/>
      <c r="E28" s="438"/>
      <c r="F28" s="322"/>
      <c r="G28" s="322"/>
      <c r="H28" s="322"/>
      <c r="I28" s="350">
        <v>400</v>
      </c>
      <c r="J28" s="396"/>
      <c r="K28" s="366"/>
      <c r="L28" s="438"/>
      <c r="M28" s="316">
        <f t="shared" ref="M28:X28" si="8">SUM(M29:M29)</f>
        <v>87542.6</v>
      </c>
      <c r="N28" s="316">
        <f t="shared" si="8"/>
        <v>112420.4</v>
      </c>
      <c r="O28" s="316">
        <f t="shared" si="8"/>
        <v>102983.7</v>
      </c>
      <c r="P28" s="316">
        <f t="shared" si="8"/>
        <v>97542.2</v>
      </c>
      <c r="Q28" s="316">
        <f t="shared" si="8"/>
        <v>97542.2</v>
      </c>
      <c r="R28" s="316">
        <f t="shared" si="8"/>
        <v>0</v>
      </c>
      <c r="S28" s="316">
        <f t="shared" si="8"/>
        <v>97542.1</v>
      </c>
      <c r="T28" s="316">
        <f t="shared" si="8"/>
        <v>97542.1</v>
      </c>
      <c r="U28" s="316">
        <f t="shared" si="8"/>
        <v>0</v>
      </c>
      <c r="V28" s="316">
        <f t="shared" si="8"/>
        <v>97542.2</v>
      </c>
      <c r="W28" s="316">
        <f t="shared" si="8"/>
        <v>97542.2</v>
      </c>
      <c r="X28" s="316">
        <f t="shared" si="8"/>
        <v>0</v>
      </c>
    </row>
    <row r="29" spans="1:24" ht="131.25">
      <c r="A29" s="442" t="s">
        <v>631</v>
      </c>
      <c r="B29" s="328" t="s">
        <v>1634</v>
      </c>
      <c r="C29" s="328" t="s">
        <v>1635</v>
      </c>
      <c r="D29" s="385" t="s">
        <v>1056</v>
      </c>
      <c r="E29" s="385" t="s">
        <v>1057</v>
      </c>
      <c r="F29" s="328">
        <v>10</v>
      </c>
      <c r="G29" s="368" t="s">
        <v>92</v>
      </c>
      <c r="H29" s="328" t="s">
        <v>1058</v>
      </c>
      <c r="I29" s="327">
        <v>410</v>
      </c>
      <c r="J29" s="328" t="s">
        <v>1636</v>
      </c>
      <c r="K29" s="388">
        <v>38331</v>
      </c>
      <c r="L29" s="438"/>
      <c r="M29" s="316">
        <v>87542.6</v>
      </c>
      <c r="N29" s="316">
        <v>112420.4</v>
      </c>
      <c r="O29" s="316">
        <v>102983.7</v>
      </c>
      <c r="P29" s="316">
        <f>Q29+R29</f>
        <v>97542.2</v>
      </c>
      <c r="Q29" s="316">
        <v>97542.2</v>
      </c>
      <c r="R29" s="316"/>
      <c r="S29" s="316">
        <f>T29+U29</f>
        <v>97542.1</v>
      </c>
      <c r="T29" s="316">
        <v>97542.1</v>
      </c>
      <c r="U29" s="316"/>
      <c r="V29" s="316">
        <f>W29+X29</f>
        <v>97542.2</v>
      </c>
      <c r="W29" s="316">
        <v>97542.2</v>
      </c>
      <c r="X29" s="316"/>
    </row>
    <row r="30" spans="1:24" ht="56.25">
      <c r="A30" s="1" t="s">
        <v>146</v>
      </c>
      <c r="B30" s="31" t="s">
        <v>1238</v>
      </c>
      <c r="C30" s="2"/>
      <c r="D30" s="2"/>
      <c r="E30" s="2"/>
      <c r="F30" s="2"/>
      <c r="G30" s="2"/>
      <c r="H30" s="2"/>
      <c r="I30" s="52"/>
      <c r="J30" s="65"/>
      <c r="K30" s="50"/>
      <c r="L30" s="50" t="s">
        <v>61</v>
      </c>
      <c r="M30" s="3">
        <v>2271105.2000000002</v>
      </c>
      <c r="N30" s="3">
        <v>2554683</v>
      </c>
      <c r="O30" s="3">
        <v>1509716.4</v>
      </c>
      <c r="P30" s="3">
        <v>2520403.2999999998</v>
      </c>
      <c r="Q30" s="3">
        <v>2520403.2999999998</v>
      </c>
      <c r="R30" s="3">
        <v>0</v>
      </c>
      <c r="S30" s="3">
        <v>2532000.5999999996</v>
      </c>
      <c r="T30" s="3">
        <v>2532000.5999999996</v>
      </c>
      <c r="U30" s="3">
        <v>0</v>
      </c>
      <c r="V30" s="3">
        <v>2631238.2000000002</v>
      </c>
      <c r="W30" s="3">
        <v>2631238.2000000002</v>
      </c>
      <c r="X30" s="3">
        <v>0</v>
      </c>
    </row>
    <row r="31" spans="1:24">
      <c r="A31" s="309" t="s">
        <v>9</v>
      </c>
      <c r="B31" s="653" t="s">
        <v>66</v>
      </c>
      <c r="C31" s="653"/>
      <c r="D31" s="653"/>
      <c r="E31" s="653"/>
      <c r="F31" s="653"/>
      <c r="G31" s="653"/>
      <c r="H31" s="653"/>
      <c r="I31" s="653"/>
      <c r="J31" s="653"/>
      <c r="K31" s="653"/>
      <c r="L31" s="653"/>
      <c r="M31" s="477">
        <f>SUM(M32,M40,M44,M58,)</f>
        <v>2233625.9</v>
      </c>
      <c r="N31" s="477">
        <f t="shared" ref="N31:X31" si="9">SUM(N32,N40,N44,N58,)</f>
        <v>2508526.9</v>
      </c>
      <c r="O31" s="477">
        <f t="shared" si="9"/>
        <v>1487082.8</v>
      </c>
      <c r="P31" s="477">
        <f t="shared" si="9"/>
        <v>2478206.6</v>
      </c>
      <c r="Q31" s="477">
        <f t="shared" si="9"/>
        <v>2478206.6</v>
      </c>
      <c r="R31" s="477">
        <f t="shared" si="9"/>
        <v>0</v>
      </c>
      <c r="S31" s="477">
        <f t="shared" si="9"/>
        <v>2489787.6999999997</v>
      </c>
      <c r="T31" s="477">
        <f t="shared" si="9"/>
        <v>2489787.6999999997</v>
      </c>
      <c r="U31" s="477">
        <f t="shared" si="9"/>
        <v>0</v>
      </c>
      <c r="V31" s="477">
        <f t="shared" si="9"/>
        <v>2588870.1</v>
      </c>
      <c r="W31" s="477">
        <f t="shared" si="9"/>
        <v>2588870.1</v>
      </c>
      <c r="X31" s="477">
        <f t="shared" si="9"/>
        <v>0</v>
      </c>
    </row>
    <row r="32" spans="1:24">
      <c r="A32" s="380" t="s">
        <v>56</v>
      </c>
      <c r="B32" s="322"/>
      <c r="C32" s="366"/>
      <c r="D32" s="438"/>
      <c r="E32" s="438"/>
      <c r="F32" s="350"/>
      <c r="G32" s="350"/>
      <c r="H32" s="350"/>
      <c r="I32" s="350"/>
      <c r="J32" s="396"/>
      <c r="K32" s="366"/>
      <c r="L32" s="438"/>
      <c r="M32" s="314">
        <f>M33+M36</f>
        <v>7448.7000000000007</v>
      </c>
      <c r="N32" s="314">
        <f>N33+N36</f>
        <v>9984.4500000000007</v>
      </c>
      <c r="O32" s="314">
        <f t="shared" ref="O32:X32" si="10">O33+O36</f>
        <v>4399.7000000000007</v>
      </c>
      <c r="P32" s="314">
        <f t="shared" si="10"/>
        <v>9319.7999999999993</v>
      </c>
      <c r="Q32" s="314">
        <f t="shared" si="10"/>
        <v>9319.7999999999993</v>
      </c>
      <c r="R32" s="314">
        <f t="shared" si="10"/>
        <v>0</v>
      </c>
      <c r="S32" s="314">
        <f t="shared" si="10"/>
        <v>9332.4</v>
      </c>
      <c r="T32" s="314">
        <f t="shared" si="10"/>
        <v>9332.4</v>
      </c>
      <c r="U32" s="314">
        <f t="shared" si="10"/>
        <v>0</v>
      </c>
      <c r="V32" s="314">
        <f t="shared" si="10"/>
        <v>9452</v>
      </c>
      <c r="W32" s="314">
        <f t="shared" si="10"/>
        <v>9452</v>
      </c>
      <c r="X32" s="314">
        <f t="shared" si="10"/>
        <v>0</v>
      </c>
    </row>
    <row r="33" spans="1:24" ht="37.5">
      <c r="A33" s="334" t="s">
        <v>10</v>
      </c>
      <c r="B33" s="322" t="s">
        <v>67</v>
      </c>
      <c r="C33" s="329"/>
      <c r="D33" s="329"/>
      <c r="E33" s="329"/>
      <c r="F33" s="350"/>
      <c r="G33" s="350"/>
      <c r="H33" s="350"/>
      <c r="I33" s="350">
        <v>100</v>
      </c>
      <c r="J33" s="420"/>
      <c r="K33" s="329"/>
      <c r="L33" s="329"/>
      <c r="M33" s="316">
        <f>SUM(M34:M35)</f>
        <v>6720.1</v>
      </c>
      <c r="N33" s="316">
        <f>SUM(N34:N35)</f>
        <v>9049.16</v>
      </c>
      <c r="O33" s="316">
        <f t="shared" ref="O33:X33" si="11">SUM(O34:O35)</f>
        <v>4235.1000000000004</v>
      </c>
      <c r="P33" s="316">
        <f t="shared" si="11"/>
        <v>9182</v>
      </c>
      <c r="Q33" s="316">
        <f t="shared" si="11"/>
        <v>9182</v>
      </c>
      <c r="R33" s="316">
        <f t="shared" si="11"/>
        <v>0</v>
      </c>
      <c r="S33" s="316">
        <f t="shared" si="11"/>
        <v>9192</v>
      </c>
      <c r="T33" s="316">
        <f t="shared" si="11"/>
        <v>9192</v>
      </c>
      <c r="U33" s="316">
        <f t="shared" si="11"/>
        <v>0</v>
      </c>
      <c r="V33" s="316">
        <f t="shared" si="11"/>
        <v>9312.5</v>
      </c>
      <c r="W33" s="316">
        <f t="shared" si="11"/>
        <v>9312.5</v>
      </c>
      <c r="X33" s="316">
        <f t="shared" si="11"/>
        <v>0</v>
      </c>
    </row>
    <row r="34" spans="1:24" ht="150">
      <c r="A34" s="334" t="s">
        <v>237</v>
      </c>
      <c r="B34" s="322" t="s">
        <v>1210</v>
      </c>
      <c r="C34" s="329"/>
      <c r="D34" s="323" t="s">
        <v>273</v>
      </c>
      <c r="E34" s="323" t="s">
        <v>1073</v>
      </c>
      <c r="F34" s="323" t="s">
        <v>135</v>
      </c>
      <c r="G34" s="323" t="s">
        <v>96</v>
      </c>
      <c r="H34" s="323" t="s">
        <v>165</v>
      </c>
      <c r="I34" s="350">
        <v>100</v>
      </c>
      <c r="J34" s="383" t="s">
        <v>759</v>
      </c>
      <c r="K34" s="329"/>
      <c r="L34" s="329"/>
      <c r="M34" s="316">
        <v>888.6</v>
      </c>
      <c r="N34" s="316">
        <v>2632</v>
      </c>
      <c r="O34" s="316">
        <v>491.8</v>
      </c>
      <c r="P34" s="316">
        <v>2841.7</v>
      </c>
      <c r="Q34" s="316">
        <v>2841.7</v>
      </c>
      <c r="R34" s="316"/>
      <c r="S34" s="316">
        <v>2851.7</v>
      </c>
      <c r="T34" s="316">
        <v>2851.7</v>
      </c>
      <c r="U34" s="316"/>
      <c r="V34" s="471">
        <v>2972.2</v>
      </c>
      <c r="W34" s="316">
        <v>2972.2</v>
      </c>
      <c r="X34" s="316"/>
    </row>
    <row r="35" spans="1:24" ht="225">
      <c r="A35" s="334" t="s">
        <v>512</v>
      </c>
      <c r="B35" s="322" t="s">
        <v>762</v>
      </c>
      <c r="C35" s="329"/>
      <c r="D35" s="323" t="s">
        <v>277</v>
      </c>
      <c r="E35" s="323" t="s">
        <v>1075</v>
      </c>
      <c r="F35" s="323" t="s">
        <v>135</v>
      </c>
      <c r="G35" s="323" t="s">
        <v>96</v>
      </c>
      <c r="H35" s="323" t="s">
        <v>763</v>
      </c>
      <c r="I35" s="350">
        <v>100</v>
      </c>
      <c r="J35" s="383" t="s">
        <v>240</v>
      </c>
      <c r="K35" s="329"/>
      <c r="L35" s="329"/>
      <c r="M35" s="316">
        <v>5831.5</v>
      </c>
      <c r="N35" s="316">
        <v>6417.16</v>
      </c>
      <c r="O35" s="316">
        <v>3743.3</v>
      </c>
      <c r="P35" s="316">
        <v>6340.3</v>
      </c>
      <c r="Q35" s="316">
        <v>6340.3</v>
      </c>
      <c r="R35" s="316"/>
      <c r="S35" s="316">
        <v>6340.3</v>
      </c>
      <c r="T35" s="316">
        <v>6340.3</v>
      </c>
      <c r="U35" s="316"/>
      <c r="V35" s="471">
        <v>6340.3</v>
      </c>
      <c r="W35" s="316">
        <v>6340.3</v>
      </c>
      <c r="X35" s="316"/>
    </row>
    <row r="36" spans="1:24" ht="37.5">
      <c r="A36" s="334" t="s">
        <v>11</v>
      </c>
      <c r="B36" s="322" t="s">
        <v>68</v>
      </c>
      <c r="C36" s="360"/>
      <c r="D36" s="434"/>
      <c r="E36" s="434"/>
      <c r="F36" s="350"/>
      <c r="G36" s="350"/>
      <c r="H36" s="350"/>
      <c r="I36" s="350">
        <v>200</v>
      </c>
      <c r="J36" s="396"/>
      <c r="K36" s="360"/>
      <c r="L36" s="434"/>
      <c r="M36" s="316">
        <f>SUM(M37:M39)</f>
        <v>728.6</v>
      </c>
      <c r="N36" s="316">
        <f t="shared" ref="N36:X36" si="12">SUM(N37:N39)</f>
        <v>935.29000000000008</v>
      </c>
      <c r="O36" s="316">
        <f t="shared" si="12"/>
        <v>164.6</v>
      </c>
      <c r="P36" s="316">
        <f t="shared" si="12"/>
        <v>137.80000000000001</v>
      </c>
      <c r="Q36" s="316">
        <f t="shared" si="12"/>
        <v>137.80000000000001</v>
      </c>
      <c r="R36" s="316">
        <f t="shared" si="12"/>
        <v>0</v>
      </c>
      <c r="S36" s="316">
        <f t="shared" si="12"/>
        <v>140.4</v>
      </c>
      <c r="T36" s="316">
        <f t="shared" si="12"/>
        <v>140.4</v>
      </c>
      <c r="U36" s="316">
        <f t="shared" si="12"/>
        <v>0</v>
      </c>
      <c r="V36" s="316">
        <f t="shared" si="12"/>
        <v>139.5</v>
      </c>
      <c r="W36" s="316">
        <f t="shared" si="12"/>
        <v>139.5</v>
      </c>
      <c r="X36" s="316">
        <f t="shared" si="12"/>
        <v>0</v>
      </c>
    </row>
    <row r="37" spans="1:24" ht="150">
      <c r="A37" s="334" t="s">
        <v>235</v>
      </c>
      <c r="B37" s="322" t="s">
        <v>1210</v>
      </c>
      <c r="C37" s="360"/>
      <c r="D37" s="323" t="s">
        <v>274</v>
      </c>
      <c r="E37" s="323" t="s">
        <v>1073</v>
      </c>
      <c r="F37" s="323" t="s">
        <v>135</v>
      </c>
      <c r="G37" s="323" t="s">
        <v>96</v>
      </c>
      <c r="H37" s="323" t="s">
        <v>165</v>
      </c>
      <c r="I37" s="350">
        <v>200</v>
      </c>
      <c r="J37" s="426" t="s">
        <v>241</v>
      </c>
      <c r="K37" s="360"/>
      <c r="L37" s="434"/>
      <c r="M37" s="316">
        <v>652.5</v>
      </c>
      <c r="N37" s="316">
        <v>859.2</v>
      </c>
      <c r="O37" s="316">
        <v>120.1</v>
      </c>
      <c r="P37" s="316">
        <v>36.799999999999997</v>
      </c>
      <c r="Q37" s="316">
        <v>36.799999999999997</v>
      </c>
      <c r="R37" s="316"/>
      <c r="S37" s="316">
        <v>39.4</v>
      </c>
      <c r="T37" s="316">
        <v>39.4</v>
      </c>
      <c r="U37" s="316"/>
      <c r="V37" s="471">
        <v>38.5</v>
      </c>
      <c r="W37" s="316">
        <v>38.5</v>
      </c>
      <c r="X37" s="316"/>
    </row>
    <row r="38" spans="1:24" ht="225">
      <c r="A38" s="334" t="s">
        <v>174</v>
      </c>
      <c r="B38" s="322" t="s">
        <v>762</v>
      </c>
      <c r="C38" s="329"/>
      <c r="D38" s="323" t="s">
        <v>277</v>
      </c>
      <c r="E38" s="323" t="s">
        <v>1075</v>
      </c>
      <c r="F38" s="323" t="s">
        <v>135</v>
      </c>
      <c r="G38" s="323" t="s">
        <v>96</v>
      </c>
      <c r="H38" s="323" t="s">
        <v>763</v>
      </c>
      <c r="I38" s="350">
        <v>200</v>
      </c>
      <c r="J38" s="426" t="s">
        <v>240</v>
      </c>
      <c r="K38" s="360"/>
      <c r="L38" s="434"/>
      <c r="M38" s="316">
        <v>76.099999999999994</v>
      </c>
      <c r="N38" s="316">
        <v>76.09</v>
      </c>
      <c r="O38" s="316">
        <v>44.5</v>
      </c>
      <c r="P38" s="316">
        <v>101</v>
      </c>
      <c r="Q38" s="316">
        <v>101</v>
      </c>
      <c r="R38" s="316"/>
      <c r="S38" s="316">
        <v>101</v>
      </c>
      <c r="T38" s="316">
        <v>101</v>
      </c>
      <c r="U38" s="316"/>
      <c r="V38" s="471">
        <v>101</v>
      </c>
      <c r="W38" s="316">
        <v>101</v>
      </c>
      <c r="X38" s="316"/>
    </row>
    <row r="39" spans="1:24" ht="225">
      <c r="A39" s="334" t="s">
        <v>20</v>
      </c>
      <c r="B39" s="322" t="s">
        <v>760</v>
      </c>
      <c r="C39" s="329"/>
      <c r="D39" s="323" t="s">
        <v>277</v>
      </c>
      <c r="E39" s="323" t="s">
        <v>1075</v>
      </c>
      <c r="F39" s="323" t="s">
        <v>135</v>
      </c>
      <c r="G39" s="323" t="s">
        <v>96</v>
      </c>
      <c r="H39" s="323" t="s">
        <v>761</v>
      </c>
      <c r="I39" s="350">
        <v>800</v>
      </c>
      <c r="J39" s="426" t="s">
        <v>240</v>
      </c>
      <c r="K39" s="360"/>
      <c r="L39" s="434"/>
      <c r="M39" s="316"/>
      <c r="N39" s="316"/>
      <c r="O39" s="316"/>
      <c r="P39" s="316"/>
      <c r="Q39" s="316"/>
      <c r="R39" s="316"/>
      <c r="S39" s="316"/>
      <c r="T39" s="316"/>
      <c r="U39" s="316"/>
      <c r="V39" s="316"/>
      <c r="W39" s="316"/>
      <c r="X39" s="316"/>
    </row>
    <row r="40" spans="1:24">
      <c r="A40" s="657" t="s">
        <v>72</v>
      </c>
      <c r="B40" s="657"/>
      <c r="C40" s="657"/>
      <c r="D40" s="657"/>
      <c r="E40" s="657"/>
      <c r="F40" s="657"/>
      <c r="G40" s="657"/>
      <c r="H40" s="657"/>
      <c r="I40" s="657"/>
      <c r="J40" s="657"/>
      <c r="K40" s="657"/>
      <c r="L40" s="657"/>
      <c r="M40" s="370">
        <f>SUM(M41)</f>
        <v>535.9</v>
      </c>
      <c r="N40" s="370">
        <f t="shared" ref="N40:X40" si="13">SUM(N41)</f>
        <v>847.35</v>
      </c>
      <c r="O40" s="370">
        <f t="shared" si="13"/>
        <v>302</v>
      </c>
      <c r="P40" s="370">
        <f t="shared" si="13"/>
        <v>766.5</v>
      </c>
      <c r="Q40" s="370">
        <f t="shared" si="13"/>
        <v>766.5</v>
      </c>
      <c r="R40" s="370">
        <f t="shared" si="13"/>
        <v>0</v>
      </c>
      <c r="S40" s="370">
        <f t="shared" si="13"/>
        <v>767.4</v>
      </c>
      <c r="T40" s="370">
        <f t="shared" si="13"/>
        <v>767.4</v>
      </c>
      <c r="U40" s="370">
        <f t="shared" si="13"/>
        <v>0</v>
      </c>
      <c r="V40" s="370">
        <f t="shared" si="13"/>
        <v>775.2</v>
      </c>
      <c r="W40" s="370">
        <f t="shared" si="13"/>
        <v>775.2</v>
      </c>
      <c r="X40" s="370">
        <f t="shared" si="13"/>
        <v>0</v>
      </c>
    </row>
    <row r="41" spans="1:24" ht="37.5">
      <c r="A41" s="334" t="s">
        <v>21</v>
      </c>
      <c r="B41" s="322" t="s">
        <v>88</v>
      </c>
      <c r="C41" s="360"/>
      <c r="D41" s="434"/>
      <c r="E41" s="434"/>
      <c r="F41" s="350"/>
      <c r="G41" s="350"/>
      <c r="H41" s="350"/>
      <c r="I41" s="350">
        <v>200</v>
      </c>
      <c r="J41" s="396"/>
      <c r="K41" s="360"/>
      <c r="L41" s="434"/>
      <c r="M41" s="316">
        <f>SUM(M42:M43)</f>
        <v>535.9</v>
      </c>
      <c r="N41" s="316">
        <f t="shared" ref="N41:X41" si="14">SUM(N42:N43)</f>
        <v>847.35</v>
      </c>
      <c r="O41" s="316">
        <f t="shared" si="14"/>
        <v>302</v>
      </c>
      <c r="P41" s="316">
        <f t="shared" si="14"/>
        <v>766.5</v>
      </c>
      <c r="Q41" s="316">
        <f t="shared" si="14"/>
        <v>766.5</v>
      </c>
      <c r="R41" s="316">
        <f t="shared" si="14"/>
        <v>0</v>
      </c>
      <c r="S41" s="316">
        <f t="shared" si="14"/>
        <v>767.4</v>
      </c>
      <c r="T41" s="316">
        <f t="shared" si="14"/>
        <v>767.4</v>
      </c>
      <c r="U41" s="316">
        <f t="shared" si="14"/>
        <v>0</v>
      </c>
      <c r="V41" s="316">
        <f t="shared" si="14"/>
        <v>775.2</v>
      </c>
      <c r="W41" s="316">
        <f t="shared" si="14"/>
        <v>775.2</v>
      </c>
      <c r="X41" s="316">
        <f t="shared" si="14"/>
        <v>0</v>
      </c>
    </row>
    <row r="42" spans="1:24" ht="187.5">
      <c r="A42" s="334" t="s">
        <v>294</v>
      </c>
      <c r="B42" s="322" t="s">
        <v>180</v>
      </c>
      <c r="C42" s="353"/>
      <c r="D42" s="323" t="s">
        <v>278</v>
      </c>
      <c r="E42" s="323" t="s">
        <v>1023</v>
      </c>
      <c r="F42" s="323" t="s">
        <v>135</v>
      </c>
      <c r="G42" s="323" t="s">
        <v>96</v>
      </c>
      <c r="H42" s="323" t="s">
        <v>167</v>
      </c>
      <c r="I42" s="350">
        <v>200</v>
      </c>
      <c r="J42" s="383" t="s">
        <v>242</v>
      </c>
      <c r="K42" s="353"/>
      <c r="L42" s="335"/>
      <c r="M42" s="316">
        <v>27.7</v>
      </c>
      <c r="N42" s="316">
        <v>220</v>
      </c>
      <c r="O42" s="316"/>
      <c r="P42" s="316">
        <v>189.6</v>
      </c>
      <c r="Q42" s="316">
        <v>189.6</v>
      </c>
      <c r="R42" s="316"/>
      <c r="S42" s="316">
        <v>190.5</v>
      </c>
      <c r="T42" s="316">
        <v>190.5</v>
      </c>
      <c r="U42" s="316"/>
      <c r="V42" s="471">
        <v>198.3</v>
      </c>
      <c r="W42" s="316">
        <v>198.3</v>
      </c>
      <c r="X42" s="316"/>
    </row>
    <row r="43" spans="1:24" ht="187.5">
      <c r="A43" s="334" t="s">
        <v>312</v>
      </c>
      <c r="B43" s="322" t="s">
        <v>179</v>
      </c>
      <c r="C43" s="353"/>
      <c r="D43" s="323" t="s">
        <v>279</v>
      </c>
      <c r="E43" s="323" t="s">
        <v>1076</v>
      </c>
      <c r="F43" s="323" t="s">
        <v>79</v>
      </c>
      <c r="G43" s="323" t="s">
        <v>92</v>
      </c>
      <c r="H43" s="323" t="s">
        <v>166</v>
      </c>
      <c r="I43" s="350">
        <v>200</v>
      </c>
      <c r="J43" s="383" t="s">
        <v>243</v>
      </c>
      <c r="K43" s="353"/>
      <c r="L43" s="335"/>
      <c r="M43" s="316">
        <v>508.2</v>
      </c>
      <c r="N43" s="316">
        <v>627.35</v>
      </c>
      <c r="O43" s="316">
        <v>302</v>
      </c>
      <c r="P43" s="316">
        <v>576.9</v>
      </c>
      <c r="Q43" s="316">
        <v>576.9</v>
      </c>
      <c r="R43" s="316"/>
      <c r="S43" s="316">
        <v>576.9</v>
      </c>
      <c r="T43" s="316">
        <v>576.9</v>
      </c>
      <c r="U43" s="316"/>
      <c r="V43" s="471">
        <v>576.9</v>
      </c>
      <c r="W43" s="316">
        <v>576.9</v>
      </c>
      <c r="X43" s="316"/>
    </row>
    <row r="44" spans="1:24">
      <c r="A44" s="638" t="s">
        <v>74</v>
      </c>
      <c r="B44" s="638"/>
      <c r="C44" s="638"/>
      <c r="D44" s="638"/>
      <c r="E44" s="638"/>
      <c r="F44" s="638"/>
      <c r="G44" s="638"/>
      <c r="H44" s="638"/>
      <c r="I44" s="638"/>
      <c r="J44" s="638"/>
      <c r="K44" s="638"/>
      <c r="L44" s="638"/>
      <c r="M44" s="370">
        <f>SUM(M45)</f>
        <v>2188079</v>
      </c>
      <c r="N44" s="370">
        <f t="shared" ref="N44:X44" si="15">SUM(N45)</f>
        <v>2446041.9</v>
      </c>
      <c r="O44" s="370">
        <f t="shared" si="15"/>
        <v>1447945.6</v>
      </c>
      <c r="P44" s="370">
        <f t="shared" si="15"/>
        <v>2411018.8000000003</v>
      </c>
      <c r="Q44" s="370">
        <f t="shared" si="15"/>
        <v>2411018.8000000003</v>
      </c>
      <c r="R44" s="370">
        <f t="shared" si="15"/>
        <v>0</v>
      </c>
      <c r="S44" s="370">
        <f t="shared" si="15"/>
        <v>2422336.5</v>
      </c>
      <c r="T44" s="370">
        <f t="shared" si="15"/>
        <v>2422336.5</v>
      </c>
      <c r="U44" s="370">
        <f t="shared" si="15"/>
        <v>0</v>
      </c>
      <c r="V44" s="370">
        <f t="shared" si="15"/>
        <v>2518917.4</v>
      </c>
      <c r="W44" s="370">
        <f t="shared" si="15"/>
        <v>2518917.4</v>
      </c>
      <c r="X44" s="370">
        <f t="shared" si="15"/>
        <v>0</v>
      </c>
    </row>
    <row r="45" spans="1:24">
      <c r="A45" s="657" t="s">
        <v>37</v>
      </c>
      <c r="B45" s="657"/>
      <c r="C45" s="657"/>
      <c r="D45" s="657"/>
      <c r="E45" s="657"/>
      <c r="F45" s="657"/>
      <c r="G45" s="657"/>
      <c r="H45" s="657"/>
      <c r="I45" s="657"/>
      <c r="J45" s="657"/>
      <c r="K45" s="657"/>
      <c r="L45" s="657"/>
      <c r="M45" s="314">
        <f>SUM(M46,M50)</f>
        <v>2188079</v>
      </c>
      <c r="N45" s="314">
        <f t="shared" ref="N45:X45" si="16">SUM(N46,N50)</f>
        <v>2446041.9</v>
      </c>
      <c r="O45" s="314">
        <f t="shared" si="16"/>
        <v>1447945.6</v>
      </c>
      <c r="P45" s="314">
        <f>SUM(P46,P50)</f>
        <v>2411018.8000000003</v>
      </c>
      <c r="Q45" s="314">
        <f t="shared" si="16"/>
        <v>2411018.8000000003</v>
      </c>
      <c r="R45" s="314">
        <f t="shared" si="16"/>
        <v>0</v>
      </c>
      <c r="S45" s="314">
        <f t="shared" si="16"/>
        <v>2422336.5</v>
      </c>
      <c r="T45" s="314">
        <f t="shared" si="16"/>
        <v>2422336.5</v>
      </c>
      <c r="U45" s="314">
        <f t="shared" si="16"/>
        <v>0</v>
      </c>
      <c r="V45" s="314">
        <f t="shared" si="16"/>
        <v>2518917.4</v>
      </c>
      <c r="W45" s="314">
        <f t="shared" si="16"/>
        <v>2518917.4</v>
      </c>
      <c r="X45" s="314">
        <f t="shared" si="16"/>
        <v>0</v>
      </c>
    </row>
    <row r="46" spans="1:24" ht="93.75">
      <c r="A46" s="436" t="s">
        <v>38</v>
      </c>
      <c r="B46" s="322" t="s">
        <v>77</v>
      </c>
      <c r="C46" s="366"/>
      <c r="D46" s="438"/>
      <c r="E46" s="438"/>
      <c r="F46" s="350"/>
      <c r="G46" s="350"/>
      <c r="H46" s="350"/>
      <c r="I46" s="350">
        <v>600</v>
      </c>
      <c r="J46" s="396"/>
      <c r="K46" s="366"/>
      <c r="L46" s="438"/>
      <c r="M46" s="316">
        <f>SUM(M47:M49)</f>
        <v>2095020.2000000002</v>
      </c>
      <c r="N46" s="316">
        <f t="shared" ref="N46:O46" si="17">SUM(N47:N49)</f>
        <v>2323690.4</v>
      </c>
      <c r="O46" s="316">
        <f t="shared" si="17"/>
        <v>1370870</v>
      </c>
      <c r="P46" s="316">
        <f>SUM(P47:P49)</f>
        <v>2291258.1</v>
      </c>
      <c r="Q46" s="316">
        <f t="shared" ref="Q46:X46" si="18">SUM(Q47:Q49)</f>
        <v>2291258.1</v>
      </c>
      <c r="R46" s="316">
        <f t="shared" si="18"/>
        <v>0</v>
      </c>
      <c r="S46" s="316">
        <f t="shared" si="18"/>
        <v>2301285.4</v>
      </c>
      <c r="T46" s="316">
        <f t="shared" si="18"/>
        <v>2301285.4</v>
      </c>
      <c r="U46" s="316">
        <f t="shared" si="18"/>
        <v>0</v>
      </c>
      <c r="V46" s="316">
        <f t="shared" si="18"/>
        <v>2396545.6</v>
      </c>
      <c r="W46" s="316">
        <f t="shared" si="18"/>
        <v>2396545.6</v>
      </c>
      <c r="X46" s="316">
        <f t="shared" si="18"/>
        <v>0</v>
      </c>
    </row>
    <row r="47" spans="1:24" ht="150">
      <c r="A47" s="436" t="s">
        <v>456</v>
      </c>
      <c r="B47" s="322" t="s">
        <v>884</v>
      </c>
      <c r="C47" s="451" t="s">
        <v>182</v>
      </c>
      <c r="D47" s="323" t="s">
        <v>281</v>
      </c>
      <c r="E47" s="323" t="s">
        <v>1212</v>
      </c>
      <c r="F47" s="323" t="s">
        <v>135</v>
      </c>
      <c r="G47" s="323" t="s">
        <v>91</v>
      </c>
      <c r="H47" s="323" t="s">
        <v>1213</v>
      </c>
      <c r="I47" s="350">
        <v>621</v>
      </c>
      <c r="J47" s="383" t="s">
        <v>507</v>
      </c>
      <c r="K47" s="326"/>
      <c r="L47" s="326"/>
      <c r="M47" s="316">
        <v>891929.4</v>
      </c>
      <c r="N47" s="316">
        <v>986589.1</v>
      </c>
      <c r="O47" s="316">
        <v>592205</v>
      </c>
      <c r="P47" s="316">
        <v>903950.1</v>
      </c>
      <c r="Q47" s="316">
        <v>903950.1</v>
      </c>
      <c r="R47" s="316"/>
      <c r="S47" s="316">
        <v>907906.1</v>
      </c>
      <c r="T47" s="316">
        <v>907906.1</v>
      </c>
      <c r="U47" s="316"/>
      <c r="V47" s="316">
        <v>945488.3</v>
      </c>
      <c r="W47" s="316">
        <v>945488.3</v>
      </c>
      <c r="X47" s="316"/>
    </row>
    <row r="48" spans="1:24" ht="187.5">
      <c r="A48" s="436" t="s">
        <v>458</v>
      </c>
      <c r="B48" s="322" t="s">
        <v>506</v>
      </c>
      <c r="C48" s="407" t="s">
        <v>247</v>
      </c>
      <c r="D48" s="323" t="s">
        <v>282</v>
      </c>
      <c r="E48" s="323" t="s">
        <v>1214</v>
      </c>
      <c r="F48" s="323" t="s">
        <v>135</v>
      </c>
      <c r="G48" s="323" t="s">
        <v>132</v>
      </c>
      <c r="H48" s="323" t="s">
        <v>1678</v>
      </c>
      <c r="I48" s="350">
        <v>621</v>
      </c>
      <c r="J48" s="628" t="s">
        <v>244</v>
      </c>
      <c r="K48" s="326"/>
      <c r="L48" s="326"/>
      <c r="M48" s="471"/>
      <c r="N48" s="316"/>
      <c r="O48" s="471"/>
      <c r="P48" s="316">
        <v>1002552.9</v>
      </c>
      <c r="Q48" s="316">
        <v>1002552.9</v>
      </c>
      <c r="R48" s="316"/>
      <c r="S48" s="316">
        <v>1006940.3</v>
      </c>
      <c r="T48" s="316">
        <v>1006940.3</v>
      </c>
      <c r="U48" s="316"/>
      <c r="V48" s="316">
        <v>1048622</v>
      </c>
      <c r="W48" s="316">
        <v>1048622</v>
      </c>
      <c r="X48" s="471"/>
    </row>
    <row r="49" spans="1:24" ht="187.5">
      <c r="A49" s="436" t="s">
        <v>459</v>
      </c>
      <c r="B49" s="322" t="s">
        <v>506</v>
      </c>
      <c r="C49" s="407" t="s">
        <v>247</v>
      </c>
      <c r="D49" s="323" t="s">
        <v>282</v>
      </c>
      <c r="E49" s="323" t="s">
        <v>1214</v>
      </c>
      <c r="F49" s="323" t="s">
        <v>135</v>
      </c>
      <c r="G49" s="323" t="s">
        <v>132</v>
      </c>
      <c r="H49" s="323" t="s">
        <v>149</v>
      </c>
      <c r="I49" s="350">
        <v>621</v>
      </c>
      <c r="J49" s="628" t="s">
        <v>244</v>
      </c>
      <c r="K49" s="326"/>
      <c r="L49" s="326"/>
      <c r="M49" s="471">
        <v>1203090.8</v>
      </c>
      <c r="N49" s="316">
        <v>1337101.3</v>
      </c>
      <c r="O49" s="471">
        <v>778665</v>
      </c>
      <c r="P49" s="316">
        <v>384755.1</v>
      </c>
      <c r="Q49" s="316">
        <v>384755.1</v>
      </c>
      <c r="R49" s="316"/>
      <c r="S49" s="316">
        <v>386439</v>
      </c>
      <c r="T49" s="316">
        <v>386439</v>
      </c>
      <c r="U49" s="316"/>
      <c r="V49" s="316">
        <v>402435.3</v>
      </c>
      <c r="W49" s="316">
        <v>402435.3</v>
      </c>
      <c r="X49" s="471"/>
    </row>
    <row r="50" spans="1:24" ht="37.5">
      <c r="A50" s="436" t="s">
        <v>40</v>
      </c>
      <c r="B50" s="383" t="s">
        <v>39</v>
      </c>
      <c r="C50" s="366"/>
      <c r="D50" s="438"/>
      <c r="E50" s="438"/>
      <c r="F50" s="350"/>
      <c r="G50" s="350"/>
      <c r="H50" s="350"/>
      <c r="I50" s="350">
        <v>600</v>
      </c>
      <c r="J50" s="396"/>
      <c r="K50" s="366"/>
      <c r="L50" s="438"/>
      <c r="M50" s="316">
        <f>SUM(M51:M57)</f>
        <v>93058.8</v>
      </c>
      <c r="N50" s="316">
        <f t="shared" ref="N50:X50" si="19">SUM(N51:N57)</f>
        <v>122351.5</v>
      </c>
      <c r="O50" s="316">
        <f t="shared" si="19"/>
        <v>77075.600000000006</v>
      </c>
      <c r="P50" s="316">
        <f t="shared" si="19"/>
        <v>119760.7</v>
      </c>
      <c r="Q50" s="316">
        <f t="shared" si="19"/>
        <v>119760.7</v>
      </c>
      <c r="R50" s="316">
        <f t="shared" si="19"/>
        <v>0</v>
      </c>
      <c r="S50" s="316">
        <f t="shared" si="19"/>
        <v>121051.1</v>
      </c>
      <c r="T50" s="316">
        <f t="shared" si="19"/>
        <v>121051.1</v>
      </c>
      <c r="U50" s="316">
        <f t="shared" si="19"/>
        <v>0</v>
      </c>
      <c r="V50" s="316">
        <f t="shared" si="19"/>
        <v>122371.79999999999</v>
      </c>
      <c r="W50" s="316">
        <f t="shared" si="19"/>
        <v>122371.79999999999</v>
      </c>
      <c r="X50" s="316">
        <f t="shared" si="19"/>
        <v>0</v>
      </c>
    </row>
    <row r="51" spans="1:24" ht="131.25">
      <c r="A51" s="436" t="s">
        <v>508</v>
      </c>
      <c r="B51" s="479" t="s">
        <v>764</v>
      </c>
      <c r="C51" s="452"/>
      <c r="D51" s="323" t="s">
        <v>278</v>
      </c>
      <c r="E51" s="323" t="s">
        <v>1023</v>
      </c>
      <c r="F51" s="453" t="s">
        <v>135</v>
      </c>
      <c r="G51" s="453" t="s">
        <v>91</v>
      </c>
      <c r="H51" s="453" t="s">
        <v>181</v>
      </c>
      <c r="I51" s="454" t="s">
        <v>138</v>
      </c>
      <c r="J51" s="421" t="s">
        <v>245</v>
      </c>
      <c r="K51" s="455"/>
      <c r="L51" s="455"/>
      <c r="M51" s="472">
        <v>3469.4</v>
      </c>
      <c r="N51" s="473">
        <v>5383.4</v>
      </c>
      <c r="O51" s="473">
        <v>2159.8000000000002</v>
      </c>
      <c r="P51" s="316">
        <v>4908.2</v>
      </c>
      <c r="Q51" s="472">
        <v>4908.2</v>
      </c>
      <c r="R51" s="472"/>
      <c r="S51" s="316">
        <v>4929.7</v>
      </c>
      <c r="T51" s="472">
        <v>4929.7</v>
      </c>
      <c r="U51" s="472"/>
      <c r="V51" s="471">
        <v>5133.7</v>
      </c>
      <c r="W51" s="472">
        <v>5133.7</v>
      </c>
      <c r="X51" s="472"/>
    </row>
    <row r="52" spans="1:24" ht="112.5">
      <c r="A52" s="436" t="s">
        <v>473</v>
      </c>
      <c r="B52" s="322" t="s">
        <v>509</v>
      </c>
      <c r="C52" s="407"/>
      <c r="D52" s="323" t="s">
        <v>278</v>
      </c>
      <c r="E52" s="323" t="s">
        <v>1023</v>
      </c>
      <c r="F52" s="323" t="s">
        <v>135</v>
      </c>
      <c r="G52" s="323" t="s">
        <v>132</v>
      </c>
      <c r="H52" s="323" t="s">
        <v>1679</v>
      </c>
      <c r="I52" s="350">
        <v>622</v>
      </c>
      <c r="J52" s="383" t="s">
        <v>510</v>
      </c>
      <c r="K52" s="366"/>
      <c r="L52" s="438"/>
      <c r="M52" s="471"/>
      <c r="N52" s="474">
        <v>109993</v>
      </c>
      <c r="O52" s="474">
        <v>68800</v>
      </c>
      <c r="P52" s="316">
        <v>107961.8</v>
      </c>
      <c r="Q52" s="471">
        <v>107961.8</v>
      </c>
      <c r="R52" s="471"/>
      <c r="S52" s="316">
        <v>109211.8</v>
      </c>
      <c r="T52" s="471">
        <v>109211.8</v>
      </c>
      <c r="U52" s="471"/>
      <c r="V52" s="471">
        <v>110149.2</v>
      </c>
      <c r="W52" s="471">
        <v>110149.2</v>
      </c>
      <c r="X52" s="471"/>
    </row>
    <row r="53" spans="1:24" ht="112.5">
      <c r="A53" s="436" t="s">
        <v>474</v>
      </c>
      <c r="B53" s="322" t="s">
        <v>509</v>
      </c>
      <c r="C53" s="407"/>
      <c r="D53" s="323" t="s">
        <v>278</v>
      </c>
      <c r="E53" s="323" t="s">
        <v>1023</v>
      </c>
      <c r="F53" s="323" t="s">
        <v>135</v>
      </c>
      <c r="G53" s="323" t="s">
        <v>132</v>
      </c>
      <c r="H53" s="323" t="s">
        <v>1215</v>
      </c>
      <c r="I53" s="350">
        <v>622</v>
      </c>
      <c r="J53" s="383" t="s">
        <v>510</v>
      </c>
      <c r="K53" s="366"/>
      <c r="L53" s="438"/>
      <c r="M53" s="471">
        <v>85258.1</v>
      </c>
      <c r="N53" s="474"/>
      <c r="O53" s="474"/>
      <c r="P53" s="316"/>
      <c r="Q53" s="471"/>
      <c r="R53" s="471"/>
      <c r="S53" s="316">
        <f t="shared" ref="S53" si="20">T53+U53</f>
        <v>0</v>
      </c>
      <c r="T53" s="471"/>
      <c r="U53" s="471"/>
      <c r="V53" s="471">
        <f t="shared" ref="V53" si="21">W53+X53</f>
        <v>0</v>
      </c>
      <c r="W53" s="471"/>
      <c r="X53" s="471"/>
    </row>
    <row r="54" spans="1:24" ht="187.5">
      <c r="A54" s="436" t="s">
        <v>866</v>
      </c>
      <c r="B54" s="383" t="s">
        <v>511</v>
      </c>
      <c r="C54" s="407"/>
      <c r="D54" s="323" t="s">
        <v>278</v>
      </c>
      <c r="E54" s="323" t="s">
        <v>1023</v>
      </c>
      <c r="F54" s="323" t="s">
        <v>135</v>
      </c>
      <c r="G54" s="323" t="s">
        <v>132</v>
      </c>
      <c r="H54" s="323" t="s">
        <v>1680</v>
      </c>
      <c r="I54" s="323" t="s">
        <v>138</v>
      </c>
      <c r="J54" s="383" t="s">
        <v>510</v>
      </c>
      <c r="K54" s="366"/>
      <c r="L54" s="438"/>
      <c r="M54" s="471"/>
      <c r="N54" s="474"/>
      <c r="O54" s="474"/>
      <c r="P54" s="316">
        <v>3506.7</v>
      </c>
      <c r="Q54" s="471">
        <v>3506.7</v>
      </c>
      <c r="R54" s="471"/>
      <c r="S54" s="316">
        <v>3307</v>
      </c>
      <c r="T54" s="471">
        <v>3307</v>
      </c>
      <c r="U54" s="471"/>
      <c r="V54" s="471">
        <v>3527</v>
      </c>
      <c r="W54" s="471">
        <v>3527</v>
      </c>
      <c r="X54" s="471"/>
    </row>
    <row r="55" spans="1:24" ht="150">
      <c r="A55" s="436" t="s">
        <v>475</v>
      </c>
      <c r="B55" s="322" t="s">
        <v>1681</v>
      </c>
      <c r="C55" s="407"/>
      <c r="D55" s="323" t="s">
        <v>278</v>
      </c>
      <c r="E55" s="323" t="s">
        <v>1023</v>
      </c>
      <c r="F55" s="323" t="s">
        <v>135</v>
      </c>
      <c r="G55" s="323" t="s">
        <v>132</v>
      </c>
      <c r="H55" s="323" t="s">
        <v>246</v>
      </c>
      <c r="I55" s="323" t="s">
        <v>138</v>
      </c>
      <c r="J55" s="383" t="s">
        <v>510</v>
      </c>
      <c r="K55" s="366"/>
      <c r="L55" s="438"/>
      <c r="M55" s="471">
        <v>3524.1</v>
      </c>
      <c r="N55" s="474">
        <v>4397.1000000000004</v>
      </c>
      <c r="O55" s="474">
        <v>4397.1000000000004</v>
      </c>
      <c r="P55" s="316">
        <v>806</v>
      </c>
      <c r="Q55" s="471">
        <v>806</v>
      </c>
      <c r="R55" s="471"/>
      <c r="S55" s="316">
        <v>1024.5999999999999</v>
      </c>
      <c r="T55" s="471">
        <v>1024.5999999999999</v>
      </c>
      <c r="U55" s="471"/>
      <c r="V55" s="471">
        <v>983.9</v>
      </c>
      <c r="W55" s="471">
        <v>983.9</v>
      </c>
      <c r="X55" s="471"/>
    </row>
    <row r="56" spans="1:24" ht="168.75">
      <c r="A56" s="436" t="s">
        <v>476</v>
      </c>
      <c r="B56" s="383" t="s">
        <v>1682</v>
      </c>
      <c r="C56" s="407"/>
      <c r="D56" s="323" t="s">
        <v>278</v>
      </c>
      <c r="E56" s="323" t="s">
        <v>1023</v>
      </c>
      <c r="F56" s="319" t="s">
        <v>135</v>
      </c>
      <c r="G56" s="319" t="s">
        <v>96</v>
      </c>
      <c r="H56" s="319" t="s">
        <v>1683</v>
      </c>
      <c r="I56" s="319" t="s">
        <v>138</v>
      </c>
      <c r="J56" s="322"/>
      <c r="K56" s="376"/>
      <c r="L56" s="376"/>
      <c r="M56" s="475"/>
      <c r="N56" s="475">
        <v>2578</v>
      </c>
      <c r="O56" s="475">
        <v>1718.7</v>
      </c>
      <c r="P56" s="475">
        <v>2578</v>
      </c>
      <c r="Q56" s="475">
        <v>2578</v>
      </c>
      <c r="R56" s="475"/>
      <c r="S56" s="475">
        <v>2578</v>
      </c>
      <c r="T56" s="475">
        <v>2578</v>
      </c>
      <c r="U56" s="475"/>
      <c r="V56" s="475">
        <v>2578</v>
      </c>
      <c r="W56" s="475">
        <v>2578</v>
      </c>
      <c r="X56" s="475"/>
    </row>
    <row r="57" spans="1:24" ht="168.75">
      <c r="A57" s="436" t="s">
        <v>868</v>
      </c>
      <c r="B57" s="383" t="s">
        <v>1682</v>
      </c>
      <c r="C57" s="407"/>
      <c r="D57" s="323" t="s">
        <v>278</v>
      </c>
      <c r="E57" s="323" t="s">
        <v>1023</v>
      </c>
      <c r="F57" s="323" t="s">
        <v>135</v>
      </c>
      <c r="G57" s="323" t="s">
        <v>96</v>
      </c>
      <c r="H57" s="323" t="s">
        <v>1684</v>
      </c>
      <c r="I57" s="323" t="s">
        <v>138</v>
      </c>
      <c r="J57" s="383"/>
      <c r="K57" s="366"/>
      <c r="L57" s="438"/>
      <c r="M57" s="471">
        <v>807.2</v>
      </c>
      <c r="N57" s="474"/>
      <c r="O57" s="474"/>
      <c r="P57" s="316"/>
      <c r="Q57" s="471"/>
      <c r="R57" s="471"/>
      <c r="S57" s="316"/>
      <c r="T57" s="471"/>
      <c r="U57" s="471"/>
      <c r="V57" s="471"/>
      <c r="W57" s="471"/>
      <c r="X57" s="471"/>
    </row>
    <row r="58" spans="1:24">
      <c r="A58" s="638" t="s">
        <v>148</v>
      </c>
      <c r="B58" s="638"/>
      <c r="C58" s="638"/>
      <c r="D58" s="638"/>
      <c r="E58" s="638"/>
      <c r="F58" s="638"/>
      <c r="G58" s="638"/>
      <c r="H58" s="638"/>
      <c r="I58" s="638"/>
      <c r="J58" s="638"/>
      <c r="K58" s="638"/>
      <c r="L58" s="638"/>
      <c r="M58" s="370">
        <f>SUM(M59:M62)</f>
        <v>37562.300000000003</v>
      </c>
      <c r="N58" s="370">
        <f t="shared" ref="N58:X58" si="22">SUM(N59:N62)</f>
        <v>51653.2</v>
      </c>
      <c r="O58" s="370">
        <f t="shared" si="22"/>
        <v>34435.5</v>
      </c>
      <c r="P58" s="370">
        <f t="shared" si="22"/>
        <v>57101.5</v>
      </c>
      <c r="Q58" s="370">
        <f t="shared" si="22"/>
        <v>57101.5</v>
      </c>
      <c r="R58" s="370">
        <f t="shared" si="22"/>
        <v>0</v>
      </c>
      <c r="S58" s="370">
        <f t="shared" si="22"/>
        <v>57351.4</v>
      </c>
      <c r="T58" s="370">
        <f t="shared" si="22"/>
        <v>57351.4</v>
      </c>
      <c r="U58" s="370">
        <f t="shared" si="22"/>
        <v>0</v>
      </c>
      <c r="V58" s="370">
        <f t="shared" si="22"/>
        <v>59725.5</v>
      </c>
      <c r="W58" s="370">
        <f t="shared" si="22"/>
        <v>59725.5</v>
      </c>
      <c r="X58" s="370">
        <f t="shared" si="22"/>
        <v>0</v>
      </c>
    </row>
    <row r="59" spans="1:24" ht="131.25">
      <c r="A59" s="459" t="s">
        <v>939</v>
      </c>
      <c r="B59" s="322" t="s">
        <v>248</v>
      </c>
      <c r="C59" s="407"/>
      <c r="D59" s="323" t="s">
        <v>283</v>
      </c>
      <c r="E59" s="323" t="s">
        <v>1216</v>
      </c>
      <c r="F59" s="323" t="s">
        <v>135</v>
      </c>
      <c r="G59" s="323" t="s">
        <v>132</v>
      </c>
      <c r="H59" s="323" t="s">
        <v>188</v>
      </c>
      <c r="I59" s="350">
        <v>633</v>
      </c>
      <c r="J59" s="629" t="s">
        <v>249</v>
      </c>
      <c r="K59" s="456"/>
      <c r="L59" s="366"/>
      <c r="M59" s="471">
        <v>36570.400000000001</v>
      </c>
      <c r="N59" s="471">
        <v>44526.1</v>
      </c>
      <c r="O59" s="471">
        <v>29684.1</v>
      </c>
      <c r="P59" s="316">
        <f t="shared" ref="P59" si="23">Q59+R59</f>
        <v>0</v>
      </c>
      <c r="Q59" s="471"/>
      <c r="R59" s="471"/>
      <c r="S59" s="316">
        <f t="shared" ref="S59" si="24">T59+U59</f>
        <v>0</v>
      </c>
      <c r="T59" s="471"/>
      <c r="U59" s="471"/>
      <c r="V59" s="471">
        <f>W59+X59</f>
        <v>0</v>
      </c>
      <c r="W59" s="471"/>
      <c r="X59" s="471"/>
    </row>
    <row r="60" spans="1:24" ht="131.25">
      <c r="A60" s="459" t="s">
        <v>940</v>
      </c>
      <c r="B60" s="322" t="s">
        <v>248</v>
      </c>
      <c r="C60" s="407"/>
      <c r="D60" s="323" t="s">
        <v>283</v>
      </c>
      <c r="E60" s="323" t="s">
        <v>1216</v>
      </c>
      <c r="F60" s="323" t="s">
        <v>135</v>
      </c>
      <c r="G60" s="323" t="s">
        <v>132</v>
      </c>
      <c r="H60" s="323" t="s">
        <v>1685</v>
      </c>
      <c r="I60" s="350">
        <v>633</v>
      </c>
      <c r="J60" s="383" t="s">
        <v>249</v>
      </c>
      <c r="K60" s="366"/>
      <c r="L60" s="438"/>
      <c r="M60" s="316"/>
      <c r="N60" s="316"/>
      <c r="O60" s="316"/>
      <c r="P60" s="316">
        <v>47424.9</v>
      </c>
      <c r="Q60" s="316">
        <v>47424.9</v>
      </c>
      <c r="R60" s="316"/>
      <c r="S60" s="316">
        <v>47632.4</v>
      </c>
      <c r="T60" s="316">
        <v>47632.4</v>
      </c>
      <c r="U60" s="316"/>
      <c r="V60" s="471">
        <v>49604.2</v>
      </c>
      <c r="W60" s="316">
        <v>49604.2</v>
      </c>
      <c r="X60" s="316"/>
    </row>
    <row r="61" spans="1:24" ht="225">
      <c r="A61" s="459" t="s">
        <v>942</v>
      </c>
      <c r="B61" s="322" t="s">
        <v>1686</v>
      </c>
      <c r="C61" s="409"/>
      <c r="D61" s="323" t="s">
        <v>1687</v>
      </c>
      <c r="E61" s="329" t="s">
        <v>1688</v>
      </c>
      <c r="F61" s="319" t="s">
        <v>135</v>
      </c>
      <c r="G61" s="319" t="s">
        <v>91</v>
      </c>
      <c r="H61" s="319" t="s">
        <v>1689</v>
      </c>
      <c r="I61" s="318">
        <v>633</v>
      </c>
      <c r="J61" s="634"/>
      <c r="K61" s="393"/>
      <c r="L61" s="392"/>
      <c r="M61" s="475"/>
      <c r="N61" s="475">
        <v>7127.1</v>
      </c>
      <c r="O61" s="475">
        <v>4751.3999999999996</v>
      </c>
      <c r="P61" s="475">
        <v>9676.6</v>
      </c>
      <c r="Q61" s="475">
        <v>9676.6</v>
      </c>
      <c r="R61" s="475"/>
      <c r="S61" s="475">
        <v>9719</v>
      </c>
      <c r="T61" s="475">
        <v>9719</v>
      </c>
      <c r="U61" s="475"/>
      <c r="V61" s="475">
        <v>10121.299999999999</v>
      </c>
      <c r="W61" s="475">
        <v>10121.299999999999</v>
      </c>
      <c r="X61" s="475"/>
    </row>
    <row r="62" spans="1:24" ht="225">
      <c r="A62" s="459" t="s">
        <v>944</v>
      </c>
      <c r="B62" s="322" t="s">
        <v>1686</v>
      </c>
      <c r="C62" s="407"/>
      <c r="D62" s="323" t="s">
        <v>1687</v>
      </c>
      <c r="E62" s="329" t="s">
        <v>1688</v>
      </c>
      <c r="F62" s="323" t="s">
        <v>135</v>
      </c>
      <c r="G62" s="323" t="s">
        <v>91</v>
      </c>
      <c r="H62" s="323" t="s">
        <v>1690</v>
      </c>
      <c r="I62" s="350">
        <v>633</v>
      </c>
      <c r="J62" s="383"/>
      <c r="K62" s="366"/>
      <c r="L62" s="438"/>
      <c r="M62" s="316">
        <v>991.9</v>
      </c>
      <c r="N62" s="316"/>
      <c r="O62" s="316"/>
      <c r="P62" s="316"/>
      <c r="Q62" s="316"/>
      <c r="R62" s="316"/>
      <c r="S62" s="316"/>
      <c r="T62" s="316"/>
      <c r="U62" s="316"/>
      <c r="V62" s="471"/>
      <c r="W62" s="316"/>
      <c r="X62" s="316"/>
    </row>
    <row r="63" spans="1:24">
      <c r="A63" s="309" t="s">
        <v>15</v>
      </c>
      <c r="B63" s="481" t="s">
        <v>16</v>
      </c>
      <c r="C63" s="372"/>
      <c r="D63" s="373"/>
      <c r="E63" s="373"/>
      <c r="F63" s="445"/>
      <c r="G63" s="445"/>
      <c r="H63" s="445"/>
      <c r="I63" s="445">
        <v>300</v>
      </c>
      <c r="J63" s="635"/>
      <c r="K63" s="372"/>
      <c r="L63" s="373"/>
      <c r="M63" s="477">
        <f>SUM(M64,)</f>
        <v>36401.199999999997</v>
      </c>
      <c r="N63" s="477">
        <f t="shared" ref="N63:X63" si="25">SUM(N64,)</f>
        <v>43977.599999999999</v>
      </c>
      <c r="O63" s="477">
        <f t="shared" si="25"/>
        <v>22633.599999999999</v>
      </c>
      <c r="P63" s="477">
        <f t="shared" si="25"/>
        <v>40318.800000000003</v>
      </c>
      <c r="Q63" s="477">
        <f t="shared" si="25"/>
        <v>40318.800000000003</v>
      </c>
      <c r="R63" s="477">
        <f t="shared" si="25"/>
        <v>0</v>
      </c>
      <c r="S63" s="477">
        <f t="shared" si="25"/>
        <v>40326.800000000003</v>
      </c>
      <c r="T63" s="477">
        <f t="shared" si="25"/>
        <v>40326.800000000003</v>
      </c>
      <c r="U63" s="477">
        <f t="shared" si="25"/>
        <v>0</v>
      </c>
      <c r="V63" s="477">
        <f t="shared" si="25"/>
        <v>40403.9</v>
      </c>
      <c r="W63" s="477">
        <f t="shared" si="25"/>
        <v>40403.9</v>
      </c>
      <c r="X63" s="477">
        <f t="shared" si="25"/>
        <v>0</v>
      </c>
    </row>
    <row r="64" spans="1:24" ht="56.25">
      <c r="A64" s="380" t="s">
        <v>18</v>
      </c>
      <c r="B64" s="341" t="s">
        <v>46</v>
      </c>
      <c r="C64" s="374"/>
      <c r="D64" s="375"/>
      <c r="E64" s="375"/>
      <c r="F64" s="363"/>
      <c r="G64" s="363"/>
      <c r="H64" s="363"/>
      <c r="I64" s="363">
        <v>320</v>
      </c>
      <c r="J64" s="396"/>
      <c r="K64" s="374"/>
      <c r="L64" s="375"/>
      <c r="M64" s="314">
        <f>SUM(M65:M66)</f>
        <v>36401.199999999997</v>
      </c>
      <c r="N64" s="314">
        <f t="shared" ref="N64:X64" si="26">SUM(N65:N66)</f>
        <v>43977.599999999999</v>
      </c>
      <c r="O64" s="314">
        <f t="shared" si="26"/>
        <v>22633.599999999999</v>
      </c>
      <c r="P64" s="314">
        <f t="shared" si="26"/>
        <v>40318.800000000003</v>
      </c>
      <c r="Q64" s="314">
        <f t="shared" si="26"/>
        <v>40318.800000000003</v>
      </c>
      <c r="R64" s="314">
        <f t="shared" si="26"/>
        <v>0</v>
      </c>
      <c r="S64" s="314">
        <f t="shared" si="26"/>
        <v>40326.800000000003</v>
      </c>
      <c r="T64" s="314">
        <f t="shared" si="26"/>
        <v>40326.800000000003</v>
      </c>
      <c r="U64" s="314">
        <f t="shared" si="26"/>
        <v>0</v>
      </c>
      <c r="V64" s="314">
        <f t="shared" si="26"/>
        <v>40403.9</v>
      </c>
      <c r="W64" s="314">
        <f t="shared" si="26"/>
        <v>40403.9</v>
      </c>
      <c r="X64" s="314">
        <f t="shared" si="26"/>
        <v>0</v>
      </c>
    </row>
    <row r="65" spans="1:24" ht="187.5">
      <c r="A65" s="422" t="s">
        <v>934</v>
      </c>
      <c r="B65" s="322" t="s">
        <v>179</v>
      </c>
      <c r="C65" s="443"/>
      <c r="D65" s="323" t="s">
        <v>279</v>
      </c>
      <c r="E65" s="323" t="s">
        <v>1076</v>
      </c>
      <c r="F65" s="323" t="s">
        <v>79</v>
      </c>
      <c r="G65" s="323" t="s">
        <v>92</v>
      </c>
      <c r="H65" s="323" t="s">
        <v>166</v>
      </c>
      <c r="I65" s="350">
        <v>321</v>
      </c>
      <c r="J65" s="383" t="s">
        <v>243</v>
      </c>
      <c r="K65" s="443"/>
      <c r="L65" s="437"/>
      <c r="M65" s="475">
        <v>36124.699999999997</v>
      </c>
      <c r="N65" s="475">
        <v>41827.599999999999</v>
      </c>
      <c r="O65" s="475">
        <v>22142.6</v>
      </c>
      <c r="P65" s="316">
        <v>38465.4</v>
      </c>
      <c r="Q65" s="475">
        <v>38465.4</v>
      </c>
      <c r="R65" s="475"/>
      <c r="S65" s="316">
        <v>38465.4</v>
      </c>
      <c r="T65" s="475">
        <v>38465.4</v>
      </c>
      <c r="U65" s="475"/>
      <c r="V65" s="471">
        <v>38465.4</v>
      </c>
      <c r="W65" s="475">
        <v>38465.4</v>
      </c>
      <c r="X65" s="475"/>
    </row>
    <row r="66" spans="1:24" ht="375">
      <c r="A66" s="422" t="s">
        <v>935</v>
      </c>
      <c r="B66" s="322" t="s">
        <v>250</v>
      </c>
      <c r="C66" s="458" t="s">
        <v>238</v>
      </c>
      <c r="D66" s="323" t="s">
        <v>278</v>
      </c>
      <c r="E66" s="323" t="s">
        <v>1023</v>
      </c>
      <c r="F66" s="323" t="s">
        <v>135</v>
      </c>
      <c r="G66" s="323" t="s">
        <v>96</v>
      </c>
      <c r="H66" s="323" t="s">
        <v>167</v>
      </c>
      <c r="I66" s="350">
        <v>321</v>
      </c>
      <c r="J66" s="383" t="s">
        <v>243</v>
      </c>
      <c r="K66" s="443"/>
      <c r="L66" s="437"/>
      <c r="M66" s="475">
        <v>276.5</v>
      </c>
      <c r="N66" s="475">
        <v>2150</v>
      </c>
      <c r="O66" s="475">
        <v>491</v>
      </c>
      <c r="P66" s="316">
        <v>1853.4</v>
      </c>
      <c r="Q66" s="475">
        <v>1853.4</v>
      </c>
      <c r="R66" s="475"/>
      <c r="S66" s="316">
        <v>1861.4</v>
      </c>
      <c r="T66" s="475">
        <v>1861.4</v>
      </c>
      <c r="U66" s="475"/>
      <c r="V66" s="471">
        <v>1938.5</v>
      </c>
      <c r="W66" s="475">
        <v>1938.5</v>
      </c>
      <c r="X66" s="475"/>
    </row>
    <row r="67" spans="1:24">
      <c r="A67" s="309" t="s">
        <v>19</v>
      </c>
      <c r="B67" s="653" t="s">
        <v>175</v>
      </c>
      <c r="C67" s="653"/>
      <c r="D67" s="653"/>
      <c r="E67" s="653"/>
      <c r="F67" s="653"/>
      <c r="G67" s="653"/>
      <c r="H67" s="653"/>
      <c r="I67" s="653"/>
      <c r="J67" s="653"/>
      <c r="K67" s="653"/>
      <c r="L67" s="653"/>
      <c r="M67" s="494">
        <f t="shared" ref="M67:X67" si="27">SUM(M68:M68)</f>
        <v>1078.0999999999999</v>
      </c>
      <c r="N67" s="494">
        <f t="shared" si="27"/>
        <v>2178.5</v>
      </c>
      <c r="O67" s="494">
        <f t="shared" si="27"/>
        <v>0</v>
      </c>
      <c r="P67" s="494">
        <f t="shared" si="27"/>
        <v>1877.9</v>
      </c>
      <c r="Q67" s="494">
        <f t="shared" si="27"/>
        <v>1877.9</v>
      </c>
      <c r="R67" s="494">
        <f t="shared" si="27"/>
        <v>0</v>
      </c>
      <c r="S67" s="494">
        <f t="shared" si="27"/>
        <v>1886.1</v>
      </c>
      <c r="T67" s="494">
        <f t="shared" si="27"/>
        <v>1886.1</v>
      </c>
      <c r="U67" s="494">
        <f t="shared" si="27"/>
        <v>0</v>
      </c>
      <c r="V67" s="494">
        <f t="shared" si="27"/>
        <v>1964.2</v>
      </c>
      <c r="W67" s="494">
        <f t="shared" si="27"/>
        <v>1964.2</v>
      </c>
      <c r="X67" s="494">
        <f t="shared" si="27"/>
        <v>0</v>
      </c>
    </row>
    <row r="68" spans="1:24" ht="187.5">
      <c r="A68" s="460" t="s">
        <v>25</v>
      </c>
      <c r="B68" s="322" t="s">
        <v>180</v>
      </c>
      <c r="C68" s="448"/>
      <c r="D68" s="461" t="s">
        <v>278</v>
      </c>
      <c r="E68" s="461" t="s">
        <v>1023</v>
      </c>
      <c r="F68" s="462" t="s">
        <v>135</v>
      </c>
      <c r="G68" s="462" t="s">
        <v>96</v>
      </c>
      <c r="H68" s="462" t="s">
        <v>167</v>
      </c>
      <c r="I68" s="378">
        <v>811</v>
      </c>
      <c r="J68" s="383" t="s">
        <v>242</v>
      </c>
      <c r="K68" s="448"/>
      <c r="L68" s="448"/>
      <c r="M68" s="471">
        <v>1078.0999999999999</v>
      </c>
      <c r="N68" s="471">
        <v>2178.5</v>
      </c>
      <c r="O68" s="471"/>
      <c r="P68" s="471">
        <v>1877.9</v>
      </c>
      <c r="Q68" s="471">
        <v>1877.9</v>
      </c>
      <c r="R68" s="471"/>
      <c r="S68" s="471">
        <v>1886.1</v>
      </c>
      <c r="T68" s="471">
        <v>1886.1</v>
      </c>
      <c r="U68" s="471"/>
      <c r="V68" s="471">
        <v>1964.2</v>
      </c>
      <c r="W68" s="471">
        <v>1964.2</v>
      </c>
      <c r="X68" s="471"/>
    </row>
    <row r="69" spans="1:24" ht="56.25">
      <c r="A69" s="1" t="s">
        <v>150</v>
      </c>
      <c r="B69" s="480" t="s">
        <v>1239</v>
      </c>
      <c r="C69" s="163"/>
      <c r="D69" s="163"/>
      <c r="E69" s="163"/>
      <c r="F69" s="163"/>
      <c r="G69" s="163"/>
      <c r="H69" s="163"/>
      <c r="I69" s="163"/>
      <c r="J69" s="636"/>
      <c r="K69" s="163"/>
      <c r="L69" s="163" t="s">
        <v>61</v>
      </c>
      <c r="M69" s="476">
        <f>SUM(M70,)</f>
        <v>6782.2</v>
      </c>
      <c r="N69" s="476">
        <f t="shared" ref="N69:W70" si="28">SUM(N70,)</f>
        <v>7102.7</v>
      </c>
      <c r="O69" s="476">
        <f t="shared" si="28"/>
        <v>4464.1000000000004</v>
      </c>
      <c r="P69" s="476">
        <f t="shared" si="28"/>
        <v>7319.3</v>
      </c>
      <c r="Q69" s="476">
        <f t="shared" si="28"/>
        <v>7319.3</v>
      </c>
      <c r="R69" s="476">
        <f t="shared" si="28"/>
        <v>0</v>
      </c>
      <c r="S69" s="476">
        <f t="shared" si="28"/>
        <v>7319.3</v>
      </c>
      <c r="T69" s="476">
        <f t="shared" si="28"/>
        <v>7319.3</v>
      </c>
      <c r="U69" s="476">
        <f t="shared" si="28"/>
        <v>0</v>
      </c>
      <c r="V69" s="476">
        <f t="shared" si="28"/>
        <v>7319.3</v>
      </c>
      <c r="W69" s="476">
        <f t="shared" si="28"/>
        <v>7319.3</v>
      </c>
      <c r="X69" s="3">
        <v>0</v>
      </c>
    </row>
    <row r="70" spans="1:24">
      <c r="A70" s="171" t="s">
        <v>9</v>
      </c>
      <c r="B70" s="783" t="s">
        <v>66</v>
      </c>
      <c r="C70" s="783"/>
      <c r="D70" s="783"/>
      <c r="E70" s="783"/>
      <c r="F70" s="783"/>
      <c r="G70" s="783"/>
      <c r="H70" s="783"/>
      <c r="I70" s="783"/>
      <c r="J70" s="783"/>
      <c r="K70" s="783"/>
      <c r="L70" s="783"/>
      <c r="M70" s="493">
        <f>SUM(M71,)</f>
        <v>6782.2</v>
      </c>
      <c r="N70" s="493">
        <f t="shared" si="28"/>
        <v>7102.7</v>
      </c>
      <c r="O70" s="493">
        <f t="shared" si="28"/>
        <v>4464.1000000000004</v>
      </c>
      <c r="P70" s="493">
        <f t="shared" si="28"/>
        <v>7319.3</v>
      </c>
      <c r="Q70" s="493">
        <f t="shared" si="28"/>
        <v>7319.3</v>
      </c>
      <c r="R70" s="493">
        <f t="shared" si="28"/>
        <v>0</v>
      </c>
      <c r="S70" s="493">
        <f t="shared" si="28"/>
        <v>7319.3</v>
      </c>
      <c r="T70" s="493">
        <f t="shared" si="28"/>
        <v>7319.3</v>
      </c>
      <c r="U70" s="493">
        <f t="shared" si="28"/>
        <v>0</v>
      </c>
      <c r="V70" s="493">
        <f t="shared" si="28"/>
        <v>7319.3</v>
      </c>
      <c r="W70" s="493">
        <f t="shared" si="28"/>
        <v>7319.3</v>
      </c>
      <c r="X70" s="495">
        <f t="shared" ref="X70" si="29">SUM(X71)</f>
        <v>0</v>
      </c>
    </row>
    <row r="71" spans="1:24">
      <c r="A71" s="6" t="s">
        <v>56</v>
      </c>
      <c r="B71" s="192"/>
      <c r="C71" s="164"/>
      <c r="D71" s="164"/>
      <c r="E71" s="165"/>
      <c r="F71" s="192"/>
      <c r="G71" s="192"/>
      <c r="H71" s="192"/>
      <c r="I71" s="192"/>
      <c r="J71" s="630"/>
      <c r="K71" s="164"/>
      <c r="L71" s="165"/>
      <c r="M71" s="167">
        <f t="shared" ref="M71:W71" si="30">SUM(M72:M73)</f>
        <v>6782.2</v>
      </c>
      <c r="N71" s="167">
        <f t="shared" si="30"/>
        <v>7102.7</v>
      </c>
      <c r="O71" s="167">
        <f t="shared" si="30"/>
        <v>4464.1000000000004</v>
      </c>
      <c r="P71" s="167">
        <f t="shared" si="30"/>
        <v>7319.3</v>
      </c>
      <c r="Q71" s="167">
        <f t="shared" si="30"/>
        <v>7319.3</v>
      </c>
      <c r="R71" s="167">
        <f t="shared" si="30"/>
        <v>0</v>
      </c>
      <c r="S71" s="167">
        <f t="shared" si="30"/>
        <v>7319.3</v>
      </c>
      <c r="T71" s="167">
        <f t="shared" si="30"/>
        <v>7319.3</v>
      </c>
      <c r="U71" s="167">
        <f t="shared" si="30"/>
        <v>0</v>
      </c>
      <c r="V71" s="167">
        <f t="shared" si="30"/>
        <v>7319.3</v>
      </c>
      <c r="W71" s="167">
        <f t="shared" si="30"/>
        <v>7319.3</v>
      </c>
      <c r="X71" s="7">
        <f t="shared" ref="X71" si="31">SUM(X72:X73)</f>
        <v>0</v>
      </c>
    </row>
    <row r="72" spans="1:24" ht="131.25">
      <c r="A72" s="8" t="s">
        <v>10</v>
      </c>
      <c r="B72" s="192" t="s">
        <v>67</v>
      </c>
      <c r="C72" s="189"/>
      <c r="D72" s="189" t="s">
        <v>1524</v>
      </c>
      <c r="E72" s="189" t="s">
        <v>1525</v>
      </c>
      <c r="F72" s="181" t="s">
        <v>92</v>
      </c>
      <c r="G72" s="181" t="s">
        <v>97</v>
      </c>
      <c r="H72" s="192">
        <v>1320173910</v>
      </c>
      <c r="I72" s="187">
        <v>100</v>
      </c>
      <c r="J72" s="464" t="s">
        <v>1071</v>
      </c>
      <c r="K72" s="189" t="s">
        <v>1072</v>
      </c>
      <c r="L72" s="189"/>
      <c r="M72" s="168">
        <v>6011</v>
      </c>
      <c r="N72" s="168">
        <v>6521.7</v>
      </c>
      <c r="O72" s="168">
        <v>4140.1000000000004</v>
      </c>
      <c r="P72" s="168">
        <v>6718.5</v>
      </c>
      <c r="Q72" s="168">
        <v>6718.5</v>
      </c>
      <c r="R72" s="168"/>
      <c r="S72" s="168">
        <v>6718.5</v>
      </c>
      <c r="T72" s="168">
        <v>6718.5</v>
      </c>
      <c r="U72" s="168"/>
      <c r="V72" s="168">
        <v>6718.5</v>
      </c>
      <c r="W72" s="168">
        <v>6718.5</v>
      </c>
      <c r="X72" s="106"/>
    </row>
    <row r="73" spans="1:24" ht="131.25">
      <c r="A73" s="8" t="s">
        <v>11</v>
      </c>
      <c r="B73" s="192" t="s">
        <v>68</v>
      </c>
      <c r="C73" s="166"/>
      <c r="D73" s="186" t="s">
        <v>274</v>
      </c>
      <c r="E73" s="191" t="s">
        <v>1211</v>
      </c>
      <c r="F73" s="181" t="s">
        <v>92</v>
      </c>
      <c r="G73" s="181" t="s">
        <v>97</v>
      </c>
      <c r="H73" s="192">
        <v>1320173910</v>
      </c>
      <c r="I73" s="187">
        <v>200</v>
      </c>
      <c r="J73" s="464" t="s">
        <v>1074</v>
      </c>
      <c r="K73" s="189" t="s">
        <v>1072</v>
      </c>
      <c r="L73" s="169"/>
      <c r="M73" s="168">
        <v>771.2</v>
      </c>
      <c r="N73" s="168">
        <v>581</v>
      </c>
      <c r="O73" s="168">
        <v>324</v>
      </c>
      <c r="P73" s="168">
        <v>600.79999999999995</v>
      </c>
      <c r="Q73" s="168">
        <v>600.79999999999995</v>
      </c>
      <c r="R73" s="168"/>
      <c r="S73" s="168">
        <v>600.79999999999995</v>
      </c>
      <c r="T73" s="168">
        <v>600.79999999999995</v>
      </c>
      <c r="U73" s="168"/>
      <c r="V73" s="168">
        <v>600.79999999999995</v>
      </c>
      <c r="W73" s="168">
        <v>600.79999999999995</v>
      </c>
      <c r="X73" s="106"/>
    </row>
    <row r="74" spans="1:24" ht="56.25">
      <c r="A74" s="1" t="s">
        <v>151</v>
      </c>
      <c r="B74" s="31" t="s">
        <v>1240</v>
      </c>
      <c r="C74" s="2"/>
      <c r="D74" s="2"/>
      <c r="E74" s="2"/>
      <c r="F74" s="2"/>
      <c r="G74" s="2"/>
      <c r="H74" s="2"/>
      <c r="I74" s="2"/>
      <c r="J74" s="50"/>
      <c r="K74" s="50"/>
      <c r="L74" s="50" t="s">
        <v>61</v>
      </c>
      <c r="M74" s="3">
        <v>6218.4</v>
      </c>
      <c r="N74" s="3">
        <v>13311.9</v>
      </c>
      <c r="O74" s="3">
        <v>7557.4</v>
      </c>
      <c r="P74" s="3">
        <v>15644.400000000001</v>
      </c>
      <c r="Q74" s="3">
        <v>15644.400000000001</v>
      </c>
      <c r="R74" s="3">
        <v>0</v>
      </c>
      <c r="S74" s="3">
        <v>18938.5</v>
      </c>
      <c r="T74" s="3">
        <v>18938.5</v>
      </c>
      <c r="U74" s="3">
        <v>0</v>
      </c>
      <c r="V74" s="3">
        <v>18481.5</v>
      </c>
      <c r="W74" s="3">
        <v>18481.5</v>
      </c>
      <c r="X74" s="497">
        <v>0</v>
      </c>
    </row>
    <row r="75" spans="1:24">
      <c r="A75" s="309" t="s">
        <v>9</v>
      </c>
      <c r="B75" s="653" t="s">
        <v>66</v>
      </c>
      <c r="C75" s="653"/>
      <c r="D75" s="653"/>
      <c r="E75" s="653"/>
      <c r="F75" s="653"/>
      <c r="G75" s="653"/>
      <c r="H75" s="653"/>
      <c r="I75" s="653"/>
      <c r="J75" s="653"/>
      <c r="K75" s="653"/>
      <c r="L75" s="653"/>
      <c r="M75" s="477">
        <f>SUM(M76,M84,M89,)</f>
        <v>3855.6</v>
      </c>
      <c r="N75" s="477">
        <f t="shared" ref="N75:X75" si="32">SUM(N76,N84,N89,)</f>
        <v>4230</v>
      </c>
      <c r="O75" s="477">
        <f t="shared" si="32"/>
        <v>3104.8</v>
      </c>
      <c r="P75" s="477">
        <f t="shared" si="32"/>
        <v>10765.100000000002</v>
      </c>
      <c r="Q75" s="477">
        <f t="shared" si="32"/>
        <v>10765.100000000002</v>
      </c>
      <c r="R75" s="477">
        <f t="shared" si="32"/>
        <v>0</v>
      </c>
      <c r="S75" s="477">
        <f t="shared" si="32"/>
        <v>11290.199999999999</v>
      </c>
      <c r="T75" s="477">
        <f t="shared" si="32"/>
        <v>11290.199999999999</v>
      </c>
      <c r="U75" s="477">
        <f t="shared" si="32"/>
        <v>0</v>
      </c>
      <c r="V75" s="477">
        <f t="shared" si="32"/>
        <v>13163.4</v>
      </c>
      <c r="W75" s="477">
        <f t="shared" si="32"/>
        <v>13163.4</v>
      </c>
      <c r="X75" s="477">
        <f t="shared" si="32"/>
        <v>0</v>
      </c>
    </row>
    <row r="76" spans="1:24">
      <c r="A76" s="380" t="s">
        <v>56</v>
      </c>
      <c r="B76" s="322"/>
      <c r="C76" s="366"/>
      <c r="D76" s="438"/>
      <c r="E76" s="438"/>
      <c r="F76" s="322"/>
      <c r="G76" s="322"/>
      <c r="H76" s="322"/>
      <c r="I76" s="322"/>
      <c r="J76" s="396"/>
      <c r="K76" s="366"/>
      <c r="L76" s="438"/>
      <c r="M76" s="314">
        <f>M77+M80</f>
        <v>3826</v>
      </c>
      <c r="N76" s="314">
        <f>N77+N80</f>
        <v>4197.8</v>
      </c>
      <c r="O76" s="314">
        <f>O77+O80</f>
        <v>3104.8</v>
      </c>
      <c r="P76" s="314">
        <f t="shared" ref="P76:X76" si="33">P77+P80</f>
        <v>4159.2</v>
      </c>
      <c r="Q76" s="314">
        <f t="shared" si="33"/>
        <v>4159.2</v>
      </c>
      <c r="R76" s="314">
        <f t="shared" si="33"/>
        <v>0</v>
      </c>
      <c r="S76" s="314">
        <f t="shared" ref="S76:S91" si="34">T76</f>
        <v>4159.2</v>
      </c>
      <c r="T76" s="314">
        <f t="shared" si="33"/>
        <v>4159.2</v>
      </c>
      <c r="U76" s="314">
        <f t="shared" si="33"/>
        <v>0</v>
      </c>
      <c r="V76" s="314">
        <f t="shared" si="33"/>
        <v>4159.2</v>
      </c>
      <c r="W76" s="314">
        <f t="shared" si="33"/>
        <v>4159.2</v>
      </c>
      <c r="X76" s="314">
        <f t="shared" si="33"/>
        <v>0</v>
      </c>
    </row>
    <row r="77" spans="1:24" ht="37.5">
      <c r="A77" s="380" t="s">
        <v>10</v>
      </c>
      <c r="B77" s="322" t="s">
        <v>183</v>
      </c>
      <c r="C77" s="366"/>
      <c r="D77" s="438"/>
      <c r="E77" s="438"/>
      <c r="F77" s="322"/>
      <c r="G77" s="322"/>
      <c r="H77" s="322"/>
      <c r="I77" s="322">
        <v>100</v>
      </c>
      <c r="J77" s="396"/>
      <c r="K77" s="366"/>
      <c r="L77" s="438"/>
      <c r="M77" s="314">
        <f>M78+M79</f>
        <v>3750.6</v>
      </c>
      <c r="N77" s="314">
        <f>N78+N79</f>
        <v>4072</v>
      </c>
      <c r="O77" s="314">
        <f>O78+O79</f>
        <v>3040.3</v>
      </c>
      <c r="P77" s="314">
        <f>Q77+R77</f>
        <v>4002</v>
      </c>
      <c r="Q77" s="314">
        <f>Q78+Q79</f>
        <v>4002</v>
      </c>
      <c r="R77" s="314">
        <v>0</v>
      </c>
      <c r="S77" s="314">
        <f t="shared" si="34"/>
        <v>4002</v>
      </c>
      <c r="T77" s="314">
        <f>T78+T79</f>
        <v>4002</v>
      </c>
      <c r="U77" s="314">
        <v>0</v>
      </c>
      <c r="V77" s="314">
        <f>W77+X77</f>
        <v>4002</v>
      </c>
      <c r="W77" s="314">
        <f>W78+W79</f>
        <v>4002</v>
      </c>
      <c r="X77" s="314">
        <v>0</v>
      </c>
    </row>
    <row r="78" spans="1:24" ht="409.5">
      <c r="A78" s="334"/>
      <c r="B78" s="322"/>
      <c r="C78" s="336" t="s">
        <v>1567</v>
      </c>
      <c r="D78" s="323" t="s">
        <v>810</v>
      </c>
      <c r="E78" s="323" t="s">
        <v>1019</v>
      </c>
      <c r="F78" s="323" t="s">
        <v>91</v>
      </c>
      <c r="G78" s="323" t="s">
        <v>92</v>
      </c>
      <c r="H78" s="323" t="s">
        <v>914</v>
      </c>
      <c r="I78" s="350">
        <v>100</v>
      </c>
      <c r="J78" s="383" t="s">
        <v>701</v>
      </c>
      <c r="K78" s="430" t="s">
        <v>702</v>
      </c>
      <c r="L78" s="430" t="s">
        <v>703</v>
      </c>
      <c r="M78" s="316">
        <v>2320.6999999999998</v>
      </c>
      <c r="N78" s="316">
        <v>2508.6</v>
      </c>
      <c r="O78" s="316">
        <v>1869</v>
      </c>
      <c r="P78" s="316">
        <f>SUM(Q78:R78)</f>
        <v>2443.1</v>
      </c>
      <c r="Q78" s="316">
        <v>2443.1</v>
      </c>
      <c r="R78" s="316">
        <v>0</v>
      </c>
      <c r="S78" s="316">
        <f t="shared" si="34"/>
        <v>2443.1</v>
      </c>
      <c r="T78" s="316">
        <v>2443.1</v>
      </c>
      <c r="U78" s="316">
        <v>0</v>
      </c>
      <c r="V78" s="316">
        <f>SUM(W78:X78)</f>
        <v>2443.1</v>
      </c>
      <c r="W78" s="316">
        <v>2443.1</v>
      </c>
      <c r="X78" s="316">
        <v>0</v>
      </c>
    </row>
    <row r="79" spans="1:24" ht="37.5">
      <c r="A79" s="334"/>
      <c r="B79" s="322"/>
      <c r="C79" s="670" t="s">
        <v>704</v>
      </c>
      <c r="D79" s="323" t="s">
        <v>277</v>
      </c>
      <c r="E79" s="323" t="s">
        <v>1075</v>
      </c>
      <c r="F79" s="323" t="s">
        <v>91</v>
      </c>
      <c r="G79" s="323" t="s">
        <v>92</v>
      </c>
      <c r="H79" s="323" t="s">
        <v>915</v>
      </c>
      <c r="I79" s="350">
        <v>100</v>
      </c>
      <c r="J79" s="639" t="s">
        <v>705</v>
      </c>
      <c r="K79" s="772" t="s">
        <v>706</v>
      </c>
      <c r="L79" s="655"/>
      <c r="M79" s="316">
        <v>1429.9</v>
      </c>
      <c r="N79" s="316">
        <v>1563.4</v>
      </c>
      <c r="O79" s="316">
        <v>1171.3</v>
      </c>
      <c r="P79" s="316">
        <f>R79+Q79</f>
        <v>1558.9</v>
      </c>
      <c r="Q79" s="316">
        <v>1558.9</v>
      </c>
      <c r="R79" s="316">
        <v>0</v>
      </c>
      <c r="S79" s="316">
        <f t="shared" si="34"/>
        <v>1558.9</v>
      </c>
      <c r="T79" s="316">
        <v>1558.9</v>
      </c>
      <c r="U79" s="316">
        <v>0</v>
      </c>
      <c r="V79" s="316">
        <f>W79</f>
        <v>1558.9</v>
      </c>
      <c r="W79" s="316">
        <v>1558.9</v>
      </c>
      <c r="X79" s="316">
        <v>0</v>
      </c>
    </row>
    <row r="80" spans="1:24">
      <c r="A80" s="727" t="s">
        <v>11</v>
      </c>
      <c r="B80" s="676" t="s">
        <v>68</v>
      </c>
      <c r="C80" s="670"/>
      <c r="D80" s="362"/>
      <c r="E80" s="362"/>
      <c r="F80" s="323"/>
      <c r="G80" s="323"/>
      <c r="H80" s="323"/>
      <c r="I80" s="766">
        <v>200</v>
      </c>
      <c r="J80" s="639"/>
      <c r="K80" s="772"/>
      <c r="L80" s="655"/>
      <c r="M80" s="314">
        <f>M81+M82</f>
        <v>75.400000000000006</v>
      </c>
      <c r="N80" s="314">
        <f>N81+N82</f>
        <v>125.80000000000001</v>
      </c>
      <c r="O80" s="314">
        <f>O81+O82</f>
        <v>64.5</v>
      </c>
      <c r="P80" s="314">
        <f>SUM(Q80:R80)</f>
        <v>157.19999999999999</v>
      </c>
      <c r="Q80" s="314">
        <f>Q81+Q82</f>
        <v>157.19999999999999</v>
      </c>
      <c r="R80" s="314">
        <f>R81+R82</f>
        <v>0</v>
      </c>
      <c r="S80" s="314">
        <f t="shared" si="34"/>
        <v>157.19999999999999</v>
      </c>
      <c r="T80" s="314">
        <f>T81+T82</f>
        <v>157.19999999999999</v>
      </c>
      <c r="U80" s="314">
        <f>U81+U82</f>
        <v>0</v>
      </c>
      <c r="V80" s="314">
        <f>SUM(W80:X80)</f>
        <v>157.19999999999999</v>
      </c>
      <c r="W80" s="314">
        <f>W81+W82</f>
        <v>157.19999999999999</v>
      </c>
      <c r="X80" s="314">
        <f>X81+X82</f>
        <v>0</v>
      </c>
    </row>
    <row r="81" spans="1:24" ht="37.5">
      <c r="A81" s="727"/>
      <c r="B81" s="676"/>
      <c r="C81" s="328"/>
      <c r="D81" s="323" t="s">
        <v>277</v>
      </c>
      <c r="E81" s="323" t="s">
        <v>1075</v>
      </c>
      <c r="F81" s="323" t="s">
        <v>91</v>
      </c>
      <c r="G81" s="323" t="s">
        <v>92</v>
      </c>
      <c r="H81" s="323" t="s">
        <v>915</v>
      </c>
      <c r="I81" s="766"/>
      <c r="J81" s="639"/>
      <c r="K81" s="772"/>
      <c r="L81" s="655"/>
      <c r="M81" s="316">
        <v>35.4</v>
      </c>
      <c r="N81" s="316">
        <v>44.6</v>
      </c>
      <c r="O81" s="316">
        <v>24.6</v>
      </c>
      <c r="P81" s="316">
        <f>Q81+R81</f>
        <v>49.5</v>
      </c>
      <c r="Q81" s="316">
        <v>49.5</v>
      </c>
      <c r="R81" s="316">
        <v>0</v>
      </c>
      <c r="S81" s="316">
        <f t="shared" si="34"/>
        <v>49.5</v>
      </c>
      <c r="T81" s="316">
        <v>49.5</v>
      </c>
      <c r="U81" s="316">
        <v>0</v>
      </c>
      <c r="V81" s="316">
        <f>W81+X81</f>
        <v>49.5</v>
      </c>
      <c r="W81" s="316">
        <v>49.5</v>
      </c>
      <c r="X81" s="316">
        <v>0</v>
      </c>
    </row>
    <row r="82" spans="1:24" ht="37.5">
      <c r="A82" s="727"/>
      <c r="B82" s="676"/>
      <c r="C82" s="328"/>
      <c r="D82" s="323" t="s">
        <v>810</v>
      </c>
      <c r="E82" s="323" t="s">
        <v>1019</v>
      </c>
      <c r="F82" s="323" t="s">
        <v>91</v>
      </c>
      <c r="G82" s="323" t="s">
        <v>92</v>
      </c>
      <c r="H82" s="323" t="s">
        <v>914</v>
      </c>
      <c r="I82" s="766"/>
      <c r="J82" s="383"/>
      <c r="K82" s="324"/>
      <c r="L82" s="329"/>
      <c r="M82" s="316">
        <v>40</v>
      </c>
      <c r="N82" s="316">
        <v>81.2</v>
      </c>
      <c r="O82" s="316">
        <v>39.9</v>
      </c>
      <c r="P82" s="316">
        <f>Q82+R82</f>
        <v>107.7</v>
      </c>
      <c r="Q82" s="316">
        <v>107.7</v>
      </c>
      <c r="R82" s="316">
        <v>0</v>
      </c>
      <c r="S82" s="316">
        <f t="shared" si="34"/>
        <v>107.7</v>
      </c>
      <c r="T82" s="316">
        <v>107.7</v>
      </c>
      <c r="U82" s="316">
        <v>0</v>
      </c>
      <c r="V82" s="316">
        <f>W82+X82</f>
        <v>107.7</v>
      </c>
      <c r="W82" s="316">
        <v>107.7</v>
      </c>
      <c r="X82" s="316">
        <v>0</v>
      </c>
    </row>
    <row r="83" spans="1:24">
      <c r="A83" s="334" t="s">
        <v>20</v>
      </c>
      <c r="B83" s="322" t="s">
        <v>31</v>
      </c>
      <c r="C83" s="336"/>
      <c r="D83" s="434"/>
      <c r="E83" s="434"/>
      <c r="F83" s="323"/>
      <c r="G83" s="323"/>
      <c r="H83" s="350"/>
      <c r="I83" s="350">
        <v>800</v>
      </c>
      <c r="J83" s="383"/>
      <c r="K83" s="430"/>
      <c r="L83" s="430"/>
      <c r="M83" s="316"/>
      <c r="N83" s="316"/>
      <c r="O83" s="316"/>
      <c r="P83" s="316">
        <f>SUM(Q83:R83)</f>
        <v>0</v>
      </c>
      <c r="Q83" s="316"/>
      <c r="R83" s="316"/>
      <c r="S83" s="316">
        <f t="shared" si="34"/>
        <v>0</v>
      </c>
      <c r="T83" s="316"/>
      <c r="U83" s="316"/>
      <c r="V83" s="316">
        <f>SUM(W83:X83)</f>
        <v>0</v>
      </c>
      <c r="W83" s="316"/>
      <c r="X83" s="316"/>
    </row>
    <row r="84" spans="1:24">
      <c r="A84" s="638" t="s">
        <v>87</v>
      </c>
      <c r="B84" s="638"/>
      <c r="C84" s="638"/>
      <c r="D84" s="638"/>
      <c r="E84" s="638"/>
      <c r="F84" s="638"/>
      <c r="G84" s="638"/>
      <c r="H84" s="638"/>
      <c r="I84" s="638"/>
      <c r="J84" s="638"/>
      <c r="K84" s="638"/>
      <c r="L84" s="638"/>
      <c r="M84" s="314">
        <f>SUM(M85,M87,)</f>
        <v>0</v>
      </c>
      <c r="N84" s="314">
        <f t="shared" ref="N84:X84" si="35">SUM(N85,N87,)</f>
        <v>0</v>
      </c>
      <c r="O84" s="314">
        <f t="shared" si="35"/>
        <v>0</v>
      </c>
      <c r="P84" s="314">
        <f t="shared" si="35"/>
        <v>6397.2000000000007</v>
      </c>
      <c r="Q84" s="314">
        <f t="shared" si="35"/>
        <v>6397.2000000000007</v>
      </c>
      <c r="R84" s="314">
        <f t="shared" si="35"/>
        <v>0</v>
      </c>
      <c r="S84" s="314">
        <f t="shared" si="35"/>
        <v>7106.1</v>
      </c>
      <c r="T84" s="314">
        <f t="shared" si="35"/>
        <v>7106.1</v>
      </c>
      <c r="U84" s="314">
        <f t="shared" si="35"/>
        <v>0</v>
      </c>
      <c r="V84" s="314">
        <f t="shared" si="35"/>
        <v>8976.7999999999993</v>
      </c>
      <c r="W84" s="314">
        <f t="shared" si="35"/>
        <v>8976.7999999999993</v>
      </c>
      <c r="X84" s="314">
        <f t="shared" si="35"/>
        <v>0</v>
      </c>
    </row>
    <row r="85" spans="1:24">
      <c r="A85" s="334" t="s">
        <v>12</v>
      </c>
      <c r="B85" s="322" t="s">
        <v>57</v>
      </c>
      <c r="C85" s="329"/>
      <c r="D85" s="329"/>
      <c r="E85" s="329"/>
      <c r="F85" s="322"/>
      <c r="G85" s="322"/>
      <c r="H85" s="322"/>
      <c r="I85" s="350">
        <v>100</v>
      </c>
      <c r="J85" s="420"/>
      <c r="K85" s="329"/>
      <c r="L85" s="329"/>
      <c r="M85" s="316">
        <f t="shared" ref="M85:R85" si="36">SUM(M86:M86)</f>
        <v>0</v>
      </c>
      <c r="N85" s="316">
        <f t="shared" si="36"/>
        <v>0</v>
      </c>
      <c r="O85" s="316">
        <f t="shared" si="36"/>
        <v>0</v>
      </c>
      <c r="P85" s="316">
        <f t="shared" si="36"/>
        <v>4656.3</v>
      </c>
      <c r="Q85" s="316">
        <f t="shared" si="36"/>
        <v>4656.3</v>
      </c>
      <c r="R85" s="316">
        <f t="shared" si="36"/>
        <v>0</v>
      </c>
      <c r="S85" s="316">
        <f t="shared" si="34"/>
        <v>4656.3</v>
      </c>
      <c r="T85" s="316">
        <f>SUM(T86:T86)</f>
        <v>4656.3</v>
      </c>
      <c r="U85" s="316">
        <f>SUM(U86:U86)</f>
        <v>0</v>
      </c>
      <c r="V85" s="316">
        <f>SUM(V86:V86)</f>
        <v>4656.3</v>
      </c>
      <c r="W85" s="316">
        <f>SUM(W86:W86)</f>
        <v>4656.3</v>
      </c>
      <c r="X85" s="316">
        <f>SUM(X86:X86)</f>
        <v>0</v>
      </c>
    </row>
    <row r="86" spans="1:24" ht="243.75">
      <c r="A86" s="334" t="s">
        <v>47</v>
      </c>
      <c r="B86" s="322" t="s">
        <v>1568</v>
      </c>
      <c r="C86" s="348" t="s">
        <v>1569</v>
      </c>
      <c r="D86" s="323" t="s">
        <v>278</v>
      </c>
      <c r="E86" s="323" t="s">
        <v>1023</v>
      </c>
      <c r="F86" s="323" t="s">
        <v>132</v>
      </c>
      <c r="G86" s="323" t="s">
        <v>94</v>
      </c>
      <c r="H86" s="323" t="s">
        <v>1570</v>
      </c>
      <c r="I86" s="350">
        <v>100</v>
      </c>
      <c r="J86" s="383" t="s">
        <v>1571</v>
      </c>
      <c r="K86" s="430" t="s">
        <v>1572</v>
      </c>
      <c r="L86" s="329"/>
      <c r="M86" s="316">
        <v>0</v>
      </c>
      <c r="N86" s="316">
        <v>0</v>
      </c>
      <c r="O86" s="316">
        <v>0</v>
      </c>
      <c r="P86" s="316">
        <f>SUM(Q86:R86)</f>
        <v>4656.3</v>
      </c>
      <c r="Q86" s="316">
        <v>4656.3</v>
      </c>
      <c r="R86" s="316"/>
      <c r="S86" s="316">
        <f t="shared" si="34"/>
        <v>4656.3</v>
      </c>
      <c r="T86" s="316">
        <v>4656.3</v>
      </c>
      <c r="U86" s="316"/>
      <c r="V86" s="316">
        <f>SUM(W86:X86)</f>
        <v>4656.3</v>
      </c>
      <c r="W86" s="316">
        <v>4656.3</v>
      </c>
      <c r="X86" s="316"/>
    </row>
    <row r="87" spans="1:24" ht="37.5">
      <c r="A87" s="334" t="s">
        <v>13</v>
      </c>
      <c r="B87" s="322" t="s">
        <v>32</v>
      </c>
      <c r="C87" s="360"/>
      <c r="D87" s="434"/>
      <c r="E87" s="434"/>
      <c r="F87" s="322"/>
      <c r="G87" s="322"/>
      <c r="H87" s="322"/>
      <c r="I87" s="350">
        <v>200</v>
      </c>
      <c r="J87" s="396"/>
      <c r="K87" s="360"/>
      <c r="L87" s="434"/>
      <c r="M87" s="316">
        <f t="shared" ref="M87:R87" si="37">SUM(M88:M88)</f>
        <v>0</v>
      </c>
      <c r="N87" s="316">
        <f t="shared" si="37"/>
        <v>0</v>
      </c>
      <c r="O87" s="316">
        <f t="shared" si="37"/>
        <v>0</v>
      </c>
      <c r="P87" s="316">
        <f t="shared" si="37"/>
        <v>1740.9</v>
      </c>
      <c r="Q87" s="316">
        <f t="shared" si="37"/>
        <v>1740.9</v>
      </c>
      <c r="R87" s="316">
        <f t="shared" si="37"/>
        <v>0</v>
      </c>
      <c r="S87" s="316">
        <f t="shared" si="34"/>
        <v>2449.8000000000002</v>
      </c>
      <c r="T87" s="316">
        <f>SUM(T88:T88)</f>
        <v>2449.8000000000002</v>
      </c>
      <c r="U87" s="316">
        <f>SUM(U88:U88)</f>
        <v>0</v>
      </c>
      <c r="V87" s="316">
        <f>SUM(V88:V88)</f>
        <v>4320.5</v>
      </c>
      <c r="W87" s="316">
        <f>SUM(W88:W88)</f>
        <v>4320.5</v>
      </c>
      <c r="X87" s="316">
        <f>SUM(X88:X88)</f>
        <v>0</v>
      </c>
    </row>
    <row r="88" spans="1:24" ht="243.75">
      <c r="A88" s="334" t="s">
        <v>48</v>
      </c>
      <c r="B88" s="322" t="s">
        <v>1568</v>
      </c>
      <c r="C88" s="348" t="s">
        <v>1569</v>
      </c>
      <c r="D88" s="323" t="s">
        <v>278</v>
      </c>
      <c r="E88" s="323" t="s">
        <v>1023</v>
      </c>
      <c r="F88" s="323" t="s">
        <v>132</v>
      </c>
      <c r="G88" s="323" t="s">
        <v>94</v>
      </c>
      <c r="H88" s="323" t="s">
        <v>1570</v>
      </c>
      <c r="I88" s="350">
        <v>200</v>
      </c>
      <c r="J88" s="383" t="s">
        <v>1571</v>
      </c>
      <c r="K88" s="430" t="s">
        <v>1572</v>
      </c>
      <c r="L88" s="434"/>
      <c r="M88" s="316">
        <v>0</v>
      </c>
      <c r="N88" s="316">
        <v>0</v>
      </c>
      <c r="O88" s="316">
        <v>0</v>
      </c>
      <c r="P88" s="316">
        <f>SUM(Q88:R88)</f>
        <v>1740.9</v>
      </c>
      <c r="Q88" s="316">
        <v>1740.9</v>
      </c>
      <c r="R88" s="316">
        <v>0</v>
      </c>
      <c r="S88" s="316">
        <f t="shared" si="34"/>
        <v>2449.8000000000002</v>
      </c>
      <c r="T88" s="316">
        <v>2449.8000000000002</v>
      </c>
      <c r="U88" s="316">
        <v>0</v>
      </c>
      <c r="V88" s="316">
        <f>SUM(W88:X88)</f>
        <v>4320.5</v>
      </c>
      <c r="W88" s="316">
        <v>4320.5</v>
      </c>
      <c r="X88" s="316">
        <v>0</v>
      </c>
    </row>
    <row r="89" spans="1:24">
      <c r="A89" s="657" t="s">
        <v>72</v>
      </c>
      <c r="B89" s="657"/>
      <c r="C89" s="657"/>
      <c r="D89" s="657"/>
      <c r="E89" s="657"/>
      <c r="F89" s="657"/>
      <c r="G89" s="657"/>
      <c r="H89" s="657"/>
      <c r="I89" s="657"/>
      <c r="J89" s="657"/>
      <c r="K89" s="657"/>
      <c r="L89" s="657"/>
      <c r="M89" s="370">
        <f>SUM(M90)</f>
        <v>29.6</v>
      </c>
      <c r="N89" s="370">
        <f t="shared" ref="N89:X89" si="38">SUM(N90)</f>
        <v>32.200000000000003</v>
      </c>
      <c r="O89" s="370">
        <f t="shared" si="38"/>
        <v>0</v>
      </c>
      <c r="P89" s="370">
        <f t="shared" si="38"/>
        <v>208.7</v>
      </c>
      <c r="Q89" s="370">
        <f t="shared" si="38"/>
        <v>208.7</v>
      </c>
      <c r="R89" s="370">
        <f t="shared" si="38"/>
        <v>0</v>
      </c>
      <c r="S89" s="370">
        <f t="shared" si="34"/>
        <v>24.9</v>
      </c>
      <c r="T89" s="370">
        <f t="shared" si="38"/>
        <v>24.9</v>
      </c>
      <c r="U89" s="370">
        <f t="shared" si="38"/>
        <v>0</v>
      </c>
      <c r="V89" s="370">
        <f t="shared" si="38"/>
        <v>27.4</v>
      </c>
      <c r="W89" s="370">
        <f t="shared" si="38"/>
        <v>27.4</v>
      </c>
      <c r="X89" s="370">
        <f t="shared" si="38"/>
        <v>0</v>
      </c>
    </row>
    <row r="90" spans="1:24" ht="37.5">
      <c r="A90" s="334" t="s">
        <v>21</v>
      </c>
      <c r="B90" s="322" t="s">
        <v>88</v>
      </c>
      <c r="C90" s="360"/>
      <c r="D90" s="434"/>
      <c r="E90" s="434"/>
      <c r="F90" s="322"/>
      <c r="G90" s="322"/>
      <c r="H90" s="322"/>
      <c r="I90" s="350">
        <v>200</v>
      </c>
      <c r="J90" s="396"/>
      <c r="K90" s="360"/>
      <c r="L90" s="434"/>
      <c r="M90" s="316">
        <f>M91</f>
        <v>29.6</v>
      </c>
      <c r="N90" s="316">
        <f>N91</f>
        <v>32.200000000000003</v>
      </c>
      <c r="O90" s="316">
        <f>SUM(O91:O91)</f>
        <v>0</v>
      </c>
      <c r="P90" s="316">
        <f>SUM(P91:P91)</f>
        <v>208.7</v>
      </c>
      <c r="Q90" s="316">
        <f>SUM(Q91:Q91)</f>
        <v>208.7</v>
      </c>
      <c r="R90" s="316">
        <f>SUM(R91:R91)</f>
        <v>0</v>
      </c>
      <c r="S90" s="316">
        <f t="shared" si="34"/>
        <v>24.9</v>
      </c>
      <c r="T90" s="316">
        <f>SUM(T91:T91)</f>
        <v>24.9</v>
      </c>
      <c r="U90" s="316">
        <f>SUM(U91:U91)</f>
        <v>0</v>
      </c>
      <c r="V90" s="316">
        <f>SUM(V91:V91)</f>
        <v>27.4</v>
      </c>
      <c r="W90" s="316">
        <f>SUM(W91:W91)</f>
        <v>27.4</v>
      </c>
      <c r="X90" s="316">
        <f>SUM(X91:X91)</f>
        <v>0</v>
      </c>
    </row>
    <row r="91" spans="1:24" ht="93.75">
      <c r="A91" s="334" t="s">
        <v>41</v>
      </c>
      <c r="B91" s="322" t="s">
        <v>916</v>
      </c>
      <c r="C91" s="498"/>
      <c r="D91" s="323" t="s">
        <v>278</v>
      </c>
      <c r="E91" s="323" t="s">
        <v>1023</v>
      </c>
      <c r="F91" s="323" t="s">
        <v>91</v>
      </c>
      <c r="G91" s="323" t="s">
        <v>97</v>
      </c>
      <c r="H91" s="323" t="s">
        <v>707</v>
      </c>
      <c r="I91" s="350">
        <v>200</v>
      </c>
      <c r="J91" s="383" t="s">
        <v>708</v>
      </c>
      <c r="K91" s="383" t="s">
        <v>709</v>
      </c>
      <c r="L91" s="434"/>
      <c r="M91" s="316">
        <v>29.6</v>
      </c>
      <c r="N91" s="316">
        <v>32.200000000000003</v>
      </c>
      <c r="O91" s="316">
        <v>0</v>
      </c>
      <c r="P91" s="316">
        <f>SUM(Q91:R91)</f>
        <v>208.7</v>
      </c>
      <c r="Q91" s="316">
        <v>208.7</v>
      </c>
      <c r="R91" s="316">
        <v>0</v>
      </c>
      <c r="S91" s="316">
        <f t="shared" si="34"/>
        <v>24.9</v>
      </c>
      <c r="T91" s="316">
        <v>24.9</v>
      </c>
      <c r="U91" s="316">
        <v>0</v>
      </c>
      <c r="V91" s="316">
        <f>SUM(W91:X91)</f>
        <v>27.4</v>
      </c>
      <c r="W91" s="316">
        <v>27.4</v>
      </c>
      <c r="X91" s="316">
        <v>0</v>
      </c>
    </row>
    <row r="92" spans="1:24">
      <c r="A92" s="309" t="s">
        <v>15</v>
      </c>
      <c r="B92" s="481" t="s">
        <v>16</v>
      </c>
      <c r="C92" s="372"/>
      <c r="D92" s="373"/>
      <c r="E92" s="373"/>
      <c r="F92" s="371"/>
      <c r="G92" s="371"/>
      <c r="H92" s="371"/>
      <c r="I92" s="445">
        <v>300</v>
      </c>
      <c r="J92" s="558"/>
      <c r="K92" s="372"/>
      <c r="L92" s="373"/>
      <c r="M92" s="477">
        <f>SUM(M93,)</f>
        <v>2362.8000000000002</v>
      </c>
      <c r="N92" s="477">
        <f t="shared" ref="N92:X92" si="39">SUM(N93,)</f>
        <v>9081.9000000000015</v>
      </c>
      <c r="O92" s="477">
        <f t="shared" si="39"/>
        <v>4452.6000000000004</v>
      </c>
      <c r="P92" s="477">
        <f t="shared" si="39"/>
        <v>4879.3</v>
      </c>
      <c r="Q92" s="477">
        <f t="shared" si="39"/>
        <v>4879.3</v>
      </c>
      <c r="R92" s="477">
        <f t="shared" si="39"/>
        <v>0</v>
      </c>
      <c r="S92" s="477">
        <f t="shared" si="39"/>
        <v>7648.3</v>
      </c>
      <c r="T92" s="477">
        <f t="shared" si="39"/>
        <v>7648.3</v>
      </c>
      <c r="U92" s="477">
        <f t="shared" si="39"/>
        <v>0</v>
      </c>
      <c r="V92" s="477">
        <f t="shared" si="39"/>
        <v>5318.1</v>
      </c>
      <c r="W92" s="477">
        <f t="shared" si="39"/>
        <v>5318.1</v>
      </c>
      <c r="X92" s="477">
        <f t="shared" si="39"/>
        <v>0</v>
      </c>
    </row>
    <row r="93" spans="1:24" ht="56.25">
      <c r="A93" s="380" t="s">
        <v>18</v>
      </c>
      <c r="B93" s="341" t="s">
        <v>46</v>
      </c>
      <c r="C93" s="374"/>
      <c r="D93" s="375"/>
      <c r="E93" s="375"/>
      <c r="F93" s="341"/>
      <c r="G93" s="341"/>
      <c r="H93" s="341"/>
      <c r="I93" s="363">
        <v>320</v>
      </c>
      <c r="J93" s="556"/>
      <c r="K93" s="374"/>
      <c r="L93" s="375"/>
      <c r="M93" s="314">
        <f t="shared" ref="M93:S93" si="40">SUM(M94:M95)</f>
        <v>2362.8000000000002</v>
      </c>
      <c r="N93" s="314">
        <f t="shared" si="40"/>
        <v>9081.9000000000015</v>
      </c>
      <c r="O93" s="314">
        <f t="shared" si="40"/>
        <v>4452.6000000000004</v>
      </c>
      <c r="P93" s="314">
        <f t="shared" si="40"/>
        <v>4879.3</v>
      </c>
      <c r="Q93" s="314">
        <f t="shared" si="40"/>
        <v>4879.3</v>
      </c>
      <c r="R93" s="314">
        <f t="shared" si="40"/>
        <v>0</v>
      </c>
      <c r="S93" s="314">
        <f t="shared" si="40"/>
        <v>7648.3</v>
      </c>
      <c r="T93" s="314">
        <f>SUM(T94:T95)</f>
        <v>7648.3</v>
      </c>
      <c r="U93" s="314">
        <f t="shared" ref="U93:X93" si="41">SUM(U94:U95)</f>
        <v>0</v>
      </c>
      <c r="V93" s="314">
        <f t="shared" si="41"/>
        <v>5318.1</v>
      </c>
      <c r="W93" s="314">
        <f t="shared" si="41"/>
        <v>5318.1</v>
      </c>
      <c r="X93" s="314">
        <f t="shared" si="41"/>
        <v>0</v>
      </c>
    </row>
    <row r="94" spans="1:24" ht="409.5">
      <c r="A94" s="436" t="s">
        <v>12</v>
      </c>
      <c r="B94" s="383" t="s">
        <v>1691</v>
      </c>
      <c r="C94" s="366"/>
      <c r="D94" s="323" t="s">
        <v>279</v>
      </c>
      <c r="E94" s="323" t="s">
        <v>1076</v>
      </c>
      <c r="F94" s="323" t="s">
        <v>79</v>
      </c>
      <c r="G94" s="323" t="s">
        <v>94</v>
      </c>
      <c r="H94" s="323" t="s">
        <v>710</v>
      </c>
      <c r="I94" s="323" t="s">
        <v>158</v>
      </c>
      <c r="J94" s="383" t="s">
        <v>1693</v>
      </c>
      <c r="K94" s="324" t="s">
        <v>712</v>
      </c>
      <c r="L94" s="438"/>
      <c r="M94" s="316">
        <v>0</v>
      </c>
      <c r="N94" s="316">
        <v>2226.3000000000002</v>
      </c>
      <c r="O94" s="316">
        <v>2226.3000000000002</v>
      </c>
      <c r="P94" s="316">
        <f>Q94</f>
        <v>0</v>
      </c>
      <c r="Q94" s="316">
        <v>0</v>
      </c>
      <c r="R94" s="316">
        <v>0</v>
      </c>
      <c r="S94" s="316">
        <f>T94</f>
        <v>0</v>
      </c>
      <c r="T94" s="316">
        <v>0</v>
      </c>
      <c r="U94" s="316">
        <v>0</v>
      </c>
      <c r="V94" s="316">
        <f>W94</f>
        <v>0</v>
      </c>
      <c r="W94" s="316">
        <v>0</v>
      </c>
      <c r="X94" s="316">
        <v>0</v>
      </c>
    </row>
    <row r="95" spans="1:24" ht="168.75">
      <c r="A95" s="436" t="s">
        <v>142</v>
      </c>
      <c r="B95" s="383" t="s">
        <v>1692</v>
      </c>
      <c r="C95" s="366"/>
      <c r="D95" s="323" t="s">
        <v>1077</v>
      </c>
      <c r="E95" s="323" t="s">
        <v>1078</v>
      </c>
      <c r="F95" s="323" t="s">
        <v>79</v>
      </c>
      <c r="G95" s="323" t="s">
        <v>94</v>
      </c>
      <c r="H95" s="323" t="s">
        <v>713</v>
      </c>
      <c r="I95" s="323" t="s">
        <v>158</v>
      </c>
      <c r="J95" s="383" t="s">
        <v>1694</v>
      </c>
      <c r="K95" s="324" t="s">
        <v>715</v>
      </c>
      <c r="L95" s="438"/>
      <c r="M95" s="316">
        <v>2362.8000000000002</v>
      </c>
      <c r="N95" s="316">
        <v>6855.6</v>
      </c>
      <c r="O95" s="316">
        <v>2226.3000000000002</v>
      </c>
      <c r="P95" s="316">
        <f>Q95+R95</f>
        <v>4879.3</v>
      </c>
      <c r="Q95" s="316">
        <v>4879.3</v>
      </c>
      <c r="R95" s="316">
        <v>0</v>
      </c>
      <c r="S95" s="316">
        <f>T95+U95</f>
        <v>7648.3</v>
      </c>
      <c r="T95" s="316">
        <v>7648.3</v>
      </c>
      <c r="U95" s="316">
        <v>0</v>
      </c>
      <c r="V95" s="316">
        <f>W95+X95</f>
        <v>5318.1</v>
      </c>
      <c r="W95" s="316">
        <v>5318.1</v>
      </c>
      <c r="X95" s="316">
        <v>0</v>
      </c>
    </row>
    <row r="96" spans="1:24" ht="18.75" customHeight="1">
      <c r="A96" s="484" t="s">
        <v>9</v>
      </c>
      <c r="B96" s="784" t="s">
        <v>66</v>
      </c>
      <c r="C96" s="785"/>
      <c r="D96" s="785"/>
      <c r="E96" s="785"/>
      <c r="F96" s="785"/>
      <c r="G96" s="785"/>
      <c r="H96" s="785"/>
      <c r="I96" s="785"/>
      <c r="J96" s="785"/>
      <c r="K96" s="785"/>
      <c r="L96" s="786"/>
      <c r="M96" s="495">
        <f>SUM(M97,M105,)</f>
        <v>3135.7000000000003</v>
      </c>
      <c r="N96" s="495">
        <f t="shared" ref="N96:W96" si="42">SUM(N97,N105,)</f>
        <v>3855.6</v>
      </c>
      <c r="O96" s="495">
        <f t="shared" si="42"/>
        <v>2616.7999999999997</v>
      </c>
      <c r="P96" s="495">
        <f t="shared" si="42"/>
        <v>4230</v>
      </c>
      <c r="Q96" s="495">
        <f t="shared" si="42"/>
        <v>4230</v>
      </c>
      <c r="R96" s="495">
        <f t="shared" si="42"/>
        <v>0</v>
      </c>
      <c r="S96" s="495">
        <f t="shared" si="42"/>
        <v>4489.1000000000004</v>
      </c>
      <c r="T96" s="495">
        <f t="shared" si="42"/>
        <v>4489.1000000000004</v>
      </c>
      <c r="U96" s="495">
        <f t="shared" si="42"/>
        <v>0</v>
      </c>
      <c r="V96" s="495">
        <f t="shared" si="42"/>
        <v>8346.0000000000018</v>
      </c>
      <c r="W96" s="495">
        <f t="shared" si="42"/>
        <v>4229.4000000000005</v>
      </c>
      <c r="X96" s="496">
        <f>X97+X98</f>
        <v>0</v>
      </c>
    </row>
    <row r="97" spans="1:24">
      <c r="A97" s="15" t="s">
        <v>56</v>
      </c>
      <c r="B97" s="244"/>
      <c r="C97" s="105"/>
      <c r="D97" s="100"/>
      <c r="E97" s="100"/>
      <c r="F97" s="244"/>
      <c r="G97" s="244"/>
      <c r="H97" s="244"/>
      <c r="I97" s="244"/>
      <c r="J97" s="46"/>
      <c r="K97" s="80"/>
      <c r="L97" s="249"/>
      <c r="M97" s="7">
        <f>M98+M101</f>
        <v>3127.7000000000003</v>
      </c>
      <c r="N97" s="7">
        <f>N98+N101</f>
        <v>3826</v>
      </c>
      <c r="O97" s="7">
        <f>O98+O101</f>
        <v>2616.7999999999997</v>
      </c>
      <c r="P97" s="7">
        <f t="shared" ref="P97:W97" si="43">P98+P101</f>
        <v>4197.8</v>
      </c>
      <c r="Q97" s="7">
        <f t="shared" si="43"/>
        <v>4197.8</v>
      </c>
      <c r="R97" s="7">
        <f t="shared" si="43"/>
        <v>0</v>
      </c>
      <c r="S97" s="7">
        <f t="shared" si="43"/>
        <v>4197.8</v>
      </c>
      <c r="T97" s="7">
        <f t="shared" si="43"/>
        <v>4197.8</v>
      </c>
      <c r="U97" s="7">
        <f t="shared" si="43"/>
        <v>0</v>
      </c>
      <c r="V97" s="7">
        <f t="shared" si="43"/>
        <v>8301.4000000000015</v>
      </c>
      <c r="W97" s="7">
        <f t="shared" si="43"/>
        <v>4197.8</v>
      </c>
      <c r="X97" s="106">
        <v>0</v>
      </c>
    </row>
    <row r="98" spans="1:24" ht="37.5">
      <c r="A98" s="15" t="s">
        <v>10</v>
      </c>
      <c r="B98" s="244" t="s">
        <v>183</v>
      </c>
      <c r="C98" s="105"/>
      <c r="D98" s="100"/>
      <c r="E98" s="100"/>
      <c r="F98" s="244"/>
      <c r="G98" s="244"/>
      <c r="H98" s="244"/>
      <c r="I98" s="244">
        <v>100</v>
      </c>
      <c r="J98" s="46"/>
      <c r="K98" s="80"/>
      <c r="L98" s="249"/>
      <c r="M98" s="7">
        <f>M99+M100</f>
        <v>3051.8</v>
      </c>
      <c r="N98" s="7">
        <f t="shared" ref="N98:X98" si="44">N99+N100</f>
        <v>3746</v>
      </c>
      <c r="O98" s="7">
        <f t="shared" si="44"/>
        <v>2557.6999999999998</v>
      </c>
      <c r="P98" s="7">
        <f t="shared" si="44"/>
        <v>4072</v>
      </c>
      <c r="Q98" s="7">
        <f t="shared" si="44"/>
        <v>4072</v>
      </c>
      <c r="R98" s="7">
        <f t="shared" si="44"/>
        <v>0</v>
      </c>
      <c r="S98" s="7">
        <f t="shared" si="44"/>
        <v>4072</v>
      </c>
      <c r="T98" s="7">
        <f t="shared" si="44"/>
        <v>4072</v>
      </c>
      <c r="U98" s="7">
        <f t="shared" si="44"/>
        <v>0</v>
      </c>
      <c r="V98" s="7">
        <f t="shared" si="44"/>
        <v>4072</v>
      </c>
      <c r="W98" s="7">
        <f t="shared" si="44"/>
        <v>4072</v>
      </c>
      <c r="X98" s="7">
        <f t="shared" si="44"/>
        <v>0</v>
      </c>
    </row>
    <row r="99" spans="1:24" ht="409.5">
      <c r="A99" s="243"/>
      <c r="B99" s="244"/>
      <c r="C99" s="79" t="s">
        <v>700</v>
      </c>
      <c r="D99" s="99" t="s">
        <v>810</v>
      </c>
      <c r="E99" s="99" t="s">
        <v>1019</v>
      </c>
      <c r="F99" s="99" t="s">
        <v>91</v>
      </c>
      <c r="G99" s="99" t="s">
        <v>92</v>
      </c>
      <c r="H99" s="99" t="s">
        <v>914</v>
      </c>
      <c r="I99" s="245">
        <v>100</v>
      </c>
      <c r="J99" s="247" t="s">
        <v>701</v>
      </c>
      <c r="K99" s="251" t="s">
        <v>702</v>
      </c>
      <c r="L99" s="251" t="s">
        <v>703</v>
      </c>
      <c r="M99" s="106">
        <v>2009</v>
      </c>
      <c r="N99" s="106">
        <v>2320.6999999999998</v>
      </c>
      <c r="O99" s="106">
        <v>1555.2</v>
      </c>
      <c r="P99" s="106">
        <f>SUM(Q99:R99)</f>
        <v>2508.6</v>
      </c>
      <c r="Q99" s="106">
        <v>2508.6</v>
      </c>
      <c r="R99" s="106">
        <v>0</v>
      </c>
      <c r="S99" s="106">
        <f>SUM(T99:U99)</f>
        <v>2508.6</v>
      </c>
      <c r="T99" s="106">
        <v>2508.6</v>
      </c>
      <c r="U99" s="106">
        <v>0</v>
      </c>
      <c r="V99" s="106">
        <f>W99</f>
        <v>2508.6</v>
      </c>
      <c r="W99" s="106">
        <v>2508.6</v>
      </c>
      <c r="X99" s="106"/>
    </row>
    <row r="100" spans="1:24" ht="37.5">
      <c r="A100" s="243"/>
      <c r="B100" s="244"/>
      <c r="C100" s="787" t="s">
        <v>704</v>
      </c>
      <c r="D100" s="99" t="s">
        <v>277</v>
      </c>
      <c r="E100" s="99" t="s">
        <v>1075</v>
      </c>
      <c r="F100" s="99" t="s">
        <v>91</v>
      </c>
      <c r="G100" s="99" t="s">
        <v>92</v>
      </c>
      <c r="H100" s="99" t="s">
        <v>915</v>
      </c>
      <c r="I100" s="245">
        <v>100</v>
      </c>
      <c r="J100" s="780" t="s">
        <v>705</v>
      </c>
      <c r="K100" s="781" t="s">
        <v>706</v>
      </c>
      <c r="L100" s="788"/>
      <c r="M100" s="106">
        <v>1042.8</v>
      </c>
      <c r="N100" s="106">
        <v>1425.3</v>
      </c>
      <c r="O100" s="106">
        <v>1002.5</v>
      </c>
      <c r="P100" s="106">
        <f>R100+Q100</f>
        <v>1563.4</v>
      </c>
      <c r="Q100" s="106">
        <v>1563.4</v>
      </c>
      <c r="R100" s="106">
        <v>0</v>
      </c>
      <c r="S100" s="106">
        <f>T100+U100</f>
        <v>1563.4</v>
      </c>
      <c r="T100" s="106">
        <v>1563.4</v>
      </c>
      <c r="U100" s="106">
        <v>0</v>
      </c>
      <c r="V100" s="106">
        <f>W100</f>
        <v>1563.4</v>
      </c>
      <c r="W100" s="106">
        <v>1563.4</v>
      </c>
      <c r="X100" s="10">
        <f t="shared" ref="N100:X105" si="45">SUM(X101)</f>
        <v>0</v>
      </c>
    </row>
    <row r="101" spans="1:24">
      <c r="A101" s="774" t="s">
        <v>11</v>
      </c>
      <c r="B101" s="775" t="s">
        <v>68</v>
      </c>
      <c r="C101" s="787"/>
      <c r="D101" s="5"/>
      <c r="E101" s="5"/>
      <c r="F101" s="99"/>
      <c r="G101" s="99"/>
      <c r="H101" s="99"/>
      <c r="I101" s="776">
        <v>200</v>
      </c>
      <c r="J101" s="780"/>
      <c r="K101" s="781"/>
      <c r="L101" s="788"/>
      <c r="M101" s="106">
        <f>M102+M103</f>
        <v>75.900000000000006</v>
      </c>
      <c r="N101" s="106">
        <f>N102+N103</f>
        <v>80</v>
      </c>
      <c r="O101" s="106">
        <f>O102+O103</f>
        <v>59.1</v>
      </c>
      <c r="P101" s="106">
        <f>SUM(Q101:R101)</f>
        <v>125.80000000000001</v>
      </c>
      <c r="Q101" s="106">
        <f>Q102+Q103</f>
        <v>125.80000000000001</v>
      </c>
      <c r="R101" s="106">
        <f>R102+R103</f>
        <v>0</v>
      </c>
      <c r="S101" s="106">
        <f>SUM(T101:U101)</f>
        <v>125.80000000000001</v>
      </c>
      <c r="T101" s="106">
        <f>T102+T103</f>
        <v>125.80000000000001</v>
      </c>
      <c r="U101" s="106">
        <f>U102+U103</f>
        <v>0</v>
      </c>
      <c r="V101" s="106">
        <f>SUM(W96:X96)</f>
        <v>4229.4000000000005</v>
      </c>
      <c r="W101" s="106">
        <f>W102+W103</f>
        <v>125.80000000000001</v>
      </c>
      <c r="X101" s="106">
        <f t="shared" ref="O101:X106" si="46">SUM(X102:X102)</f>
        <v>0</v>
      </c>
    </row>
    <row r="102" spans="1:24" ht="37.5">
      <c r="A102" s="774"/>
      <c r="B102" s="775"/>
      <c r="C102" s="250"/>
      <c r="D102" s="99" t="s">
        <v>277</v>
      </c>
      <c r="E102" s="99" t="s">
        <v>1075</v>
      </c>
      <c r="F102" s="99" t="s">
        <v>91</v>
      </c>
      <c r="G102" s="99" t="s">
        <v>92</v>
      </c>
      <c r="H102" s="99" t="s">
        <v>915</v>
      </c>
      <c r="I102" s="776"/>
      <c r="J102" s="780"/>
      <c r="K102" s="781"/>
      <c r="L102" s="788"/>
      <c r="M102" s="106">
        <v>47.6</v>
      </c>
      <c r="N102" s="106">
        <v>40</v>
      </c>
      <c r="O102" s="106">
        <v>19.100000000000001</v>
      </c>
      <c r="P102" s="106">
        <f>Q102+R102</f>
        <v>44.6</v>
      </c>
      <c r="Q102" s="106">
        <v>44.6</v>
      </c>
      <c r="R102" s="106">
        <v>0</v>
      </c>
      <c r="S102" s="106">
        <f>T102+U102</f>
        <v>44.6</v>
      </c>
      <c r="T102" s="106">
        <v>44.6</v>
      </c>
      <c r="U102" s="106">
        <v>0</v>
      </c>
      <c r="V102" s="106">
        <f>W102+X97</f>
        <v>44.6</v>
      </c>
      <c r="W102" s="106">
        <v>44.6</v>
      </c>
      <c r="X102" s="106">
        <v>0</v>
      </c>
    </row>
    <row r="103" spans="1:24" ht="37.5">
      <c r="A103" s="774"/>
      <c r="B103" s="775"/>
      <c r="C103" s="250"/>
      <c r="D103" s="99" t="s">
        <v>810</v>
      </c>
      <c r="E103" s="99" t="s">
        <v>1019</v>
      </c>
      <c r="F103" s="99" t="s">
        <v>91</v>
      </c>
      <c r="G103" s="99" t="s">
        <v>92</v>
      </c>
      <c r="H103" s="99" t="s">
        <v>914</v>
      </c>
      <c r="I103" s="776"/>
      <c r="J103" s="247"/>
      <c r="K103" s="248"/>
      <c r="L103" s="251"/>
      <c r="M103" s="106">
        <v>28.3</v>
      </c>
      <c r="N103" s="106">
        <v>40</v>
      </c>
      <c r="O103" s="106">
        <v>40</v>
      </c>
      <c r="P103" s="106">
        <f>Q103+R103</f>
        <v>81.2</v>
      </c>
      <c r="Q103" s="106">
        <v>81.2</v>
      </c>
      <c r="R103" s="106">
        <v>0</v>
      </c>
      <c r="S103" s="106">
        <f>T103+U103</f>
        <v>81.2</v>
      </c>
      <c r="T103" s="106">
        <v>81.2</v>
      </c>
      <c r="U103" s="106">
        <v>0</v>
      </c>
      <c r="V103" s="106">
        <f>W103+X98</f>
        <v>81.2</v>
      </c>
      <c r="W103" s="106">
        <v>81.2</v>
      </c>
      <c r="X103" s="106">
        <f t="shared" ref="N103:X108" si="47">SUM(X104,)</f>
        <v>0</v>
      </c>
    </row>
    <row r="104" spans="1:24">
      <c r="A104" s="243" t="s">
        <v>20</v>
      </c>
      <c r="B104" s="244" t="s">
        <v>31</v>
      </c>
      <c r="C104" s="79"/>
      <c r="D104" s="104"/>
      <c r="E104" s="104"/>
      <c r="F104" s="99"/>
      <c r="G104" s="99"/>
      <c r="H104" s="245"/>
      <c r="I104" s="245">
        <v>800</v>
      </c>
      <c r="J104" s="247"/>
      <c r="K104" s="251"/>
      <c r="L104" s="251"/>
      <c r="M104" s="106"/>
      <c r="N104" s="106"/>
      <c r="O104" s="106"/>
      <c r="P104" s="106">
        <f>SUM(Q104:R104)</f>
        <v>0</v>
      </c>
      <c r="Q104" s="106"/>
      <c r="R104" s="106"/>
      <c r="S104" s="106">
        <f>SUM(T104:U104)</f>
        <v>0</v>
      </c>
      <c r="T104" s="106"/>
      <c r="U104" s="106"/>
      <c r="V104" s="106">
        <f>SUM(W99:X99)</f>
        <v>2508.6</v>
      </c>
      <c r="W104" s="106"/>
      <c r="X104" s="106">
        <f t="shared" ref="N104:X109" si="48">SUM(X105:X106)+X107</f>
        <v>0</v>
      </c>
    </row>
    <row r="105" spans="1:24" ht="18.75" customHeight="1">
      <c r="A105" s="777" t="s">
        <v>72</v>
      </c>
      <c r="B105" s="778"/>
      <c r="C105" s="778"/>
      <c r="D105" s="778"/>
      <c r="E105" s="778"/>
      <c r="F105" s="778"/>
      <c r="G105" s="778"/>
      <c r="H105" s="778"/>
      <c r="I105" s="778"/>
      <c r="J105" s="778"/>
      <c r="K105" s="778"/>
      <c r="L105" s="779"/>
      <c r="M105" s="10">
        <f>SUM(M106)</f>
        <v>8</v>
      </c>
      <c r="N105" s="10">
        <f t="shared" si="45"/>
        <v>29.6</v>
      </c>
      <c r="O105" s="10">
        <f t="shared" si="45"/>
        <v>0</v>
      </c>
      <c r="P105" s="10">
        <f t="shared" si="45"/>
        <v>32.200000000000003</v>
      </c>
      <c r="Q105" s="10">
        <f t="shared" si="45"/>
        <v>32.200000000000003</v>
      </c>
      <c r="R105" s="10">
        <f t="shared" si="45"/>
        <v>0</v>
      </c>
      <c r="S105" s="10">
        <f t="shared" si="45"/>
        <v>291.3</v>
      </c>
      <c r="T105" s="10">
        <f t="shared" si="45"/>
        <v>291.3</v>
      </c>
      <c r="U105" s="10">
        <f t="shared" si="45"/>
        <v>0</v>
      </c>
      <c r="V105" s="10">
        <f t="shared" si="45"/>
        <v>44.6</v>
      </c>
      <c r="W105" s="10">
        <f t="shared" si="45"/>
        <v>31.6</v>
      </c>
      <c r="X105" s="106">
        <v>0</v>
      </c>
    </row>
    <row r="106" spans="1:24" ht="37.5">
      <c r="A106" s="243" t="s">
        <v>21</v>
      </c>
      <c r="B106" s="244" t="s">
        <v>88</v>
      </c>
      <c r="C106" s="98"/>
      <c r="D106" s="104"/>
      <c r="E106" s="104"/>
      <c r="F106" s="244"/>
      <c r="G106" s="244"/>
      <c r="H106" s="244"/>
      <c r="I106" s="245">
        <v>200</v>
      </c>
      <c r="J106" s="46"/>
      <c r="K106" s="46"/>
      <c r="L106" s="154"/>
      <c r="M106" s="106">
        <f>M107</f>
        <v>8</v>
      </c>
      <c r="N106" s="106">
        <f>N107</f>
        <v>29.6</v>
      </c>
      <c r="O106" s="106">
        <f t="shared" si="46"/>
        <v>0</v>
      </c>
      <c r="P106" s="106">
        <f t="shared" si="46"/>
        <v>32.200000000000003</v>
      </c>
      <c r="Q106" s="106">
        <f t="shared" si="46"/>
        <v>32.200000000000003</v>
      </c>
      <c r="R106" s="106">
        <f t="shared" si="46"/>
        <v>0</v>
      </c>
      <c r="S106" s="106">
        <f t="shared" si="46"/>
        <v>291.3</v>
      </c>
      <c r="T106" s="106">
        <f t="shared" si="46"/>
        <v>291.3</v>
      </c>
      <c r="U106" s="106">
        <f t="shared" si="46"/>
        <v>0</v>
      </c>
      <c r="V106" s="106">
        <f t="shared" si="46"/>
        <v>44.6</v>
      </c>
      <c r="W106" s="106">
        <f t="shared" si="46"/>
        <v>31.6</v>
      </c>
      <c r="X106" s="106">
        <v>0</v>
      </c>
    </row>
    <row r="107" spans="1:24" ht="93.75">
      <c r="A107" s="243" t="s">
        <v>41</v>
      </c>
      <c r="B107" s="244" t="s">
        <v>916</v>
      </c>
      <c r="C107" s="98"/>
      <c r="D107" s="99" t="s">
        <v>278</v>
      </c>
      <c r="E107" s="99" t="s">
        <v>1023</v>
      </c>
      <c r="F107" s="99" t="s">
        <v>91</v>
      </c>
      <c r="G107" s="99" t="s">
        <v>97</v>
      </c>
      <c r="H107" s="99" t="s">
        <v>707</v>
      </c>
      <c r="I107" s="245">
        <v>200</v>
      </c>
      <c r="J107" s="247" t="s">
        <v>708</v>
      </c>
      <c r="K107" s="247" t="s">
        <v>709</v>
      </c>
      <c r="L107" s="154"/>
      <c r="M107" s="106">
        <v>8</v>
      </c>
      <c r="N107" s="106">
        <v>29.6</v>
      </c>
      <c r="O107" s="106">
        <v>0</v>
      </c>
      <c r="P107" s="106">
        <f>SUM(Q107:R107)</f>
        <v>32.200000000000003</v>
      </c>
      <c r="Q107" s="106">
        <v>32.200000000000003</v>
      </c>
      <c r="R107" s="106">
        <v>0</v>
      </c>
      <c r="S107" s="106">
        <f>SUM(T107:U107)</f>
        <v>291.3</v>
      </c>
      <c r="T107" s="106">
        <v>291.3</v>
      </c>
      <c r="U107" s="106">
        <v>0</v>
      </c>
      <c r="V107" s="106">
        <f>SUM(W102:X102)</f>
        <v>44.6</v>
      </c>
      <c r="W107" s="106">
        <v>31.6</v>
      </c>
      <c r="X107" s="106">
        <v>0</v>
      </c>
    </row>
    <row r="108" spans="1:24">
      <c r="A108" s="484" t="s">
        <v>15</v>
      </c>
      <c r="B108" s="485" t="s">
        <v>16</v>
      </c>
      <c r="C108" s="486"/>
      <c r="D108" s="487"/>
      <c r="E108" s="487"/>
      <c r="F108" s="488"/>
      <c r="G108" s="488"/>
      <c r="H108" s="488"/>
      <c r="I108" s="489">
        <v>300</v>
      </c>
      <c r="J108" s="490"/>
      <c r="K108" s="491"/>
      <c r="L108" s="492"/>
      <c r="M108" s="495">
        <f>SUM(M109,)</f>
        <v>10201.6</v>
      </c>
      <c r="N108" s="495">
        <f t="shared" si="47"/>
        <v>2362.8000000000002</v>
      </c>
      <c r="O108" s="495">
        <f t="shared" si="47"/>
        <v>2362.8000000000002</v>
      </c>
      <c r="P108" s="495">
        <f t="shared" si="47"/>
        <v>0</v>
      </c>
      <c r="Q108" s="495">
        <f t="shared" si="47"/>
        <v>0</v>
      </c>
      <c r="R108" s="495">
        <f t="shared" si="47"/>
        <v>0</v>
      </c>
      <c r="S108" s="495">
        <f t="shared" si="47"/>
        <v>5561.4</v>
      </c>
      <c r="T108" s="495">
        <f t="shared" si="47"/>
        <v>5561.4</v>
      </c>
      <c r="U108" s="495">
        <f t="shared" si="47"/>
        <v>0</v>
      </c>
      <c r="V108" s="495">
        <f t="shared" si="47"/>
        <v>5811.7</v>
      </c>
      <c r="W108" s="495">
        <f t="shared" si="47"/>
        <v>5811.7</v>
      </c>
      <c r="X108" s="495">
        <f t="shared" si="47"/>
        <v>0</v>
      </c>
    </row>
    <row r="109" spans="1:24" ht="56.25">
      <c r="A109" s="15" t="s">
        <v>18</v>
      </c>
      <c r="B109" s="246" t="s">
        <v>46</v>
      </c>
      <c r="C109" s="11"/>
      <c r="D109" s="12"/>
      <c r="E109" s="12"/>
      <c r="F109" s="246"/>
      <c r="G109" s="246"/>
      <c r="H109" s="246"/>
      <c r="I109" s="97">
        <v>320</v>
      </c>
      <c r="J109" s="159"/>
      <c r="K109" s="81"/>
      <c r="L109" s="155"/>
      <c r="M109" s="7">
        <f>SUM(M110:M111)+M112</f>
        <v>10201.6</v>
      </c>
      <c r="N109" s="7">
        <f t="shared" si="48"/>
        <v>2362.8000000000002</v>
      </c>
      <c r="O109" s="7">
        <f t="shared" si="48"/>
        <v>2362.8000000000002</v>
      </c>
      <c r="P109" s="7">
        <f t="shared" si="48"/>
        <v>0</v>
      </c>
      <c r="Q109" s="7">
        <f t="shared" si="48"/>
        <v>0</v>
      </c>
      <c r="R109" s="7">
        <f t="shared" si="48"/>
        <v>0</v>
      </c>
      <c r="S109" s="7">
        <f t="shared" si="48"/>
        <v>5561.4</v>
      </c>
      <c r="T109" s="7">
        <f t="shared" si="48"/>
        <v>5561.4</v>
      </c>
      <c r="U109" s="7">
        <f t="shared" si="48"/>
        <v>0</v>
      </c>
      <c r="V109" s="7">
        <f t="shared" si="48"/>
        <v>5811.7</v>
      </c>
      <c r="W109" s="7">
        <f t="shared" si="48"/>
        <v>5811.7</v>
      </c>
      <c r="X109" s="7">
        <f t="shared" ref="X109" si="49">SUM(X110:X111)+X112</f>
        <v>0</v>
      </c>
    </row>
    <row r="110" spans="1:24" ht="150">
      <c r="A110" s="103" t="s">
        <v>12</v>
      </c>
      <c r="B110" s="247" t="s">
        <v>1247</v>
      </c>
      <c r="C110" s="105"/>
      <c r="D110" s="99" t="s">
        <v>279</v>
      </c>
      <c r="E110" s="99" t="s">
        <v>1076</v>
      </c>
      <c r="F110" s="99" t="s">
        <v>79</v>
      </c>
      <c r="G110" s="99" t="s">
        <v>94</v>
      </c>
      <c r="H110" s="99" t="s">
        <v>710</v>
      </c>
      <c r="I110" s="99" t="s">
        <v>158</v>
      </c>
      <c r="J110" s="780" t="s">
        <v>711</v>
      </c>
      <c r="K110" s="781" t="s">
        <v>712</v>
      </c>
      <c r="L110" s="782"/>
      <c r="M110" s="106">
        <v>2031.2</v>
      </c>
      <c r="N110" s="106">
        <v>0</v>
      </c>
      <c r="O110" s="106">
        <v>0</v>
      </c>
      <c r="P110" s="106">
        <f>Q110</f>
        <v>0</v>
      </c>
      <c r="Q110" s="106">
        <v>0</v>
      </c>
      <c r="R110" s="106">
        <v>0</v>
      </c>
      <c r="S110" s="106">
        <f>T110</f>
        <v>0</v>
      </c>
      <c r="T110" s="106">
        <v>0</v>
      </c>
      <c r="U110" s="106">
        <v>0</v>
      </c>
      <c r="V110" s="106">
        <f>W110</f>
        <v>0</v>
      </c>
      <c r="W110" s="106">
        <v>0</v>
      </c>
      <c r="X110" s="106"/>
    </row>
    <row r="111" spans="1:24" ht="206.25">
      <c r="A111" s="103" t="s">
        <v>13</v>
      </c>
      <c r="B111" s="247" t="s">
        <v>1248</v>
      </c>
      <c r="C111" s="105"/>
      <c r="D111" s="99" t="s">
        <v>278</v>
      </c>
      <c r="E111" s="99" t="s">
        <v>1023</v>
      </c>
      <c r="F111" s="99" t="s">
        <v>79</v>
      </c>
      <c r="G111" s="99" t="s">
        <v>94</v>
      </c>
      <c r="H111" s="99" t="s">
        <v>917</v>
      </c>
      <c r="I111" s="99" t="s">
        <v>158</v>
      </c>
      <c r="J111" s="780"/>
      <c r="K111" s="781"/>
      <c r="L111" s="782"/>
      <c r="M111" s="106">
        <v>2118.6</v>
      </c>
      <c r="N111" s="106">
        <v>0</v>
      </c>
      <c r="O111" s="106">
        <v>0</v>
      </c>
      <c r="P111" s="106">
        <f>Q111+R111</f>
        <v>0</v>
      </c>
      <c r="Q111" s="106"/>
      <c r="R111" s="106">
        <v>0</v>
      </c>
      <c r="S111" s="106">
        <v>0</v>
      </c>
      <c r="T111" s="106">
        <v>0</v>
      </c>
      <c r="U111" s="106">
        <v>0</v>
      </c>
      <c r="V111" s="106">
        <v>0</v>
      </c>
      <c r="W111" s="106">
        <v>0</v>
      </c>
      <c r="X111" s="106"/>
    </row>
    <row r="112" spans="1:24" ht="187.5">
      <c r="A112" s="103" t="s">
        <v>142</v>
      </c>
      <c r="B112" s="247" t="s">
        <v>1249</v>
      </c>
      <c r="C112" s="105"/>
      <c r="D112" s="99" t="s">
        <v>1077</v>
      </c>
      <c r="E112" s="99" t="s">
        <v>1078</v>
      </c>
      <c r="F112" s="99" t="s">
        <v>79</v>
      </c>
      <c r="G112" s="99" t="s">
        <v>94</v>
      </c>
      <c r="H112" s="99" t="s">
        <v>713</v>
      </c>
      <c r="I112" s="99" t="s">
        <v>158</v>
      </c>
      <c r="J112" s="247" t="s">
        <v>714</v>
      </c>
      <c r="K112" s="248" t="s">
        <v>715</v>
      </c>
      <c r="L112" s="249"/>
      <c r="M112" s="106">
        <v>6051.8</v>
      </c>
      <c r="N112" s="106">
        <v>2362.8000000000002</v>
      </c>
      <c r="O112" s="106">
        <v>2362.8000000000002</v>
      </c>
      <c r="P112" s="106">
        <f>Q112+R112</f>
        <v>0</v>
      </c>
      <c r="Q112" s="106">
        <v>0</v>
      </c>
      <c r="R112" s="106">
        <v>0</v>
      </c>
      <c r="S112" s="106">
        <f>T112+U112</f>
        <v>5561.4</v>
      </c>
      <c r="T112" s="106">
        <v>5561.4</v>
      </c>
      <c r="U112" s="106">
        <v>0</v>
      </c>
      <c r="V112" s="106">
        <f>W112+X107</f>
        <v>5811.7</v>
      </c>
      <c r="W112" s="106">
        <v>5811.7</v>
      </c>
      <c r="X112" s="106"/>
    </row>
    <row r="113" spans="1:24" ht="23.25">
      <c r="A113" s="71"/>
      <c r="B113" s="72"/>
      <c r="C113" s="73"/>
      <c r="D113" s="74"/>
      <c r="E113" s="74"/>
      <c r="F113" s="75"/>
      <c r="G113" s="75"/>
      <c r="H113" s="75"/>
      <c r="I113" s="75"/>
      <c r="J113" s="76"/>
      <c r="K113" s="77"/>
      <c r="L113" s="156"/>
      <c r="M113" s="4"/>
      <c r="N113" s="4"/>
      <c r="O113" s="4"/>
      <c r="P113" s="4"/>
      <c r="Q113" s="4"/>
      <c r="R113" s="4"/>
      <c r="S113" s="4"/>
      <c r="T113" s="4"/>
      <c r="U113" s="4"/>
      <c r="V113" s="4"/>
      <c r="W113" s="4"/>
      <c r="X113" s="143"/>
    </row>
    <row r="114" spans="1:24" ht="23.25">
      <c r="A114" s="135"/>
      <c r="B114" s="136" t="s">
        <v>1217</v>
      </c>
      <c r="C114" s="160"/>
      <c r="D114" s="138"/>
      <c r="E114" s="138"/>
      <c r="F114" s="138"/>
      <c r="G114" s="161"/>
      <c r="H114" s="790"/>
      <c r="I114" s="790"/>
      <c r="J114" s="136"/>
      <c r="K114" s="141"/>
      <c r="L114" s="142"/>
      <c r="M114" s="143"/>
      <c r="N114" s="143"/>
      <c r="O114" s="143"/>
      <c r="P114" s="143"/>
      <c r="Q114" s="143"/>
      <c r="R114" s="143"/>
      <c r="S114" s="143"/>
      <c r="T114" s="143"/>
      <c r="U114" s="143"/>
      <c r="V114" s="143"/>
      <c r="W114" s="143"/>
    </row>
    <row r="115" spans="1:24" ht="23.25">
      <c r="A115" s="135"/>
      <c r="B115" s="136" t="s">
        <v>1246</v>
      </c>
      <c r="C115" s="162"/>
      <c r="D115" s="137"/>
      <c r="E115" s="137"/>
      <c r="F115" s="137"/>
      <c r="G115" s="137"/>
      <c r="H115" s="790" t="s">
        <v>747</v>
      </c>
      <c r="I115" s="790"/>
      <c r="J115" s="136"/>
      <c r="K115" s="141"/>
      <c r="L115" s="142"/>
      <c r="M115" s="143"/>
      <c r="N115" s="143"/>
      <c r="O115" s="143"/>
      <c r="P115" s="143"/>
      <c r="Q115" s="143"/>
      <c r="R115" s="143"/>
      <c r="S115" s="143"/>
      <c r="T115" s="143"/>
      <c r="U115" s="143"/>
      <c r="V115" s="143"/>
      <c r="W115" s="143"/>
    </row>
    <row r="116" spans="1:24" ht="23.25">
      <c r="A116" s="135"/>
      <c r="B116" s="136"/>
      <c r="C116" s="144"/>
      <c r="D116" s="139"/>
      <c r="E116" s="139"/>
      <c r="F116" s="139"/>
      <c r="G116" s="139"/>
      <c r="H116" s="139"/>
      <c r="I116" s="139"/>
      <c r="J116" s="136"/>
      <c r="K116" s="141"/>
      <c r="L116" s="142"/>
      <c r="M116" s="143"/>
      <c r="N116" s="143"/>
      <c r="O116" s="143"/>
      <c r="P116" s="143"/>
      <c r="Q116" s="143"/>
      <c r="R116" s="143"/>
      <c r="S116" s="143"/>
      <c r="T116" s="143"/>
      <c r="U116" s="143"/>
      <c r="V116" s="143"/>
      <c r="W116" s="143"/>
    </row>
    <row r="117" spans="1:24" ht="23.25">
      <c r="A117" s="135"/>
      <c r="B117" s="136" t="s">
        <v>224</v>
      </c>
      <c r="C117" s="144"/>
      <c r="D117" s="145" t="s">
        <v>90</v>
      </c>
      <c r="E117" s="145"/>
      <c r="F117" s="139"/>
      <c r="G117" s="139"/>
      <c r="H117" s="146" t="s">
        <v>1695</v>
      </c>
      <c r="I117" s="139"/>
      <c r="J117" s="136"/>
      <c r="K117" s="141"/>
      <c r="L117" s="142"/>
      <c r="M117" s="143"/>
      <c r="N117" s="143"/>
      <c r="O117" s="143"/>
      <c r="P117" s="143"/>
      <c r="Q117" s="143"/>
      <c r="R117" s="143"/>
      <c r="S117" s="143"/>
      <c r="T117" s="143"/>
      <c r="U117" s="143"/>
      <c r="V117" s="143"/>
      <c r="W117" s="143"/>
    </row>
    <row r="118" spans="1:24" ht="23.25">
      <c r="A118" s="135"/>
      <c r="B118" s="147" t="s">
        <v>225</v>
      </c>
      <c r="C118" s="148"/>
      <c r="D118" s="142"/>
      <c r="E118" s="142"/>
      <c r="F118" s="140"/>
      <c r="G118" s="140"/>
      <c r="H118" s="140"/>
      <c r="I118" s="140"/>
      <c r="J118" s="149"/>
      <c r="K118" s="141"/>
      <c r="L118" s="142"/>
      <c r="M118" s="143"/>
      <c r="N118" s="143"/>
      <c r="O118" s="143"/>
      <c r="P118" s="143"/>
      <c r="Q118" s="143"/>
      <c r="R118" s="143"/>
      <c r="S118" s="143"/>
      <c r="T118" s="143"/>
      <c r="U118" s="143"/>
      <c r="V118" s="143"/>
      <c r="W118" s="143"/>
    </row>
  </sheetData>
  <autoFilter ref="A12:X112">
    <filterColumn colId="4"/>
  </autoFilter>
  <mergeCells count="61">
    <mergeCell ref="B14:L14"/>
    <mergeCell ref="A18:L18"/>
    <mergeCell ref="A19:L19"/>
    <mergeCell ref="B26:L26"/>
    <mergeCell ref="A27:L27"/>
    <mergeCell ref="H115:I115"/>
    <mergeCell ref="Q1:X2"/>
    <mergeCell ref="B3:W3"/>
    <mergeCell ref="J6:J9"/>
    <mergeCell ref="K6:K9"/>
    <mergeCell ref="L6:L9"/>
    <mergeCell ref="V8:X8"/>
    <mergeCell ref="B6:B9"/>
    <mergeCell ref="C6:C9"/>
    <mergeCell ref="D6:D9"/>
    <mergeCell ref="F6:I6"/>
    <mergeCell ref="F7:F9"/>
    <mergeCell ref="G7:G9"/>
    <mergeCell ref="H7:H9"/>
    <mergeCell ref="I7:I9"/>
    <mergeCell ref="E6:E9"/>
    <mergeCell ref="A6:A9"/>
    <mergeCell ref="H114:I114"/>
    <mergeCell ref="V10:X10"/>
    <mergeCell ref="M6:X7"/>
    <mergeCell ref="M8:M9"/>
    <mergeCell ref="N8:N9"/>
    <mergeCell ref="O8:O9"/>
    <mergeCell ref="P8:R8"/>
    <mergeCell ref="S8:U8"/>
    <mergeCell ref="P10:R10"/>
    <mergeCell ref="S10:U10"/>
    <mergeCell ref="B31:L31"/>
    <mergeCell ref="A40:L40"/>
    <mergeCell ref="A44:L44"/>
    <mergeCell ref="A45:L45"/>
    <mergeCell ref="A58:L58"/>
    <mergeCell ref="B67:L67"/>
    <mergeCell ref="B70:L70"/>
    <mergeCell ref="B96:L96"/>
    <mergeCell ref="C100:C101"/>
    <mergeCell ref="J100:J102"/>
    <mergeCell ref="K100:K102"/>
    <mergeCell ref="L100:L102"/>
    <mergeCell ref="B75:L75"/>
    <mergeCell ref="C79:C80"/>
    <mergeCell ref="J79:J81"/>
    <mergeCell ref="K79:K81"/>
    <mergeCell ref="L79:L81"/>
    <mergeCell ref="A101:A103"/>
    <mergeCell ref="B101:B103"/>
    <mergeCell ref="I101:I103"/>
    <mergeCell ref="A105:L105"/>
    <mergeCell ref="J110:J111"/>
    <mergeCell ref="K110:K111"/>
    <mergeCell ref="L110:L111"/>
    <mergeCell ref="A80:A82"/>
    <mergeCell ref="B80:B82"/>
    <mergeCell ref="I80:I82"/>
    <mergeCell ref="A84:L84"/>
    <mergeCell ref="A89:L89"/>
  </mergeCells>
  <printOptions horizontalCentered="1"/>
  <pageMargins left="0.23622047244094491" right="0.19685039370078741" top="0.94488188976377963" bottom="0.82677165354330717" header="0.15748031496062992" footer="0.23622047244094491"/>
  <pageSetup paperSize="9" scale="36" fitToHeight="10" orientation="landscape" verticalDpi="4294967295" r:id="rId1"/>
  <headerFooter differentOddEven="1">
    <oddFooter>&amp;R
&amp;A ,страница &amp;P</oddFooter>
    <evenHeader>&amp;R
&amp;A ,страница &amp;P</even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4</vt:i4>
      </vt:variant>
    </vt:vector>
  </HeadingPairs>
  <TitlesOfParts>
    <vt:vector size="6" baseType="lpstr">
      <vt:lpstr>Таблица 1</vt:lpstr>
      <vt:lpstr>Таблица 2</vt:lpstr>
      <vt:lpstr>'Таблица 1'!Заголовки_для_печати</vt:lpstr>
      <vt:lpstr>'Таблица 2'!Заголовки_для_печати</vt:lpstr>
      <vt:lpstr>'Таблица 1'!Область_печати</vt:lpstr>
      <vt:lpstr>'Таблица 2'!Область_печати</vt:lpstr>
    </vt:vector>
  </TitlesOfParts>
  <Company>findep</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afr</dc:creator>
  <cp:lastModifiedBy>User</cp:lastModifiedBy>
  <cp:lastPrinted>2025-11-11T07:29:16Z</cp:lastPrinted>
  <dcterms:created xsi:type="dcterms:W3CDTF">2009-04-29T09:54:58Z</dcterms:created>
  <dcterms:modified xsi:type="dcterms:W3CDTF">2025-11-11T07:39:50Z</dcterms:modified>
</cp:coreProperties>
</file>