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ЭтаКнига" defaultThemeVersion="124226"/>
  <bookViews>
    <workbookView xWindow="120" yWindow="165" windowWidth="19110" windowHeight="11715" tabRatio="753"/>
  </bookViews>
  <sheets>
    <sheet name="Таблица 1" sheetId="1" r:id="rId1"/>
    <sheet name="Таблица 2" sheetId="4" r:id="rId2"/>
  </sheets>
  <definedNames>
    <definedName name="_xlnm._FilterDatabase" localSheetId="0" hidden="1">'Таблица 1'!$A$12:$X$947</definedName>
    <definedName name="_xlnm._FilterDatabase" localSheetId="1" hidden="1">'Таблица 2'!$A$12:$X$102</definedName>
    <definedName name="_xlnm.Print_Titles" localSheetId="0">'Таблица 1'!$10:$10</definedName>
    <definedName name="_xlnm.Print_Titles" localSheetId="1">'Таблица 2'!$10:$10</definedName>
    <definedName name="_xlnm.Print_Area" localSheetId="0">'Таблица 1'!$A$1:$X$957</definedName>
    <definedName name="_xlnm.Print_Area" localSheetId="1">'Таблица 2'!$A$1:$X$112</definedName>
  </definedNames>
  <calcPr calcId="125725"/>
</workbook>
</file>

<file path=xl/calcChain.xml><?xml version="1.0" encoding="utf-8"?>
<calcChain xmlns="http://schemas.openxmlformats.org/spreadsheetml/2006/main">
  <c r="V903" i="1"/>
  <c r="N899"/>
  <c r="O899"/>
  <c r="P899"/>
  <c r="Q899"/>
  <c r="R899"/>
  <c r="S899"/>
  <c r="T899"/>
  <c r="U899"/>
  <c r="W899"/>
  <c r="X899"/>
  <c r="M899"/>
  <c r="X879"/>
  <c r="M879"/>
  <c r="X799"/>
  <c r="V898"/>
  <c r="N830"/>
  <c r="O830"/>
  <c r="Q830"/>
  <c r="R830"/>
  <c r="T830"/>
  <c r="U830"/>
  <c r="W830"/>
  <c r="X830"/>
  <c r="M830"/>
  <c r="N786"/>
  <c r="O786"/>
  <c r="P786"/>
  <c r="Q786"/>
  <c r="R786"/>
  <c r="S786"/>
  <c r="T786"/>
  <c r="U786"/>
  <c r="V786"/>
  <c r="W786"/>
  <c r="X786"/>
  <c r="M786"/>
  <c r="X647"/>
  <c r="V21"/>
  <c r="V674"/>
  <c r="V672"/>
  <c r="V669"/>
  <c r="V667"/>
  <c r="V666"/>
  <c r="V665"/>
  <c r="V664"/>
  <c r="V659"/>
  <c r="V657"/>
  <c r="V656"/>
  <c r="V655"/>
  <c r="V654"/>
  <c r="V651"/>
  <c r="V650"/>
  <c r="V643"/>
  <c r="V642"/>
  <c r="V641"/>
  <c r="V640"/>
  <c r="V636"/>
  <c r="V634"/>
  <c r="V632"/>
  <c r="V630"/>
  <c r="V629"/>
  <c r="V628"/>
  <c r="V625"/>
  <c r="V624"/>
  <c r="V623"/>
  <c r="V620"/>
  <c r="V611"/>
  <c r="V185"/>
  <c r="V184" s="1"/>
  <c r="S185"/>
  <c r="S184" s="1"/>
  <c r="P185"/>
  <c r="P184" s="1"/>
  <c r="W184"/>
  <c r="T184"/>
  <c r="Q184"/>
  <c r="O184"/>
  <c r="N184"/>
  <c r="M184"/>
  <c r="V183"/>
  <c r="S183"/>
  <c r="P183"/>
  <c r="V182"/>
  <c r="S182"/>
  <c r="P182"/>
  <c r="V177"/>
  <c r="S177"/>
  <c r="P177"/>
  <c r="V176"/>
  <c r="S176"/>
  <c r="P176"/>
  <c r="V174"/>
  <c r="S174"/>
  <c r="P174"/>
  <c r="V173"/>
  <c r="S173"/>
  <c r="P173"/>
  <c r="V172"/>
  <c r="S172"/>
  <c r="P172"/>
  <c r="V165"/>
  <c r="S165"/>
  <c r="P165"/>
  <c r="V164"/>
  <c r="S164"/>
  <c r="P164"/>
  <c r="V163"/>
  <c r="S163"/>
  <c r="P163"/>
  <c r="W162"/>
  <c r="T162"/>
  <c r="Q162"/>
  <c r="O162"/>
  <c r="N162"/>
  <c r="M162"/>
  <c r="V161"/>
  <c r="S161"/>
  <c r="P161"/>
  <c r="V160"/>
  <c r="S160"/>
  <c r="P160"/>
  <c r="W159"/>
  <c r="T159"/>
  <c r="Q159"/>
  <c r="O159"/>
  <c r="O158" s="1"/>
  <c r="N159"/>
  <c r="M159"/>
  <c r="M158" s="1"/>
  <c r="V157"/>
  <c r="S157"/>
  <c r="P157"/>
  <c r="V156"/>
  <c r="S156"/>
  <c r="P156"/>
  <c r="V153"/>
  <c r="S153"/>
  <c r="P153"/>
  <c r="W152"/>
  <c r="T152"/>
  <c r="Q152"/>
  <c r="O152"/>
  <c r="N152"/>
  <c r="M152"/>
  <c r="X151"/>
  <c r="U151"/>
  <c r="R151"/>
  <c r="X150"/>
  <c r="U150"/>
  <c r="R150"/>
  <c r="M188"/>
  <c r="N188"/>
  <c r="O188"/>
  <c r="Q188"/>
  <c r="R188"/>
  <c r="T188"/>
  <c r="U188"/>
  <c r="W188"/>
  <c r="X188"/>
  <c r="P189"/>
  <c r="S189"/>
  <c r="V189"/>
  <c r="P190"/>
  <c r="S190"/>
  <c r="V190"/>
  <c r="P191"/>
  <c r="S191"/>
  <c r="V191"/>
  <c r="P192"/>
  <c r="S192"/>
  <c r="V192"/>
  <c r="P193"/>
  <c r="S193"/>
  <c r="V193"/>
  <c r="P194"/>
  <c r="S194"/>
  <c r="V194"/>
  <c r="M197"/>
  <c r="M196" s="1"/>
  <c r="N197"/>
  <c r="N196" s="1"/>
  <c r="O197"/>
  <c r="O196" s="1"/>
  <c r="Q197"/>
  <c r="Q196" s="1"/>
  <c r="R197"/>
  <c r="R196" s="1"/>
  <c r="T197"/>
  <c r="T196" s="1"/>
  <c r="U197"/>
  <c r="U196" s="1"/>
  <c r="W197"/>
  <c r="W196" s="1"/>
  <c r="X197"/>
  <c r="X196" s="1"/>
  <c r="P198"/>
  <c r="S198"/>
  <c r="V198"/>
  <c r="P199"/>
  <c r="S199"/>
  <c r="V199"/>
  <c r="P200"/>
  <c r="S200"/>
  <c r="V200"/>
  <c r="R201"/>
  <c r="M202"/>
  <c r="M201" s="1"/>
  <c r="N202"/>
  <c r="N201" s="1"/>
  <c r="O202"/>
  <c r="O201" s="1"/>
  <c r="T202"/>
  <c r="T201" s="1"/>
  <c r="U202"/>
  <c r="U201" s="1"/>
  <c r="W202"/>
  <c r="W201" s="1"/>
  <c r="X202"/>
  <c r="X201" s="1"/>
  <c r="P203"/>
  <c r="S203"/>
  <c r="V203"/>
  <c r="P204"/>
  <c r="S204"/>
  <c r="V204"/>
  <c r="P205"/>
  <c r="S205"/>
  <c r="V205"/>
  <c r="P206"/>
  <c r="S206"/>
  <c r="V206"/>
  <c r="P207"/>
  <c r="S207"/>
  <c r="V207"/>
  <c r="P208"/>
  <c r="S208"/>
  <c r="V208"/>
  <c r="P209"/>
  <c r="S209"/>
  <c r="V209"/>
  <c r="P210"/>
  <c r="S210"/>
  <c r="V210"/>
  <c r="P211"/>
  <c r="S211"/>
  <c r="V211"/>
  <c r="P212"/>
  <c r="S212"/>
  <c r="V212"/>
  <c r="P213"/>
  <c r="S213"/>
  <c r="V213"/>
  <c r="P214"/>
  <c r="S214"/>
  <c r="V214"/>
  <c r="Q215"/>
  <c r="Q202" s="1"/>
  <c r="Q201" s="1"/>
  <c r="S215"/>
  <c r="V215"/>
  <c r="P216"/>
  <c r="S216"/>
  <c r="V216"/>
  <c r="P217"/>
  <c r="S217"/>
  <c r="V217"/>
  <c r="P218"/>
  <c r="S218"/>
  <c r="V218"/>
  <c r="M220"/>
  <c r="M219" s="1"/>
  <c r="N220"/>
  <c r="N219" s="1"/>
  <c r="O220"/>
  <c r="O219" s="1"/>
  <c r="Q220"/>
  <c r="Q219" s="1"/>
  <c r="R220"/>
  <c r="R219" s="1"/>
  <c r="T220"/>
  <c r="T219" s="1"/>
  <c r="U220"/>
  <c r="U219" s="1"/>
  <c r="W220"/>
  <c r="W219" s="1"/>
  <c r="X220"/>
  <c r="X219" s="1"/>
  <c r="P221"/>
  <c r="S221"/>
  <c r="V221"/>
  <c r="P222"/>
  <c r="S222"/>
  <c r="V222"/>
  <c r="P215" l="1"/>
  <c r="P202" s="1"/>
  <c r="P201" s="1"/>
  <c r="O150"/>
  <c r="S162"/>
  <c r="V159"/>
  <c r="O151"/>
  <c r="Q158"/>
  <c r="Q150" s="1"/>
  <c r="M151"/>
  <c r="V220"/>
  <c r="V219" s="1"/>
  <c r="P220"/>
  <c r="P219" s="1"/>
  <c r="S197"/>
  <c r="S196" s="1"/>
  <c r="V197"/>
  <c r="V196" s="1"/>
  <c r="M150"/>
  <c r="S152"/>
  <c r="P159"/>
  <c r="W158"/>
  <c r="W151" s="1"/>
  <c r="P162"/>
  <c r="V162"/>
  <c r="N158"/>
  <c r="N151" s="1"/>
  <c r="P152"/>
  <c r="V152"/>
  <c r="T158"/>
  <c r="T150" s="1"/>
  <c r="N150"/>
  <c r="S159"/>
  <c r="S158" s="1"/>
  <c r="P197"/>
  <c r="P196" s="1"/>
  <c r="S220"/>
  <c r="S219" s="1"/>
  <c r="S202"/>
  <c r="S201" s="1"/>
  <c r="V202"/>
  <c r="V201" s="1"/>
  <c r="S188"/>
  <c r="V188"/>
  <c r="P188"/>
  <c r="W195"/>
  <c r="W187" s="1"/>
  <c r="W186" s="1"/>
  <c r="T195"/>
  <c r="T187" s="1"/>
  <c r="T186" s="1"/>
  <c r="Q195"/>
  <c r="Q187" s="1"/>
  <c r="Q186" s="1"/>
  <c r="N195"/>
  <c r="N187" s="1"/>
  <c r="N186" s="1"/>
  <c r="X195"/>
  <c r="X187" s="1"/>
  <c r="X186" s="1"/>
  <c r="U195"/>
  <c r="U187" s="1"/>
  <c r="U186" s="1"/>
  <c r="R195"/>
  <c r="R187" s="1"/>
  <c r="R186" s="1"/>
  <c r="O195"/>
  <c r="O187" s="1"/>
  <c r="O186" s="1"/>
  <c r="M195"/>
  <c r="M187" s="1"/>
  <c r="M186" s="1"/>
  <c r="V783"/>
  <c r="S783"/>
  <c r="P783"/>
  <c r="V782"/>
  <c r="S782"/>
  <c r="P782"/>
  <c r="V781"/>
  <c r="S781"/>
  <c r="P781"/>
  <c r="V780"/>
  <c r="S780"/>
  <c r="P780"/>
  <c r="X778"/>
  <c r="W778"/>
  <c r="U778"/>
  <c r="T778"/>
  <c r="R778"/>
  <c r="Q778"/>
  <c r="O778"/>
  <c r="N778"/>
  <c r="M778"/>
  <c r="V777"/>
  <c r="S777"/>
  <c r="P777"/>
  <c r="V776"/>
  <c r="S776"/>
  <c r="P776"/>
  <c r="X775"/>
  <c r="W775"/>
  <c r="U775"/>
  <c r="T775"/>
  <c r="R775"/>
  <c r="Q775"/>
  <c r="O775"/>
  <c r="N775"/>
  <c r="M775"/>
  <c r="V774"/>
  <c r="S774"/>
  <c r="P774"/>
  <c r="V773"/>
  <c r="S773"/>
  <c r="P773"/>
  <c r="X772"/>
  <c r="W772"/>
  <c r="U772"/>
  <c r="T772"/>
  <c r="R772"/>
  <c r="Q772"/>
  <c r="O772"/>
  <c r="N772"/>
  <c r="M772"/>
  <c r="V771"/>
  <c r="S771"/>
  <c r="P771"/>
  <c r="V770"/>
  <c r="S770"/>
  <c r="P770"/>
  <c r="X769"/>
  <c r="W769"/>
  <c r="U769"/>
  <c r="T769"/>
  <c r="R769"/>
  <c r="Q769"/>
  <c r="O769"/>
  <c r="N769"/>
  <c r="M769"/>
  <c r="N760"/>
  <c r="M760"/>
  <c r="V759"/>
  <c r="S759"/>
  <c r="P759"/>
  <c r="M759"/>
  <c r="M707" s="1"/>
  <c r="V756"/>
  <c r="S756"/>
  <c r="P756"/>
  <c r="V755"/>
  <c r="S755"/>
  <c r="P755"/>
  <c r="V754"/>
  <c r="S754"/>
  <c r="P754"/>
  <c r="V753"/>
  <c r="S753"/>
  <c r="P753"/>
  <c r="V752"/>
  <c r="S752"/>
  <c r="P752"/>
  <c r="V751"/>
  <c r="S751"/>
  <c r="P751"/>
  <c r="V750"/>
  <c r="S750"/>
  <c r="P750"/>
  <c r="V749"/>
  <c r="S749"/>
  <c r="P749"/>
  <c r="V745"/>
  <c r="S745"/>
  <c r="P745"/>
  <c r="V739"/>
  <c r="S739"/>
  <c r="P739"/>
  <c r="V734"/>
  <c r="S734"/>
  <c r="P734"/>
  <c r="V733"/>
  <c r="S733"/>
  <c r="P733"/>
  <c r="V732"/>
  <c r="S732"/>
  <c r="P732"/>
  <c r="V731"/>
  <c r="S731"/>
  <c r="P731"/>
  <c r="V728"/>
  <c r="S728"/>
  <c r="P728"/>
  <c r="V726"/>
  <c r="S726"/>
  <c r="P726"/>
  <c r="V724"/>
  <c r="S724"/>
  <c r="P724"/>
  <c r="V723"/>
  <c r="S723"/>
  <c r="P723"/>
  <c r="V721"/>
  <c r="S721"/>
  <c r="P721"/>
  <c r="V720"/>
  <c r="S720"/>
  <c r="P720"/>
  <c r="V719"/>
  <c r="S719"/>
  <c r="P719"/>
  <c r="V718"/>
  <c r="S718"/>
  <c r="P718"/>
  <c r="V714"/>
  <c r="S714"/>
  <c r="P714"/>
  <c r="V713"/>
  <c r="S713"/>
  <c r="P713"/>
  <c r="V712"/>
  <c r="S712"/>
  <c r="P712"/>
  <c r="V710"/>
  <c r="S710"/>
  <c r="P710"/>
  <c r="V709"/>
  <c r="S709"/>
  <c r="P709"/>
  <c r="X707"/>
  <c r="W707"/>
  <c r="U707"/>
  <c r="T707"/>
  <c r="R707"/>
  <c r="Q707"/>
  <c r="O707"/>
  <c r="N707"/>
  <c r="P706"/>
  <c r="V703"/>
  <c r="S703"/>
  <c r="P703"/>
  <c r="V702"/>
  <c r="S702"/>
  <c r="P702"/>
  <c r="X696"/>
  <c r="W696"/>
  <c r="U696"/>
  <c r="T696"/>
  <c r="R696"/>
  <c r="Q696"/>
  <c r="O696"/>
  <c r="N696"/>
  <c r="M696"/>
  <c r="V693"/>
  <c r="S693"/>
  <c r="P693"/>
  <c r="V692"/>
  <c r="S692"/>
  <c r="P692"/>
  <c r="X690"/>
  <c r="X689" s="1"/>
  <c r="W690"/>
  <c r="W689" s="1"/>
  <c r="U690"/>
  <c r="U689" s="1"/>
  <c r="T690"/>
  <c r="T689" s="1"/>
  <c r="R690"/>
  <c r="R689" s="1"/>
  <c r="Q690"/>
  <c r="Q689" s="1"/>
  <c r="O690"/>
  <c r="O689" s="1"/>
  <c r="N690"/>
  <c r="N689" s="1"/>
  <c r="M690"/>
  <c r="M689" s="1"/>
  <c r="V688"/>
  <c r="S688"/>
  <c r="P688"/>
  <c r="X686"/>
  <c r="W686"/>
  <c r="V686"/>
  <c r="U686"/>
  <c r="T686"/>
  <c r="S686"/>
  <c r="R686"/>
  <c r="Q686"/>
  <c r="P686"/>
  <c r="O686"/>
  <c r="N686"/>
  <c r="M686"/>
  <c r="V683"/>
  <c r="P683"/>
  <c r="X683"/>
  <c r="W683"/>
  <c r="U683"/>
  <c r="T683"/>
  <c r="S683"/>
  <c r="R683"/>
  <c r="Q683"/>
  <c r="O683"/>
  <c r="N683"/>
  <c r="M683"/>
  <c r="V680"/>
  <c r="S680"/>
  <c r="P680"/>
  <c r="M679"/>
  <c r="M677" s="1"/>
  <c r="V677"/>
  <c r="S677"/>
  <c r="P677"/>
  <c r="X677"/>
  <c r="W677"/>
  <c r="U677"/>
  <c r="T677"/>
  <c r="R677"/>
  <c r="Q677"/>
  <c r="O677"/>
  <c r="N677"/>
  <c r="X63" i="4"/>
  <c r="W63"/>
  <c r="V63"/>
  <c r="U63"/>
  <c r="T63"/>
  <c r="S63"/>
  <c r="R63"/>
  <c r="Q63"/>
  <c r="P63"/>
  <c r="O63"/>
  <c r="N63"/>
  <c r="M63"/>
  <c r="X60"/>
  <c r="W60"/>
  <c r="V60"/>
  <c r="U60"/>
  <c r="T60"/>
  <c r="S60"/>
  <c r="R60"/>
  <c r="Q60"/>
  <c r="P60"/>
  <c r="O60"/>
  <c r="N60"/>
  <c r="M60"/>
  <c r="X59"/>
  <c r="W59"/>
  <c r="V59"/>
  <c r="U59"/>
  <c r="T59"/>
  <c r="S59"/>
  <c r="R59"/>
  <c r="Q59"/>
  <c r="P59"/>
  <c r="O59"/>
  <c r="N59"/>
  <c r="M59"/>
  <c r="V57"/>
  <c r="V56" s="1"/>
  <c r="S57"/>
  <c r="P57"/>
  <c r="P56" s="1"/>
  <c r="X56"/>
  <c r="W56"/>
  <c r="U56"/>
  <c r="T56"/>
  <c r="S56"/>
  <c r="R56"/>
  <c r="Q56"/>
  <c r="O56"/>
  <c r="N56"/>
  <c r="M56"/>
  <c r="V54"/>
  <c r="S54"/>
  <c r="P54"/>
  <c r="V53"/>
  <c r="S53"/>
  <c r="P53"/>
  <c r="V52"/>
  <c r="S52"/>
  <c r="P52"/>
  <c r="X50"/>
  <c r="W50"/>
  <c r="U50"/>
  <c r="T50"/>
  <c r="R50"/>
  <c r="Q50"/>
  <c r="O50"/>
  <c r="N50"/>
  <c r="M50"/>
  <c r="X47"/>
  <c r="W47"/>
  <c r="V47"/>
  <c r="U47"/>
  <c r="U46" s="1"/>
  <c r="U45" s="1"/>
  <c r="T47"/>
  <c r="S47"/>
  <c r="R47"/>
  <c r="Q47"/>
  <c r="P47"/>
  <c r="O47"/>
  <c r="N47"/>
  <c r="N46" s="1"/>
  <c r="N45" s="1"/>
  <c r="M47"/>
  <c r="O46"/>
  <c r="O45" s="1"/>
  <c r="M46"/>
  <c r="M45" s="1"/>
  <c r="X41"/>
  <c r="W41"/>
  <c r="V41"/>
  <c r="U41"/>
  <c r="T41"/>
  <c r="S41"/>
  <c r="R41"/>
  <c r="Q41"/>
  <c r="P41"/>
  <c r="P40" s="1"/>
  <c r="O41"/>
  <c r="O40" s="1"/>
  <c r="N41"/>
  <c r="M41"/>
  <c r="M40" s="1"/>
  <c r="X40"/>
  <c r="W40"/>
  <c r="V40"/>
  <c r="U40"/>
  <c r="T40"/>
  <c r="S40"/>
  <c r="R40"/>
  <c r="Q40"/>
  <c r="N40"/>
  <c r="O38"/>
  <c r="N38"/>
  <c r="M38"/>
  <c r="O37"/>
  <c r="N37"/>
  <c r="M37"/>
  <c r="X36"/>
  <c r="W36"/>
  <c r="V36"/>
  <c r="U36"/>
  <c r="T36"/>
  <c r="S36"/>
  <c r="R36"/>
  <c r="Q36"/>
  <c r="P36"/>
  <c r="N36"/>
  <c r="O35"/>
  <c r="N35"/>
  <c r="M35"/>
  <c r="O34"/>
  <c r="N34"/>
  <c r="M34"/>
  <c r="X33"/>
  <c r="W33"/>
  <c r="V33"/>
  <c r="U33"/>
  <c r="T33"/>
  <c r="S33"/>
  <c r="R33"/>
  <c r="Q33"/>
  <c r="P33"/>
  <c r="N33"/>
  <c r="X32"/>
  <c r="W32"/>
  <c r="V32"/>
  <c r="U32"/>
  <c r="T32"/>
  <c r="S32"/>
  <c r="R32"/>
  <c r="Q32"/>
  <c r="P32"/>
  <c r="N32"/>
  <c r="M33" l="1"/>
  <c r="O33"/>
  <c r="M36"/>
  <c r="O36"/>
  <c r="Q46"/>
  <c r="Q45" s="1"/>
  <c r="W46"/>
  <c r="W45" s="1"/>
  <c r="R46"/>
  <c r="R45" s="1"/>
  <c r="U682" i="1"/>
  <c r="N768"/>
  <c r="Q768"/>
  <c r="T768"/>
  <c r="W768"/>
  <c r="M768"/>
  <c r="O768"/>
  <c r="R768"/>
  <c r="U768"/>
  <c r="X768"/>
  <c r="Q682"/>
  <c r="P158"/>
  <c r="P150" s="1"/>
  <c r="V158"/>
  <c r="V150" s="1"/>
  <c r="W695"/>
  <c r="W694" s="1"/>
  <c r="P195"/>
  <c r="P187" s="1"/>
  <c r="P186" s="1"/>
  <c r="M682"/>
  <c r="O682"/>
  <c r="W682"/>
  <c r="P682"/>
  <c r="V682"/>
  <c r="P690"/>
  <c r="P689" s="1"/>
  <c r="O695"/>
  <c r="O694" s="1"/>
  <c r="U695"/>
  <c r="U694" s="1"/>
  <c r="U676" s="1"/>
  <c r="W150"/>
  <c r="Q151"/>
  <c r="N682"/>
  <c r="V707"/>
  <c r="S151"/>
  <c r="X682"/>
  <c r="V690"/>
  <c r="V689" s="1"/>
  <c r="S690"/>
  <c r="S689" s="1"/>
  <c r="S707"/>
  <c r="V195"/>
  <c r="V187" s="1"/>
  <c r="V186" s="1"/>
  <c r="S195"/>
  <c r="S187" s="1"/>
  <c r="S186" s="1"/>
  <c r="T151"/>
  <c r="P707"/>
  <c r="P151"/>
  <c r="Q695"/>
  <c r="Q694" s="1"/>
  <c r="P772"/>
  <c r="V772"/>
  <c r="P778"/>
  <c r="V778"/>
  <c r="S778"/>
  <c r="P775"/>
  <c r="V775"/>
  <c r="S775"/>
  <c r="S682"/>
  <c r="X695"/>
  <c r="X694" s="1"/>
  <c r="P769"/>
  <c r="V769"/>
  <c r="S769"/>
  <c r="P696"/>
  <c r="V696"/>
  <c r="S696"/>
  <c r="S772"/>
  <c r="N695"/>
  <c r="N694" s="1"/>
  <c r="R695"/>
  <c r="R694" s="1"/>
  <c r="R682"/>
  <c r="T682"/>
  <c r="T695"/>
  <c r="T694" s="1"/>
  <c r="M695"/>
  <c r="M694" s="1"/>
  <c r="V50" i="4"/>
  <c r="V46" s="1"/>
  <c r="V45" s="1"/>
  <c r="N31"/>
  <c r="N30" s="1"/>
  <c r="Q31"/>
  <c r="Q30" s="1"/>
  <c r="U31"/>
  <c r="U30" s="1"/>
  <c r="W31"/>
  <c r="W30" s="1"/>
  <c r="T46"/>
  <c r="T45" s="1"/>
  <c r="T31" s="1"/>
  <c r="T30" s="1"/>
  <c r="X46"/>
  <c r="X45" s="1"/>
  <c r="X31" s="1"/>
  <c r="X30" s="1"/>
  <c r="S50"/>
  <c r="P50"/>
  <c r="P46" s="1"/>
  <c r="P45" s="1"/>
  <c r="P31" s="1"/>
  <c r="P30" s="1"/>
  <c r="R31"/>
  <c r="R30" s="1"/>
  <c r="V31"/>
  <c r="S46"/>
  <c r="S45" s="1"/>
  <c r="V30"/>
  <c r="M32" l="1"/>
  <c r="M31" s="1"/>
  <c r="M30" s="1"/>
  <c r="O32"/>
  <c r="O31" s="1"/>
  <c r="O30" s="1"/>
  <c r="S695" i="1"/>
  <c r="S694" s="1"/>
  <c r="P768"/>
  <c r="S768"/>
  <c r="V768"/>
  <c r="Q676"/>
  <c r="V151"/>
  <c r="W676"/>
  <c r="W675" s="1"/>
  <c r="M676"/>
  <c r="M675" s="1"/>
  <c r="N676"/>
  <c r="N675" s="1"/>
  <c r="U675"/>
  <c r="O676"/>
  <c r="O675" s="1"/>
  <c r="S676"/>
  <c r="Q675"/>
  <c r="V695"/>
  <c r="V694" s="1"/>
  <c r="V676" s="1"/>
  <c r="X676"/>
  <c r="X675" s="1"/>
  <c r="P695"/>
  <c r="P694" s="1"/>
  <c r="P676" s="1"/>
  <c r="T676"/>
  <c r="T675" s="1"/>
  <c r="R676"/>
  <c r="R675" s="1"/>
  <c r="S31" i="4"/>
  <c r="S30" s="1"/>
  <c r="P675" i="1" l="1"/>
  <c r="V675"/>
  <c r="S675"/>
  <c r="V865" l="1"/>
  <c r="V864"/>
  <c r="V863"/>
  <c r="V861"/>
  <c r="V860"/>
  <c r="V856"/>
  <c r="V855"/>
  <c r="V854"/>
  <c r="V853"/>
  <c r="V852"/>
  <c r="V851"/>
  <c r="V850"/>
  <c r="V849"/>
  <c r="V848"/>
  <c r="V847"/>
  <c r="V846"/>
  <c r="V845"/>
  <c r="V844"/>
  <c r="V843"/>
  <c r="V841"/>
  <c r="V838"/>
  <c r="V837"/>
  <c r="V836"/>
  <c r="V834"/>
  <c r="V833"/>
  <c r="V832"/>
  <c r="V831"/>
  <c r="V829"/>
  <c r="V828"/>
  <c r="V827"/>
  <c r="V826"/>
  <c r="V825"/>
  <c r="V824"/>
  <c r="V823"/>
  <c r="V822"/>
  <c r="V821"/>
  <c r="V820"/>
  <c r="V818"/>
  <c r="V817"/>
  <c r="V814"/>
  <c r="V813"/>
  <c r="V812"/>
  <c r="V811"/>
  <c r="V808"/>
  <c r="V807"/>
  <c r="V806"/>
  <c r="V805"/>
  <c r="V804"/>
  <c r="V803"/>
  <c r="V873"/>
  <c r="V872"/>
  <c r="V871"/>
  <c r="V868"/>
  <c r="V875"/>
  <c r="V918"/>
  <c r="V947"/>
  <c r="V945"/>
  <c r="V944"/>
  <c r="V942"/>
  <c r="V941"/>
  <c r="V940"/>
  <c r="V939"/>
  <c r="V936"/>
  <c r="V935"/>
  <c r="V933"/>
  <c r="V932"/>
  <c r="V931"/>
  <c r="V930"/>
  <c r="V929"/>
  <c r="V928"/>
  <c r="V927"/>
  <c r="V926"/>
  <c r="V925"/>
  <c r="V923"/>
  <c r="V920"/>
  <c r="V921"/>
  <c r="V878"/>
  <c r="V876" s="1"/>
  <c r="V881"/>
  <c r="V879" s="1"/>
  <c r="V885"/>
  <c r="V883" s="1"/>
  <c r="V887"/>
  <c r="V888"/>
  <c r="V889"/>
  <c r="V891"/>
  <c r="V896"/>
  <c r="V897"/>
  <c r="V900"/>
  <c r="V901"/>
  <c r="V902"/>
  <c r="V905"/>
  <c r="V906"/>
  <c r="V909"/>
  <c r="V910"/>
  <c r="V911"/>
  <c r="V912"/>
  <c r="V913"/>
  <c r="V914"/>
  <c r="V915"/>
  <c r="V919"/>
  <c r="S947"/>
  <c r="P947"/>
  <c r="S855"/>
  <c r="P855"/>
  <c r="S847"/>
  <c r="P847"/>
  <c r="V46"/>
  <c r="S46"/>
  <c r="P46"/>
  <c r="V16"/>
  <c r="S16"/>
  <c r="P16"/>
  <c r="V830" l="1"/>
  <c r="V895"/>
  <c r="V908"/>
  <c r="O411" l="1"/>
  <c r="W410"/>
  <c r="W409" s="1"/>
  <c r="V410"/>
  <c r="V409" s="1"/>
  <c r="U410"/>
  <c r="U409" s="1"/>
  <c r="T410"/>
  <c r="T409" s="1"/>
  <c r="S410"/>
  <c r="S409" s="1"/>
  <c r="R410"/>
  <c r="R409" s="1"/>
  <c r="Q410"/>
  <c r="O410" s="1"/>
  <c r="O409" s="1"/>
  <c r="N410"/>
  <c r="N409" s="1"/>
  <c r="M410"/>
  <c r="M409" s="1"/>
  <c r="L410"/>
  <c r="L409" s="1"/>
  <c r="P409"/>
  <c r="U403"/>
  <c r="R403"/>
  <c r="O403"/>
  <c r="U401"/>
  <c r="R401"/>
  <c r="O401"/>
  <c r="V398"/>
  <c r="V397" s="1"/>
  <c r="S398"/>
  <c r="S397" s="1"/>
  <c r="P398"/>
  <c r="O398" s="1"/>
  <c r="O397" s="1"/>
  <c r="N398"/>
  <c r="N397" s="1"/>
  <c r="M398"/>
  <c r="M397" s="1"/>
  <c r="L398"/>
  <c r="L397" s="1"/>
  <c r="W391"/>
  <c r="W390" s="1"/>
  <c r="V391"/>
  <c r="V390" s="1"/>
  <c r="U391"/>
  <c r="U390" s="1"/>
  <c r="T391"/>
  <c r="T390" s="1"/>
  <c r="S391"/>
  <c r="S390" s="1"/>
  <c r="R391"/>
  <c r="R390" s="1"/>
  <c r="Q391"/>
  <c r="Q390" s="1"/>
  <c r="P391"/>
  <c r="N391"/>
  <c r="N390" s="1"/>
  <c r="M391"/>
  <c r="M390" s="1"/>
  <c r="L391"/>
  <c r="L390" s="1"/>
  <c r="U388"/>
  <c r="U382" s="1"/>
  <c r="R388"/>
  <c r="R382" s="1"/>
  <c r="O388"/>
  <c r="O382" s="1"/>
  <c r="W382"/>
  <c r="V382"/>
  <c r="T382"/>
  <c r="S382"/>
  <c r="Q382"/>
  <c r="P382"/>
  <c r="N382"/>
  <c r="M382"/>
  <c r="L382"/>
  <c r="V379"/>
  <c r="V377" s="1"/>
  <c r="S379"/>
  <c r="S377" s="1"/>
  <c r="P379"/>
  <c r="P377" s="1"/>
  <c r="X377"/>
  <c r="W377"/>
  <c r="U377"/>
  <c r="T377"/>
  <c r="R377"/>
  <c r="Q377"/>
  <c r="O377"/>
  <c r="M377"/>
  <c r="V376"/>
  <c r="S376"/>
  <c r="P376"/>
  <c r="V375"/>
  <c r="S375"/>
  <c r="P375"/>
  <c r="X374"/>
  <c r="X365" s="1"/>
  <c r="W374"/>
  <c r="W365" s="1"/>
  <c r="U374"/>
  <c r="U365" s="1"/>
  <c r="T374"/>
  <c r="T365" s="1"/>
  <c r="R374"/>
  <c r="R365" s="1"/>
  <c r="Q374"/>
  <c r="Q365" s="1"/>
  <c r="V373"/>
  <c r="S373"/>
  <c r="P373"/>
  <c r="V372"/>
  <c r="S372"/>
  <c r="P372"/>
  <c r="V371"/>
  <c r="S371"/>
  <c r="P371"/>
  <c r="V370"/>
  <c r="S370"/>
  <c r="P370"/>
  <c r="V369"/>
  <c r="S369"/>
  <c r="P369"/>
  <c r="V368"/>
  <c r="S368"/>
  <c r="P368"/>
  <c r="V367"/>
  <c r="S367"/>
  <c r="P367"/>
  <c r="O365"/>
  <c r="N365"/>
  <c r="M365"/>
  <c r="V364"/>
  <c r="S364"/>
  <c r="P364"/>
  <c r="V363"/>
  <c r="S363"/>
  <c r="P363"/>
  <c r="X361"/>
  <c r="W361"/>
  <c r="U361"/>
  <c r="T361"/>
  <c r="R361"/>
  <c r="Q361"/>
  <c r="O361"/>
  <c r="N361"/>
  <c r="M361"/>
  <c r="V359"/>
  <c r="S359"/>
  <c r="P359"/>
  <c r="V358"/>
  <c r="S358"/>
  <c r="P358"/>
  <c r="V357"/>
  <c r="S357"/>
  <c r="P357"/>
  <c r="V356"/>
  <c r="S356"/>
  <c r="P356"/>
  <c r="V355"/>
  <c r="S355"/>
  <c r="P355"/>
  <c r="X354"/>
  <c r="W354"/>
  <c r="U354"/>
  <c r="T354"/>
  <c r="R354"/>
  <c r="Q354"/>
  <c r="O354"/>
  <c r="N354"/>
  <c r="M354"/>
  <c r="M360" l="1"/>
  <c r="M353" s="1"/>
  <c r="M352" s="1"/>
  <c r="T389"/>
  <c r="T381" s="1"/>
  <c r="N389"/>
  <c r="N381" s="1"/>
  <c r="R398"/>
  <c r="R397" s="1"/>
  <c r="R389" s="1"/>
  <c r="R381" s="1"/>
  <c r="U398"/>
  <c r="U397" s="1"/>
  <c r="U389" s="1"/>
  <c r="U381" s="1"/>
  <c r="N360"/>
  <c r="N353" s="1"/>
  <c r="N352" s="1"/>
  <c r="Q360"/>
  <c r="Q353" s="1"/>
  <c r="Q352" s="1"/>
  <c r="W360"/>
  <c r="W353" s="1"/>
  <c r="W352" s="1"/>
  <c r="S374"/>
  <c r="S365" s="1"/>
  <c r="S361"/>
  <c r="O391"/>
  <c r="V389"/>
  <c r="V381" s="1"/>
  <c r="P397"/>
  <c r="L389"/>
  <c r="L381" s="1"/>
  <c r="M389"/>
  <c r="M381" s="1"/>
  <c r="W389"/>
  <c r="W381" s="1"/>
  <c r="U360"/>
  <c r="U353" s="1"/>
  <c r="U352" s="1"/>
  <c r="P374"/>
  <c r="P365" s="1"/>
  <c r="P390"/>
  <c r="S389"/>
  <c r="S381" s="1"/>
  <c r="O360"/>
  <c r="T360"/>
  <c r="Q409"/>
  <c r="Q389" s="1"/>
  <c r="Q381" s="1"/>
  <c r="P354"/>
  <c r="V354"/>
  <c r="O353"/>
  <c r="O352" s="1"/>
  <c r="T353"/>
  <c r="T352" s="1"/>
  <c r="S354"/>
  <c r="P361"/>
  <c r="V361"/>
  <c r="V374"/>
  <c r="V365" s="1"/>
  <c r="R360"/>
  <c r="R353" s="1"/>
  <c r="R352" s="1"/>
  <c r="X360"/>
  <c r="X353" s="1"/>
  <c r="X352" s="1"/>
  <c r="S360" l="1"/>
  <c r="S353" s="1"/>
  <c r="S352" s="1"/>
  <c r="P360"/>
  <c r="P353" s="1"/>
  <c r="P352" s="1"/>
  <c r="O390"/>
  <c r="O389" s="1"/>
  <c r="O381" s="1"/>
  <c r="P389"/>
  <c r="P381" s="1"/>
  <c r="V360"/>
  <c r="V353" s="1"/>
  <c r="V352" s="1"/>
  <c r="V149" l="1"/>
  <c r="S149"/>
  <c r="P149"/>
  <c r="V148"/>
  <c r="S148"/>
  <c r="P148"/>
  <c r="X147"/>
  <c r="W147"/>
  <c r="U147"/>
  <c r="T147"/>
  <c r="R147"/>
  <c r="Q147"/>
  <c r="O147"/>
  <c r="N147"/>
  <c r="M147"/>
  <c r="V146"/>
  <c r="S146"/>
  <c r="P146"/>
  <c r="V145"/>
  <c r="S145"/>
  <c r="P145"/>
  <c r="V144"/>
  <c r="S144"/>
  <c r="P144"/>
  <c r="V143"/>
  <c r="S143"/>
  <c r="P143"/>
  <c r="V142"/>
  <c r="S142"/>
  <c r="P142"/>
  <c r="V141"/>
  <c r="S141"/>
  <c r="P141"/>
  <c r="V140"/>
  <c r="S140"/>
  <c r="P140"/>
  <c r="V139"/>
  <c r="S139"/>
  <c r="P139"/>
  <c r="V138"/>
  <c r="S138"/>
  <c r="P138"/>
  <c r="V137"/>
  <c r="S137"/>
  <c r="P137"/>
  <c r="V136"/>
  <c r="S136"/>
  <c r="P136"/>
  <c r="V135"/>
  <c r="S135"/>
  <c r="P135"/>
  <c r="V134"/>
  <c r="S134"/>
  <c r="P134"/>
  <c r="V133"/>
  <c r="S133"/>
  <c r="P133"/>
  <c r="V132"/>
  <c r="S132"/>
  <c r="P132"/>
  <c r="V131"/>
  <c r="S131"/>
  <c r="P131"/>
  <c r="V130"/>
  <c r="S130"/>
  <c r="P130"/>
  <c r="X129"/>
  <c r="W129"/>
  <c r="U129"/>
  <c r="T129"/>
  <c r="R129"/>
  <c r="Q129"/>
  <c r="O129"/>
  <c r="N129"/>
  <c r="M129"/>
  <c r="V128"/>
  <c r="S128"/>
  <c r="P128"/>
  <c r="V127"/>
  <c r="S127"/>
  <c r="P127"/>
  <c r="X126"/>
  <c r="W126"/>
  <c r="U126"/>
  <c r="T126"/>
  <c r="R126"/>
  <c r="Q126"/>
  <c r="O126"/>
  <c r="N126"/>
  <c r="M126"/>
  <c r="V124"/>
  <c r="S124"/>
  <c r="P124"/>
  <c r="V123"/>
  <c r="S123"/>
  <c r="P123"/>
  <c r="V122"/>
  <c r="S122"/>
  <c r="P122"/>
  <c r="X121"/>
  <c r="W121"/>
  <c r="U121"/>
  <c r="T121"/>
  <c r="R121"/>
  <c r="Q121"/>
  <c r="O121"/>
  <c r="N121"/>
  <c r="M121"/>
  <c r="R125" l="1"/>
  <c r="X125"/>
  <c r="V129"/>
  <c r="S147"/>
  <c r="P126"/>
  <c r="V126"/>
  <c r="P121"/>
  <c r="V121"/>
  <c r="S121"/>
  <c r="N125"/>
  <c r="T125"/>
  <c r="S129"/>
  <c r="P129"/>
  <c r="S126"/>
  <c r="R120"/>
  <c r="R119" s="1"/>
  <c r="X120"/>
  <c r="X119" s="1"/>
  <c r="M125"/>
  <c r="M120" s="1"/>
  <c r="M119" s="1"/>
  <c r="O125"/>
  <c r="O120" s="1"/>
  <c r="O119" s="1"/>
  <c r="W125"/>
  <c r="W120" s="1"/>
  <c r="W119" s="1"/>
  <c r="P147"/>
  <c r="V147"/>
  <c r="N120"/>
  <c r="N119" s="1"/>
  <c r="T120"/>
  <c r="T119" s="1"/>
  <c r="Q125"/>
  <c r="Q120" s="1"/>
  <c r="Q119" s="1"/>
  <c r="U125"/>
  <c r="U120" s="1"/>
  <c r="U119" s="1"/>
  <c r="S125"/>
  <c r="V125" l="1"/>
  <c r="V120" s="1"/>
  <c r="V119" s="1"/>
  <c r="S120"/>
  <c r="S119" s="1"/>
  <c r="P125"/>
  <c r="P120" s="1"/>
  <c r="P119" s="1"/>
  <c r="X288"/>
  <c r="W288"/>
  <c r="V288"/>
  <c r="U288"/>
  <c r="T288"/>
  <c r="S288"/>
  <c r="R288"/>
  <c r="Q288"/>
  <c r="P288"/>
  <c r="O288"/>
  <c r="N288"/>
  <c r="M288"/>
  <c r="X269"/>
  <c r="W269"/>
  <c r="V269"/>
  <c r="U269"/>
  <c r="T269"/>
  <c r="S269"/>
  <c r="R269"/>
  <c r="Q269"/>
  <c r="P269"/>
  <c r="O269"/>
  <c r="N269"/>
  <c r="M269"/>
  <c r="S266"/>
  <c r="X266"/>
  <c r="W266"/>
  <c r="V266"/>
  <c r="U266"/>
  <c r="T266"/>
  <c r="R266"/>
  <c r="Q266"/>
  <c r="P266"/>
  <c r="P265" s="1"/>
  <c r="O266"/>
  <c r="N266"/>
  <c r="N265" s="1"/>
  <c r="M266"/>
  <c r="R265"/>
  <c r="X260"/>
  <c r="W260"/>
  <c r="V260"/>
  <c r="U260"/>
  <c r="T260"/>
  <c r="S260"/>
  <c r="R260"/>
  <c r="Q260"/>
  <c r="P260"/>
  <c r="O260"/>
  <c r="N260"/>
  <c r="M260"/>
  <c r="R258" l="1"/>
  <c r="N258"/>
  <c r="R259"/>
  <c r="N259"/>
  <c r="P258"/>
  <c r="P259"/>
  <c r="T265"/>
  <c r="T258" s="1"/>
  <c r="V265"/>
  <c r="V258" s="1"/>
  <c r="X265"/>
  <c r="X258" s="1"/>
  <c r="V259"/>
  <c r="T259"/>
  <c r="M265"/>
  <c r="M259" s="1"/>
  <c r="O265"/>
  <c r="O259" s="1"/>
  <c r="Q265"/>
  <c r="Q258" s="1"/>
  <c r="U265"/>
  <c r="U259" s="1"/>
  <c r="W265"/>
  <c r="W259" s="1"/>
  <c r="S265"/>
  <c r="S259" s="1"/>
  <c r="X259" l="1"/>
  <c r="O258"/>
  <c r="U258"/>
  <c r="S258"/>
  <c r="W258"/>
  <c r="Q259"/>
  <c r="M258"/>
  <c r="V102" i="4" l="1"/>
  <c r="S102"/>
  <c r="P102"/>
  <c r="P101"/>
  <c r="P99" s="1"/>
  <c r="P98" s="1"/>
  <c r="V100"/>
  <c r="S100"/>
  <c r="S99" s="1"/>
  <c r="S98" s="1"/>
  <c r="P100"/>
  <c r="X99"/>
  <c r="X98" s="1"/>
  <c r="W99"/>
  <c r="V99"/>
  <c r="V98" s="1"/>
  <c r="U99"/>
  <c r="T99"/>
  <c r="T98" s="1"/>
  <c r="R99"/>
  <c r="Q99"/>
  <c r="Q98" s="1"/>
  <c r="O99"/>
  <c r="O98" s="1"/>
  <c r="N99"/>
  <c r="N98" s="1"/>
  <c r="M99"/>
  <c r="M98" s="1"/>
  <c r="W98"/>
  <c r="U98"/>
  <c r="R98"/>
  <c r="V97"/>
  <c r="V96" s="1"/>
  <c r="V95" s="1"/>
  <c r="S97"/>
  <c r="P97"/>
  <c r="P96" s="1"/>
  <c r="P95" s="1"/>
  <c r="X96"/>
  <c r="W96"/>
  <c r="U96"/>
  <c r="T96"/>
  <c r="S96"/>
  <c r="R96"/>
  <c r="Q96"/>
  <c r="O96"/>
  <c r="N96"/>
  <c r="M96"/>
  <c r="X95"/>
  <c r="W95"/>
  <c r="U95"/>
  <c r="T95"/>
  <c r="S95"/>
  <c r="R95"/>
  <c r="Q95"/>
  <c r="O95"/>
  <c r="N95"/>
  <c r="M95"/>
  <c r="V94"/>
  <c r="S94"/>
  <c r="P94"/>
  <c r="V93"/>
  <c r="S93"/>
  <c r="P93"/>
  <c r="V92"/>
  <c r="S92"/>
  <c r="P92"/>
  <c r="X91"/>
  <c r="X87" s="1"/>
  <c r="W91"/>
  <c r="V91" s="1"/>
  <c r="U91"/>
  <c r="T91"/>
  <c r="R91"/>
  <c r="Q91"/>
  <c r="O91"/>
  <c r="N91"/>
  <c r="M91"/>
  <c r="V90"/>
  <c r="S90"/>
  <c r="P90"/>
  <c r="V89"/>
  <c r="S89"/>
  <c r="P89"/>
  <c r="W88"/>
  <c r="V88" s="1"/>
  <c r="T88"/>
  <c r="S88" s="1"/>
  <c r="Q88"/>
  <c r="P88" s="1"/>
  <c r="O88"/>
  <c r="N88"/>
  <c r="M88"/>
  <c r="M87" s="1"/>
  <c r="M86" s="1"/>
  <c r="M85" s="1"/>
  <c r="W87"/>
  <c r="U87"/>
  <c r="U86" s="1"/>
  <c r="U85" s="1"/>
  <c r="R87"/>
  <c r="R86" s="1"/>
  <c r="R85" s="1"/>
  <c r="O87"/>
  <c r="O86" s="1"/>
  <c r="W86"/>
  <c r="W85" s="1"/>
  <c r="P946" i="1"/>
  <c r="W946"/>
  <c r="V946" s="1"/>
  <c r="U946"/>
  <c r="T946"/>
  <c r="S946"/>
  <c r="R946"/>
  <c r="Q946"/>
  <c r="O946"/>
  <c r="N946"/>
  <c r="M946"/>
  <c r="S944"/>
  <c r="S943" s="1"/>
  <c r="P944"/>
  <c r="P943" s="1"/>
  <c r="X915"/>
  <c r="W943"/>
  <c r="V943" s="1"/>
  <c r="U943"/>
  <c r="T943"/>
  <c r="R943"/>
  <c r="Q943"/>
  <c r="O943"/>
  <c r="N943"/>
  <c r="M943"/>
  <c r="O940"/>
  <c r="O938" s="1"/>
  <c r="O937" s="1"/>
  <c r="S939"/>
  <c r="S938" s="1"/>
  <c r="S937" s="1"/>
  <c r="P939"/>
  <c r="P938" s="1"/>
  <c r="P937" s="1"/>
  <c r="X910"/>
  <c r="W938"/>
  <c r="U938"/>
  <c r="U937" s="1"/>
  <c r="T938"/>
  <c r="T937" s="1"/>
  <c r="R938"/>
  <c r="R937" s="1"/>
  <c r="Q938"/>
  <c r="Q937" s="1"/>
  <c r="N938"/>
  <c r="N937" s="1"/>
  <c r="M938"/>
  <c r="M937" s="1"/>
  <c r="X909"/>
  <c r="X906"/>
  <c r="S936"/>
  <c r="P936"/>
  <c r="S935"/>
  <c r="P935"/>
  <c r="X903"/>
  <c r="W934"/>
  <c r="V934" s="1"/>
  <c r="U934"/>
  <c r="T934"/>
  <c r="R934"/>
  <c r="Q934"/>
  <c r="O934"/>
  <c r="N934"/>
  <c r="M934"/>
  <c r="S932"/>
  <c r="P932"/>
  <c r="S931"/>
  <c r="P931"/>
  <c r="S930"/>
  <c r="P930"/>
  <c r="S929"/>
  <c r="P929"/>
  <c r="S927"/>
  <c r="P927"/>
  <c r="S926"/>
  <c r="P926"/>
  <c r="S925"/>
  <c r="P925"/>
  <c r="P924" s="1"/>
  <c r="X893"/>
  <c r="X891" s="1"/>
  <c r="W924"/>
  <c r="U924"/>
  <c r="U922" s="1"/>
  <c r="T924"/>
  <c r="T922" s="1"/>
  <c r="S924"/>
  <c r="R924"/>
  <c r="R922" s="1"/>
  <c r="Q924"/>
  <c r="Q922" s="1"/>
  <c r="O924"/>
  <c r="O922" s="1"/>
  <c r="N924"/>
  <c r="N922" s="1"/>
  <c r="M924"/>
  <c r="M922" s="1"/>
  <c r="S923"/>
  <c r="P923"/>
  <c r="S921"/>
  <c r="P921"/>
  <c r="S920"/>
  <c r="P920"/>
  <c r="S919"/>
  <c r="P919"/>
  <c r="S918"/>
  <c r="P918"/>
  <c r="X886"/>
  <c r="X874" s="1"/>
  <c r="W917"/>
  <c r="V917" s="1"/>
  <c r="U917"/>
  <c r="T917"/>
  <c r="R917"/>
  <c r="Q917"/>
  <c r="O917"/>
  <c r="N917"/>
  <c r="M917"/>
  <c r="S915"/>
  <c r="P915"/>
  <c r="S914"/>
  <c r="P914"/>
  <c r="S913"/>
  <c r="P913"/>
  <c r="S912"/>
  <c r="P912"/>
  <c r="S911"/>
  <c r="P911"/>
  <c r="S910"/>
  <c r="P910"/>
  <c r="S909"/>
  <c r="P909"/>
  <c r="W908"/>
  <c r="U908"/>
  <c r="T908"/>
  <c r="R908"/>
  <c r="Q908"/>
  <c r="O908"/>
  <c r="N908"/>
  <c r="M908"/>
  <c r="P907"/>
  <c r="S906"/>
  <c r="P906"/>
  <c r="S905"/>
  <c r="P905"/>
  <c r="S904"/>
  <c r="P904"/>
  <c r="S903"/>
  <c r="P903"/>
  <c r="S902"/>
  <c r="P902"/>
  <c r="S901"/>
  <c r="P901"/>
  <c r="S900"/>
  <c r="P900"/>
  <c r="X869"/>
  <c r="S898"/>
  <c r="P898"/>
  <c r="S897"/>
  <c r="P897"/>
  <c r="S896"/>
  <c r="P896"/>
  <c r="X866"/>
  <c r="W895"/>
  <c r="U895"/>
  <c r="T895"/>
  <c r="R895"/>
  <c r="Q895"/>
  <c r="O895"/>
  <c r="N895"/>
  <c r="M895"/>
  <c r="P894"/>
  <c r="S891"/>
  <c r="P891"/>
  <c r="S889"/>
  <c r="P889"/>
  <c r="S888"/>
  <c r="P888"/>
  <c r="S887"/>
  <c r="W886"/>
  <c r="V886" s="1"/>
  <c r="V874" s="1"/>
  <c r="T886"/>
  <c r="S886" s="1"/>
  <c r="Q886"/>
  <c r="P886" s="1"/>
  <c r="O886"/>
  <c r="N886"/>
  <c r="M886"/>
  <c r="S885"/>
  <c r="P885"/>
  <c r="P883" s="1"/>
  <c r="X856"/>
  <c r="W883"/>
  <c r="U883"/>
  <c r="T883"/>
  <c r="S883"/>
  <c r="R883"/>
  <c r="Q883"/>
  <c r="O883"/>
  <c r="N883"/>
  <c r="M883"/>
  <c r="S881"/>
  <c r="S879" s="1"/>
  <c r="P881"/>
  <c r="P879" s="1"/>
  <c r="X850"/>
  <c r="W879"/>
  <c r="W874" s="1"/>
  <c r="U879"/>
  <c r="T879"/>
  <c r="T874" s="1"/>
  <c r="R879"/>
  <c r="Q879"/>
  <c r="Q874" s="1"/>
  <c r="O879"/>
  <c r="N879"/>
  <c r="N874" s="1"/>
  <c r="S878"/>
  <c r="S876" s="1"/>
  <c r="P878"/>
  <c r="P876" s="1"/>
  <c r="W876"/>
  <c r="U876"/>
  <c r="T876"/>
  <c r="R876"/>
  <c r="Q876"/>
  <c r="O876"/>
  <c r="N876"/>
  <c r="M876"/>
  <c r="S875"/>
  <c r="P875"/>
  <c r="P874" s="1"/>
  <c r="S872"/>
  <c r="P872"/>
  <c r="P870" s="1"/>
  <c r="P869" s="1"/>
  <c r="X841"/>
  <c r="W870"/>
  <c r="V870" s="1"/>
  <c r="U870"/>
  <c r="T870"/>
  <c r="T869" s="1"/>
  <c r="S870"/>
  <c r="S869" s="1"/>
  <c r="R870"/>
  <c r="R869" s="1"/>
  <c r="Q870"/>
  <c r="Q869" s="1"/>
  <c r="O870"/>
  <c r="O869" s="1"/>
  <c r="N870"/>
  <c r="N869" s="1"/>
  <c r="M870"/>
  <c r="M869" s="1"/>
  <c r="X840"/>
  <c r="W869"/>
  <c r="V869" s="1"/>
  <c r="U869"/>
  <c r="S868"/>
  <c r="P868"/>
  <c r="X837"/>
  <c r="W867"/>
  <c r="U867"/>
  <c r="T867"/>
  <c r="R867"/>
  <c r="Q867"/>
  <c r="O867"/>
  <c r="N867"/>
  <c r="M867"/>
  <c r="S865"/>
  <c r="P865"/>
  <c r="T864"/>
  <c r="S864" s="1"/>
  <c r="Q864"/>
  <c r="P864" s="1"/>
  <c r="S863"/>
  <c r="P863"/>
  <c r="W862"/>
  <c r="V862" s="1"/>
  <c r="U862"/>
  <c r="R862"/>
  <c r="O862"/>
  <c r="N862"/>
  <c r="M862"/>
  <c r="S861"/>
  <c r="P861"/>
  <c r="S860"/>
  <c r="P860"/>
  <c r="X828"/>
  <c r="X827" s="1"/>
  <c r="W859"/>
  <c r="V859" s="1"/>
  <c r="U859"/>
  <c r="T859"/>
  <c r="R859"/>
  <c r="Q859"/>
  <c r="O859"/>
  <c r="N859"/>
  <c r="M859"/>
  <c r="S856"/>
  <c r="P856"/>
  <c r="S854"/>
  <c r="P854"/>
  <c r="S853"/>
  <c r="P853"/>
  <c r="S852"/>
  <c r="P852"/>
  <c r="S851"/>
  <c r="P851"/>
  <c r="S850"/>
  <c r="P850"/>
  <c r="S849"/>
  <c r="P849"/>
  <c r="S848"/>
  <c r="P848"/>
  <c r="S845"/>
  <c r="P845"/>
  <c r="S844"/>
  <c r="P844"/>
  <c r="S843"/>
  <c r="P843"/>
  <c r="X811"/>
  <c r="X809" s="1"/>
  <c r="X808" s="1"/>
  <c r="W842"/>
  <c r="U842"/>
  <c r="U840" s="1"/>
  <c r="U839" s="1"/>
  <c r="T842"/>
  <c r="T840" s="1"/>
  <c r="T839" s="1"/>
  <c r="R842"/>
  <c r="R840" s="1"/>
  <c r="R839" s="1"/>
  <c r="Q842"/>
  <c r="Q840" s="1"/>
  <c r="Q839" s="1"/>
  <c r="O842"/>
  <c r="O840" s="1"/>
  <c r="O839" s="1"/>
  <c r="N842"/>
  <c r="N840" s="1"/>
  <c r="N839" s="1"/>
  <c r="M842"/>
  <c r="M840" s="1"/>
  <c r="M839" s="1"/>
  <c r="S841"/>
  <c r="P841"/>
  <c r="S838"/>
  <c r="P838"/>
  <c r="S837"/>
  <c r="P837"/>
  <c r="S836"/>
  <c r="P836"/>
  <c r="X804"/>
  <c r="W835"/>
  <c r="V835" s="1"/>
  <c r="U835"/>
  <c r="T835"/>
  <c r="R835"/>
  <c r="Q835"/>
  <c r="O835"/>
  <c r="N835"/>
  <c r="M835"/>
  <c r="S833"/>
  <c r="P833"/>
  <c r="S832"/>
  <c r="P832"/>
  <c r="S831"/>
  <c r="S830" s="1"/>
  <c r="P831"/>
  <c r="P830" s="1"/>
  <c r="X798"/>
  <c r="S829"/>
  <c r="P829"/>
  <c r="S828"/>
  <c r="P828"/>
  <c r="S827"/>
  <c r="P827"/>
  <c r="S826"/>
  <c r="P826"/>
  <c r="S825"/>
  <c r="P825"/>
  <c r="S824"/>
  <c r="P824"/>
  <c r="S823"/>
  <c r="P823"/>
  <c r="S822"/>
  <c r="P822"/>
  <c r="S821"/>
  <c r="P821"/>
  <c r="W819"/>
  <c r="V819" s="1"/>
  <c r="U819"/>
  <c r="T819"/>
  <c r="R819"/>
  <c r="Q819"/>
  <c r="O819"/>
  <c r="N819"/>
  <c r="M819"/>
  <c r="S818"/>
  <c r="P818"/>
  <c r="S817"/>
  <c r="P817"/>
  <c r="P816" s="1"/>
  <c r="X785"/>
  <c r="W816"/>
  <c r="V816" s="1"/>
  <c r="U816"/>
  <c r="T816"/>
  <c r="S816"/>
  <c r="R816"/>
  <c r="Q816"/>
  <c r="O816"/>
  <c r="N816"/>
  <c r="M816"/>
  <c r="S814"/>
  <c r="P814"/>
  <c r="S813"/>
  <c r="P813"/>
  <c r="S812"/>
  <c r="P812"/>
  <c r="S811"/>
  <c r="P811"/>
  <c r="X671"/>
  <c r="V671" s="1"/>
  <c r="W810"/>
  <c r="V810" s="1"/>
  <c r="U810"/>
  <c r="T810"/>
  <c r="R810"/>
  <c r="Q810"/>
  <c r="O810"/>
  <c r="N810"/>
  <c r="M810"/>
  <c r="S807"/>
  <c r="P807"/>
  <c r="S806"/>
  <c r="P806"/>
  <c r="S805"/>
  <c r="P805"/>
  <c r="S804"/>
  <c r="P804"/>
  <c r="S803"/>
  <c r="P803"/>
  <c r="X663"/>
  <c r="W802"/>
  <c r="U802"/>
  <c r="U801" s="1"/>
  <c r="T802"/>
  <c r="T801" s="1"/>
  <c r="R802"/>
  <c r="R801" s="1"/>
  <c r="Q802"/>
  <c r="O802"/>
  <c r="O801" s="1"/>
  <c r="N802"/>
  <c r="N801" s="1"/>
  <c r="M802"/>
  <c r="M801" s="1"/>
  <c r="X658"/>
  <c r="W797"/>
  <c r="V797"/>
  <c r="U797"/>
  <c r="T797"/>
  <c r="S797"/>
  <c r="R797"/>
  <c r="Q797"/>
  <c r="P797"/>
  <c r="O797"/>
  <c r="N797"/>
  <c r="M797"/>
  <c r="S795"/>
  <c r="P795"/>
  <c r="P793"/>
  <c r="X653"/>
  <c r="U792"/>
  <c r="R792"/>
  <c r="R791" s="1"/>
  <c r="N792"/>
  <c r="M792"/>
  <c r="W791"/>
  <c r="V791"/>
  <c r="U791"/>
  <c r="T791"/>
  <c r="S791"/>
  <c r="Q791"/>
  <c r="Q785" s="1"/>
  <c r="Q784" s="1"/>
  <c r="P791"/>
  <c r="P785" s="1"/>
  <c r="P784" s="1"/>
  <c r="O791"/>
  <c r="O785" s="1"/>
  <c r="O784" s="1"/>
  <c r="N791"/>
  <c r="M791"/>
  <c r="M785" s="1"/>
  <c r="M784" s="1"/>
  <c r="V84" i="4"/>
  <c r="S84"/>
  <c r="P84"/>
  <c r="V83"/>
  <c r="S83"/>
  <c r="P83"/>
  <c r="V82"/>
  <c r="S82"/>
  <c r="P82"/>
  <c r="V81"/>
  <c r="S81"/>
  <c r="P81"/>
  <c r="V80"/>
  <c r="S80"/>
  <c r="P80"/>
  <c r="V79"/>
  <c r="S79"/>
  <c r="P79"/>
  <c r="V78"/>
  <c r="S78"/>
  <c r="P78"/>
  <c r="V77"/>
  <c r="S77"/>
  <c r="P77"/>
  <c r="V76"/>
  <c r="S76"/>
  <c r="P76"/>
  <c r="V75"/>
  <c r="S75"/>
  <c r="P75"/>
  <c r="V74"/>
  <c r="S74"/>
  <c r="P74"/>
  <c r="V73"/>
  <c r="S73"/>
  <c r="P73"/>
  <c r="V72"/>
  <c r="S72"/>
  <c r="P72"/>
  <c r="V71"/>
  <c r="S71"/>
  <c r="P71"/>
  <c r="X70"/>
  <c r="W70"/>
  <c r="U70"/>
  <c r="T70"/>
  <c r="S70"/>
  <c r="R70"/>
  <c r="Q70"/>
  <c r="O70"/>
  <c r="N70"/>
  <c r="M70"/>
  <c r="V69"/>
  <c r="S69"/>
  <c r="P69"/>
  <c r="V68"/>
  <c r="S68"/>
  <c r="P68"/>
  <c r="X67"/>
  <c r="W67"/>
  <c r="U67"/>
  <c r="T67"/>
  <c r="S67"/>
  <c r="R67"/>
  <c r="Q67"/>
  <c r="O67"/>
  <c r="N67"/>
  <c r="M67"/>
  <c r="X66"/>
  <c r="W66"/>
  <c r="U66"/>
  <c r="T66"/>
  <c r="S66"/>
  <c r="R66"/>
  <c r="Q66"/>
  <c r="O66"/>
  <c r="N66"/>
  <c r="M66"/>
  <c r="X65"/>
  <c r="W65"/>
  <c r="U65"/>
  <c r="T65"/>
  <c r="S65"/>
  <c r="R65"/>
  <c r="Q65"/>
  <c r="O65"/>
  <c r="N65"/>
  <c r="M65"/>
  <c r="V899" i="1" l="1"/>
  <c r="V893" s="1"/>
  <c r="V892" s="1"/>
  <c r="M874"/>
  <c r="S874"/>
  <c r="O874"/>
  <c r="R874"/>
  <c r="U874"/>
  <c r="U866"/>
  <c r="X836"/>
  <c r="X652"/>
  <c r="V652" s="1"/>
  <c r="V653"/>
  <c r="X662"/>
  <c r="V662" s="1"/>
  <c r="V663"/>
  <c r="M866"/>
  <c r="U815"/>
  <c r="T866"/>
  <c r="R866"/>
  <c r="R893"/>
  <c r="R892" s="1"/>
  <c r="Q815"/>
  <c r="W922"/>
  <c r="V922" s="1"/>
  <c r="V924"/>
  <c r="W801"/>
  <c r="V801" s="1"/>
  <c r="V802"/>
  <c r="W840"/>
  <c r="V842"/>
  <c r="W866"/>
  <c r="V867"/>
  <c r="V866" s="1"/>
  <c r="W937"/>
  <c r="V937" s="1"/>
  <c r="V938"/>
  <c r="S785"/>
  <c r="S784" s="1"/>
  <c r="U785"/>
  <c r="U784" s="1"/>
  <c r="W785"/>
  <c r="W784" s="1"/>
  <c r="U809"/>
  <c r="M815"/>
  <c r="M809" s="1"/>
  <c r="O815"/>
  <c r="O809" s="1"/>
  <c r="O858"/>
  <c r="Q862"/>
  <c r="Q858" s="1"/>
  <c r="N866"/>
  <c r="Q866"/>
  <c r="V87" i="4"/>
  <c r="P91"/>
  <c r="S91"/>
  <c r="X86"/>
  <c r="X85" s="1"/>
  <c r="Q87"/>
  <c r="Q86" s="1"/>
  <c r="Q85" s="1"/>
  <c r="T87"/>
  <c r="T86" s="1"/>
  <c r="T85" s="1"/>
  <c r="N87"/>
  <c r="N86" s="1"/>
  <c r="N85" s="1"/>
  <c r="O85"/>
  <c r="V86"/>
  <c r="V85" s="1"/>
  <c r="P87"/>
  <c r="P86" s="1"/>
  <c r="P85" s="1"/>
  <c r="S87"/>
  <c r="S86" s="1"/>
  <c r="S85" s="1"/>
  <c r="N785" i="1"/>
  <c r="N784" s="1"/>
  <c r="T785"/>
  <c r="T784" s="1"/>
  <c r="S859"/>
  <c r="S867"/>
  <c r="S866" s="1"/>
  <c r="O866"/>
  <c r="O857" s="1"/>
  <c r="S810"/>
  <c r="W815"/>
  <c r="S842"/>
  <c r="S840" s="1"/>
  <c r="S839" s="1"/>
  <c r="U858"/>
  <c r="U857" s="1"/>
  <c r="V785"/>
  <c r="V784" s="1"/>
  <c r="S819"/>
  <c r="P934"/>
  <c r="P802"/>
  <c r="P801" s="1"/>
  <c r="S802"/>
  <c r="S801" s="1"/>
  <c r="Q809"/>
  <c r="T893"/>
  <c r="T892" s="1"/>
  <c r="W893"/>
  <c r="W892" s="1"/>
  <c r="P895"/>
  <c r="S895"/>
  <c r="S922"/>
  <c r="X864"/>
  <c r="P819"/>
  <c r="P835"/>
  <c r="S835"/>
  <c r="P842"/>
  <c r="P840" s="1"/>
  <c r="P839" s="1"/>
  <c r="M858"/>
  <c r="W858"/>
  <c r="P859"/>
  <c r="T862"/>
  <c r="T858" s="1"/>
  <c r="T857" s="1"/>
  <c r="M893"/>
  <c r="M892" s="1"/>
  <c r="O893"/>
  <c r="O892" s="1"/>
  <c r="S908"/>
  <c r="N916"/>
  <c r="R916"/>
  <c r="P810"/>
  <c r="X845"/>
  <c r="X885"/>
  <c r="S917"/>
  <c r="P917"/>
  <c r="P862"/>
  <c r="N893"/>
  <c r="N892" s="1"/>
  <c r="T916"/>
  <c r="P922"/>
  <c r="P67" i="4"/>
  <c r="P66" s="1"/>
  <c r="V67"/>
  <c r="V66" s="1"/>
  <c r="P70"/>
  <c r="V70"/>
  <c r="N815" i="1"/>
  <c r="N809" s="1"/>
  <c r="R815"/>
  <c r="R809" s="1"/>
  <c r="S862"/>
  <c r="P867"/>
  <c r="P866" s="1"/>
  <c r="Q893"/>
  <c r="Q892" s="1"/>
  <c r="U893"/>
  <c r="U892" s="1"/>
  <c r="P908"/>
  <c r="Q916"/>
  <c r="U916"/>
  <c r="S934"/>
  <c r="Q801"/>
  <c r="T815"/>
  <c r="T809" s="1"/>
  <c r="X784"/>
  <c r="X670" s="1"/>
  <c r="V670" s="1"/>
  <c r="N858"/>
  <c r="R858"/>
  <c r="M916"/>
  <c r="O916"/>
  <c r="R785"/>
  <c r="R784" s="1"/>
  <c r="X826" l="1"/>
  <c r="X661" s="1"/>
  <c r="R857"/>
  <c r="R800" s="1"/>
  <c r="R799" s="1"/>
  <c r="M857"/>
  <c r="N857"/>
  <c r="N800" s="1"/>
  <c r="N799" s="1"/>
  <c r="S858"/>
  <c r="S857" s="1"/>
  <c r="W916"/>
  <c r="V916" s="1"/>
  <c r="Q857"/>
  <c r="Q800" s="1"/>
  <c r="Q799" s="1"/>
  <c r="W857"/>
  <c r="V857" s="1"/>
  <c r="V858"/>
  <c r="W809"/>
  <c r="V809" s="1"/>
  <c r="V815"/>
  <c r="W839"/>
  <c r="V839" s="1"/>
  <c r="V840"/>
  <c r="P858"/>
  <c r="P857" s="1"/>
  <c r="P815"/>
  <c r="P809" s="1"/>
  <c r="O800"/>
  <c r="O799" s="1"/>
  <c r="S815"/>
  <c r="S809" s="1"/>
  <c r="S916"/>
  <c r="P916"/>
  <c r="P893"/>
  <c r="P892" s="1"/>
  <c r="U800"/>
  <c r="U799" s="1"/>
  <c r="M800"/>
  <c r="M799" s="1"/>
  <c r="S893"/>
  <c r="S892" s="1"/>
  <c r="T800"/>
  <c r="T799" s="1"/>
  <c r="P65" i="4"/>
  <c r="V65"/>
  <c r="X638" i="1" l="1"/>
  <c r="X637" s="1"/>
  <c r="X660"/>
  <c r="V660" s="1"/>
  <c r="V661"/>
  <c r="W800"/>
  <c r="W799" s="1"/>
  <c r="S800"/>
  <c r="S799" s="1"/>
  <c r="P800"/>
  <c r="P799" s="1"/>
  <c r="V800" l="1"/>
  <c r="V799" s="1"/>
  <c r="S674"/>
  <c r="S673" s="1"/>
  <c r="P674"/>
  <c r="P673" s="1"/>
  <c r="X646"/>
  <c r="V646" s="1"/>
  <c r="W673"/>
  <c r="V673" s="1"/>
  <c r="U673"/>
  <c r="T673"/>
  <c r="R673"/>
  <c r="Q673"/>
  <c r="O673"/>
  <c r="N673"/>
  <c r="M673"/>
  <c r="S672"/>
  <c r="P672"/>
  <c r="S671"/>
  <c r="P671"/>
  <c r="S669"/>
  <c r="P669"/>
  <c r="T668"/>
  <c r="W668" s="1"/>
  <c r="V668" s="1"/>
  <c r="P668"/>
  <c r="S666"/>
  <c r="P666"/>
  <c r="S664"/>
  <c r="P664"/>
  <c r="S663"/>
  <c r="P663"/>
  <c r="S662"/>
  <c r="P662"/>
  <c r="S661"/>
  <c r="P661"/>
  <c r="S660"/>
  <c r="P660"/>
  <c r="S659"/>
  <c r="P659"/>
  <c r="X631"/>
  <c r="U658"/>
  <c r="R658"/>
  <c r="Q658"/>
  <c r="O658"/>
  <c r="N658"/>
  <c r="M658"/>
  <c r="S657"/>
  <c r="P657"/>
  <c r="S655"/>
  <c r="P655"/>
  <c r="S654"/>
  <c r="P654"/>
  <c r="S653"/>
  <c r="P653"/>
  <c r="S652"/>
  <c r="P652"/>
  <c r="S650"/>
  <c r="P650"/>
  <c r="X622"/>
  <c r="V622" s="1"/>
  <c r="W649"/>
  <c r="V649" s="1"/>
  <c r="U649"/>
  <c r="U648" s="1"/>
  <c r="U647" s="1"/>
  <c r="T649"/>
  <c r="R649"/>
  <c r="Q649"/>
  <c r="O649"/>
  <c r="N649"/>
  <c r="M649"/>
  <c r="X619"/>
  <c r="X617"/>
  <c r="V617" s="1"/>
  <c r="P646"/>
  <c r="P645" s="1"/>
  <c r="P644" s="1"/>
  <c r="X613"/>
  <c r="W645"/>
  <c r="U645"/>
  <c r="U644" s="1"/>
  <c r="S645"/>
  <c r="S644" s="1"/>
  <c r="R645"/>
  <c r="R644" s="1"/>
  <c r="Q645"/>
  <c r="Q644" s="1"/>
  <c r="O645"/>
  <c r="O644" s="1"/>
  <c r="N645"/>
  <c r="N644" s="1"/>
  <c r="M645"/>
  <c r="M644" s="1"/>
  <c r="T644"/>
  <c r="S643"/>
  <c r="P643"/>
  <c r="S642"/>
  <c r="P642"/>
  <c r="N642"/>
  <c r="N639" s="1"/>
  <c r="S640"/>
  <c r="P640"/>
  <c r="X607"/>
  <c r="W639"/>
  <c r="V639" s="1"/>
  <c r="U639"/>
  <c r="T639"/>
  <c r="R639"/>
  <c r="Q639"/>
  <c r="O639"/>
  <c r="M639"/>
  <c r="X612" l="1"/>
  <c r="V612" s="1"/>
  <c r="W644"/>
  <c r="V644" s="1"/>
  <c r="V645"/>
  <c r="N648"/>
  <c r="N647" s="1"/>
  <c r="Q648"/>
  <c r="Q647" s="1"/>
  <c r="S639"/>
  <c r="M648"/>
  <c r="O648"/>
  <c r="R648"/>
  <c r="R647" s="1"/>
  <c r="P649"/>
  <c r="U638"/>
  <c r="U637" s="1"/>
  <c r="T658"/>
  <c r="T648" s="1"/>
  <c r="T647" s="1"/>
  <c r="X621"/>
  <c r="V621" s="1"/>
  <c r="P639"/>
  <c r="S649"/>
  <c r="X616"/>
  <c r="P658"/>
  <c r="S668"/>
  <c r="S658" s="1"/>
  <c r="W658"/>
  <c r="O647" l="1"/>
  <c r="O638" s="1"/>
  <c r="O637" s="1"/>
  <c r="M647"/>
  <c r="M638" s="1"/>
  <c r="M637" s="1"/>
  <c r="S648"/>
  <c r="S647" s="1"/>
  <c r="S638" s="1"/>
  <c r="S637" s="1"/>
  <c r="W648"/>
  <c r="V658"/>
  <c r="X615"/>
  <c r="X606" s="1"/>
  <c r="X605" s="1"/>
  <c r="Q638"/>
  <c r="Q637" s="1"/>
  <c r="P648"/>
  <c r="N638"/>
  <c r="N637" s="1"/>
  <c r="T638"/>
  <c r="T637" s="1"/>
  <c r="R638"/>
  <c r="R637" s="1"/>
  <c r="V648" l="1"/>
  <c r="V647" s="1"/>
  <c r="W647"/>
  <c r="P647"/>
  <c r="P638" s="1"/>
  <c r="P637" s="1"/>
  <c r="V615"/>
  <c r="V29" i="4"/>
  <c r="V28" s="1"/>
  <c r="V27" s="1"/>
  <c r="V26" s="1"/>
  <c r="V25" s="1"/>
  <c r="S29"/>
  <c r="S28" s="1"/>
  <c r="S27" s="1"/>
  <c r="S26" s="1"/>
  <c r="S25" s="1"/>
  <c r="P29"/>
  <c r="X28"/>
  <c r="X27" s="1"/>
  <c r="X26" s="1"/>
  <c r="X25" s="1"/>
  <c r="W28"/>
  <c r="U28"/>
  <c r="U27" s="1"/>
  <c r="U26" s="1"/>
  <c r="U25" s="1"/>
  <c r="T28"/>
  <c r="T27" s="1"/>
  <c r="T26" s="1"/>
  <c r="T25" s="1"/>
  <c r="R28"/>
  <c r="R27" s="1"/>
  <c r="R26" s="1"/>
  <c r="R25" s="1"/>
  <c r="Q28"/>
  <c r="Q27" s="1"/>
  <c r="Q26" s="1"/>
  <c r="Q25" s="1"/>
  <c r="P28"/>
  <c r="P27" s="1"/>
  <c r="P26" s="1"/>
  <c r="P25" s="1"/>
  <c r="O28"/>
  <c r="O27" s="1"/>
  <c r="O26" s="1"/>
  <c r="O25" s="1"/>
  <c r="N28"/>
  <c r="M28"/>
  <c r="M27" s="1"/>
  <c r="M26" s="1"/>
  <c r="M25" s="1"/>
  <c r="W27"/>
  <c r="W26" s="1"/>
  <c r="W25" s="1"/>
  <c r="N27"/>
  <c r="N26" s="1"/>
  <c r="N25" s="1"/>
  <c r="S636" i="1"/>
  <c r="S635" s="1"/>
  <c r="P636"/>
  <c r="P635" s="1"/>
  <c r="X603"/>
  <c r="W635"/>
  <c r="V635" s="1"/>
  <c r="U635"/>
  <c r="T635"/>
  <c r="R635"/>
  <c r="Q635"/>
  <c r="O635"/>
  <c r="N635"/>
  <c r="M635"/>
  <c r="S634"/>
  <c r="P634"/>
  <c r="P633" s="1"/>
  <c r="X601"/>
  <c r="W633"/>
  <c r="V633" s="1"/>
  <c r="U633"/>
  <c r="T633"/>
  <c r="S633"/>
  <c r="R633"/>
  <c r="Q633"/>
  <c r="O633"/>
  <c r="N633"/>
  <c r="M633"/>
  <c r="S632"/>
  <c r="S631" s="1"/>
  <c r="P632"/>
  <c r="P631" s="1"/>
  <c r="X599"/>
  <c r="W631"/>
  <c r="V631" s="1"/>
  <c r="U631"/>
  <c r="T631"/>
  <c r="R631"/>
  <c r="Q631"/>
  <c r="O631"/>
  <c r="N631"/>
  <c r="M631"/>
  <c r="S629"/>
  <c r="P629"/>
  <c r="S628"/>
  <c r="P628"/>
  <c r="X595"/>
  <c r="X594" s="1"/>
  <c r="W627"/>
  <c r="V627" s="1"/>
  <c r="U627"/>
  <c r="U626" s="1"/>
  <c r="T627"/>
  <c r="T626" s="1"/>
  <c r="R627"/>
  <c r="R626" s="1"/>
  <c r="Q627"/>
  <c r="Q626" s="1"/>
  <c r="O627"/>
  <c r="O626" s="1"/>
  <c r="N627"/>
  <c r="N626" s="1"/>
  <c r="M627"/>
  <c r="M626" s="1"/>
  <c r="S625"/>
  <c r="P625"/>
  <c r="S624"/>
  <c r="P624"/>
  <c r="S623"/>
  <c r="P623"/>
  <c r="S622"/>
  <c r="P622"/>
  <c r="S621"/>
  <c r="P621"/>
  <c r="S620"/>
  <c r="P620"/>
  <c r="X587"/>
  <c r="X586" s="1"/>
  <c r="W619"/>
  <c r="U619"/>
  <c r="U618" s="1"/>
  <c r="T619"/>
  <c r="T618" s="1"/>
  <c r="R619"/>
  <c r="R618" s="1"/>
  <c r="Q619"/>
  <c r="Q618" s="1"/>
  <c r="O619"/>
  <c r="O618" s="1"/>
  <c r="N619"/>
  <c r="N618" s="1"/>
  <c r="M619"/>
  <c r="M618" s="1"/>
  <c r="S617"/>
  <c r="S616" s="1"/>
  <c r="P617"/>
  <c r="P616" s="1"/>
  <c r="X584"/>
  <c r="W616"/>
  <c r="V616" s="1"/>
  <c r="U616"/>
  <c r="T616"/>
  <c r="R616"/>
  <c r="Q616"/>
  <c r="O616"/>
  <c r="N616"/>
  <c r="M616"/>
  <c r="S615"/>
  <c r="S614" s="1"/>
  <c r="P615"/>
  <c r="P614" s="1"/>
  <c r="X582"/>
  <c r="W614"/>
  <c r="V614" s="1"/>
  <c r="U614"/>
  <c r="T614"/>
  <c r="R614"/>
  <c r="Q614"/>
  <c r="O614"/>
  <c r="N614"/>
  <c r="M614"/>
  <c r="S612"/>
  <c r="P612"/>
  <c r="S611"/>
  <c r="P611"/>
  <c r="X578"/>
  <c r="W610"/>
  <c r="V610" s="1"/>
  <c r="U610"/>
  <c r="T610"/>
  <c r="R610"/>
  <c r="Q610"/>
  <c r="O610"/>
  <c r="N610"/>
  <c r="M610"/>
  <c r="W638" l="1"/>
  <c r="N613"/>
  <c r="N609" s="1"/>
  <c r="N608" s="1"/>
  <c r="W618"/>
  <c r="V618" s="1"/>
  <c r="V619"/>
  <c r="W626"/>
  <c r="V626" s="1"/>
  <c r="T613"/>
  <c r="T609" s="1"/>
  <c r="T608" s="1"/>
  <c r="X581"/>
  <c r="X577" s="1"/>
  <c r="X576" s="1"/>
  <c r="S613"/>
  <c r="R613"/>
  <c r="R609" s="1"/>
  <c r="R608" s="1"/>
  <c r="P610"/>
  <c r="W613"/>
  <c r="V613" s="1"/>
  <c r="P613"/>
  <c r="S619"/>
  <c r="S618" s="1"/>
  <c r="P619"/>
  <c r="P618" s="1"/>
  <c r="S627"/>
  <c r="S626" s="1"/>
  <c r="P627"/>
  <c r="P626" s="1"/>
  <c r="M613"/>
  <c r="M609" s="1"/>
  <c r="M608" s="1"/>
  <c r="O613"/>
  <c r="O609" s="1"/>
  <c r="O608" s="1"/>
  <c r="S610"/>
  <c r="Q613"/>
  <c r="Q609" s="1"/>
  <c r="Q608" s="1"/>
  <c r="U613"/>
  <c r="U609" s="1"/>
  <c r="U608" s="1"/>
  <c r="W637" l="1"/>
  <c r="V638"/>
  <c r="W609"/>
  <c r="W608" s="1"/>
  <c r="P609"/>
  <c r="P608" s="1"/>
  <c r="S609"/>
  <c r="S608" s="1"/>
  <c r="V637"/>
  <c r="V609"/>
  <c r="V608" s="1"/>
  <c r="V607"/>
  <c r="S607"/>
  <c r="P607"/>
  <c r="V606"/>
  <c r="S606"/>
  <c r="P606"/>
  <c r="V605"/>
  <c r="S605"/>
  <c r="P605"/>
  <c r="V604"/>
  <c r="S604"/>
  <c r="P604"/>
  <c r="V603"/>
  <c r="S603"/>
  <c r="P603"/>
  <c r="V602"/>
  <c r="S602"/>
  <c r="P602"/>
  <c r="X569"/>
  <c r="W601"/>
  <c r="U601"/>
  <c r="T601"/>
  <c r="R601"/>
  <c r="Q601"/>
  <c r="O601"/>
  <c r="N601"/>
  <c r="M601"/>
  <c r="V600"/>
  <c r="S600"/>
  <c r="P600"/>
  <c r="V599"/>
  <c r="S599"/>
  <c r="P599"/>
  <c r="V598"/>
  <c r="S598"/>
  <c r="P598"/>
  <c r="V597"/>
  <c r="S597"/>
  <c r="P597"/>
  <c r="V596"/>
  <c r="S596"/>
  <c r="P596"/>
  <c r="V595"/>
  <c r="S595"/>
  <c r="P595"/>
  <c r="V594"/>
  <c r="S594"/>
  <c r="P594"/>
  <c r="V593"/>
  <c r="S593"/>
  <c r="P593"/>
  <c r="V592"/>
  <c r="S592"/>
  <c r="P592"/>
  <c r="V591"/>
  <c r="S591"/>
  <c r="P591"/>
  <c r="V590"/>
  <c r="S590"/>
  <c r="P590"/>
  <c r="V589"/>
  <c r="S589"/>
  <c r="P589"/>
  <c r="V588"/>
  <c r="S588"/>
  <c r="P588"/>
  <c r="V587"/>
  <c r="S587"/>
  <c r="P587"/>
  <c r="X554"/>
  <c r="W586"/>
  <c r="U586"/>
  <c r="T586"/>
  <c r="R586"/>
  <c r="Q586"/>
  <c r="O586"/>
  <c r="N586"/>
  <c r="M586"/>
  <c r="V585"/>
  <c r="V584" s="1"/>
  <c r="S585"/>
  <c r="S584" s="1"/>
  <c r="P585"/>
  <c r="P584" s="1"/>
  <c r="X552"/>
  <c r="W584"/>
  <c r="U584"/>
  <c r="T584"/>
  <c r="R584"/>
  <c r="Q584"/>
  <c r="O584"/>
  <c r="N584"/>
  <c r="M584"/>
  <c r="V583"/>
  <c r="S583"/>
  <c r="P583"/>
  <c r="V582"/>
  <c r="S582"/>
  <c r="P582"/>
  <c r="V581"/>
  <c r="S581"/>
  <c r="P581"/>
  <c r="V580"/>
  <c r="S580"/>
  <c r="P580"/>
  <c r="V579"/>
  <c r="S579"/>
  <c r="P579"/>
  <c r="V578"/>
  <c r="S578"/>
  <c r="P578"/>
  <c r="V577"/>
  <c r="S577"/>
  <c r="P577"/>
  <c r="V576"/>
  <c r="S576"/>
  <c r="P576"/>
  <c r="X543"/>
  <c r="W575"/>
  <c r="U575"/>
  <c r="T575"/>
  <c r="R575"/>
  <c r="Q575"/>
  <c r="O575"/>
  <c r="N575"/>
  <c r="M575"/>
  <c r="V573"/>
  <c r="S573"/>
  <c r="P573"/>
  <c r="V572"/>
  <c r="S572"/>
  <c r="P572"/>
  <c r="V571"/>
  <c r="S571"/>
  <c r="P571"/>
  <c r="V570"/>
  <c r="S570"/>
  <c r="P570"/>
  <c r="X537"/>
  <c r="W569"/>
  <c r="U569"/>
  <c r="T569"/>
  <c r="R569"/>
  <c r="Q569"/>
  <c r="O569"/>
  <c r="N569"/>
  <c r="M569"/>
  <c r="V568"/>
  <c r="S568"/>
  <c r="P568"/>
  <c r="V567"/>
  <c r="S567"/>
  <c r="P567"/>
  <c r="X534"/>
  <c r="W566"/>
  <c r="U566"/>
  <c r="T566"/>
  <c r="R566"/>
  <c r="Q566"/>
  <c r="O566"/>
  <c r="N566"/>
  <c r="M566"/>
  <c r="V565"/>
  <c r="S565"/>
  <c r="P565"/>
  <c r="V564"/>
  <c r="S564"/>
  <c r="P564"/>
  <c r="V563"/>
  <c r="S563"/>
  <c r="P563"/>
  <c r="V562"/>
  <c r="S562"/>
  <c r="P562"/>
  <c r="X529"/>
  <c r="W561"/>
  <c r="U561"/>
  <c r="T561"/>
  <c r="R561"/>
  <c r="Q561"/>
  <c r="O561"/>
  <c r="N561"/>
  <c r="M561"/>
  <c r="V560"/>
  <c r="S560"/>
  <c r="P560"/>
  <c r="V559"/>
  <c r="S559"/>
  <c r="P559"/>
  <c r="V558"/>
  <c r="S558"/>
  <c r="P558"/>
  <c r="V557"/>
  <c r="S557"/>
  <c r="P557"/>
  <c r="V556"/>
  <c r="S556"/>
  <c r="P556"/>
  <c r="X523"/>
  <c r="W555"/>
  <c r="U555"/>
  <c r="T555"/>
  <c r="R555"/>
  <c r="Q555"/>
  <c r="O555"/>
  <c r="N555"/>
  <c r="M555"/>
  <c r="V551"/>
  <c r="S551"/>
  <c r="P551"/>
  <c r="V550"/>
  <c r="S550"/>
  <c r="P550"/>
  <c r="V549"/>
  <c r="S549"/>
  <c r="P549"/>
  <c r="X516"/>
  <c r="X515" s="1"/>
  <c r="W548"/>
  <c r="U548"/>
  <c r="U547" s="1"/>
  <c r="T548"/>
  <c r="T547" s="1"/>
  <c r="R548"/>
  <c r="R547" s="1"/>
  <c r="Q548"/>
  <c r="Q547" s="1"/>
  <c r="O548"/>
  <c r="O547" s="1"/>
  <c r="N548"/>
  <c r="N547" s="1"/>
  <c r="M548"/>
  <c r="M547" s="1"/>
  <c r="W547"/>
  <c r="V546"/>
  <c r="V545" s="1"/>
  <c r="S546"/>
  <c r="S545" s="1"/>
  <c r="P546"/>
  <c r="P545" s="1"/>
  <c r="X513"/>
  <c r="W545"/>
  <c r="U545"/>
  <c r="T545"/>
  <c r="R545"/>
  <c r="Q545"/>
  <c r="O545"/>
  <c r="N545"/>
  <c r="M545"/>
  <c r="V544"/>
  <c r="S544"/>
  <c r="P544"/>
  <c r="V543"/>
  <c r="S543"/>
  <c r="P543"/>
  <c r="X510"/>
  <c r="W542"/>
  <c r="U542"/>
  <c r="T542"/>
  <c r="R542"/>
  <c r="Q542"/>
  <c r="O542"/>
  <c r="N542"/>
  <c r="M542"/>
  <c r="V541"/>
  <c r="S541"/>
  <c r="P541"/>
  <c r="V540"/>
  <c r="S540"/>
  <c r="P540"/>
  <c r="X507"/>
  <c r="W539"/>
  <c r="U539"/>
  <c r="T539"/>
  <c r="R539"/>
  <c r="Q539"/>
  <c r="O539"/>
  <c r="N539"/>
  <c r="M539"/>
  <c r="V537"/>
  <c r="S537"/>
  <c r="P537"/>
  <c r="V536"/>
  <c r="S536"/>
  <c r="P536"/>
  <c r="V535"/>
  <c r="S535"/>
  <c r="P535"/>
  <c r="V534"/>
  <c r="S534"/>
  <c r="P534"/>
  <c r="X501"/>
  <c r="W533"/>
  <c r="U533"/>
  <c r="T533"/>
  <c r="R533"/>
  <c r="Q533"/>
  <c r="O533"/>
  <c r="N533"/>
  <c r="M533"/>
  <c r="M538" l="1"/>
  <c r="O538"/>
  <c r="X506"/>
  <c r="Q538"/>
  <c r="V542"/>
  <c r="M574"/>
  <c r="O574"/>
  <c r="R574"/>
  <c r="S586"/>
  <c r="N538"/>
  <c r="W538"/>
  <c r="P539"/>
  <c r="T574"/>
  <c r="S574" s="1"/>
  <c r="X522"/>
  <c r="R538"/>
  <c r="U538"/>
  <c r="S542"/>
  <c r="N554"/>
  <c r="V555"/>
  <c r="Q554"/>
  <c r="T554"/>
  <c r="T553" s="1"/>
  <c r="S555"/>
  <c r="P566"/>
  <c r="V566"/>
  <c r="Q574"/>
  <c r="P575"/>
  <c r="S601"/>
  <c r="T538"/>
  <c r="P542"/>
  <c r="X542"/>
  <c r="X521" s="1"/>
  <c r="X520" s="1"/>
  <c r="P533"/>
  <c r="U554"/>
  <c r="U553" s="1"/>
  <c r="U552" s="1"/>
  <c r="S547"/>
  <c r="V547"/>
  <c r="V539"/>
  <c r="V538" s="1"/>
  <c r="P569"/>
  <c r="V569"/>
  <c r="N574"/>
  <c r="P555"/>
  <c r="S566"/>
  <c r="P548"/>
  <c r="P547" s="1"/>
  <c r="V548"/>
  <c r="S548"/>
  <c r="S569"/>
  <c r="V533"/>
  <c r="S539"/>
  <c r="R554"/>
  <c r="P561"/>
  <c r="V561"/>
  <c r="S561"/>
  <c r="V575"/>
  <c r="P586"/>
  <c r="V586"/>
  <c r="P601"/>
  <c r="V601"/>
  <c r="S533"/>
  <c r="M554"/>
  <c r="O554"/>
  <c r="W554"/>
  <c r="W574"/>
  <c r="S575"/>
  <c r="O553" l="1"/>
  <c r="O552" s="1"/>
  <c r="V554"/>
  <c r="M553"/>
  <c r="M552" s="1"/>
  <c r="M532" s="1"/>
  <c r="M531" s="1"/>
  <c r="U532"/>
  <c r="U531" s="1"/>
  <c r="R553"/>
  <c r="R552" s="1"/>
  <c r="R532" s="1"/>
  <c r="R531" s="1"/>
  <c r="V574"/>
  <c r="O532"/>
  <c r="O531" s="1"/>
  <c r="P574"/>
  <c r="P538"/>
  <c r="X500"/>
  <c r="X499" s="1"/>
  <c r="S538"/>
  <c r="Q553"/>
  <c r="Q552" s="1"/>
  <c r="Q532" s="1"/>
  <c r="Q531" s="1"/>
  <c r="P554"/>
  <c r="S554"/>
  <c r="N553"/>
  <c r="N552" s="1"/>
  <c r="N532" s="1"/>
  <c r="N531" s="1"/>
  <c r="W553"/>
  <c r="W552" s="1"/>
  <c r="W532" s="1"/>
  <c r="W531" s="1"/>
  <c r="S553"/>
  <c r="S552" s="1"/>
  <c r="S532" s="1"/>
  <c r="S531" s="1"/>
  <c r="T552"/>
  <c r="T532" s="1"/>
  <c r="T531" s="1"/>
  <c r="V553" l="1"/>
  <c r="V552" s="1"/>
  <c r="V532" s="1"/>
  <c r="V531" s="1"/>
  <c r="P553"/>
  <c r="P552" s="1"/>
  <c r="P532" s="1"/>
  <c r="P531" s="1"/>
  <c r="X23" i="4"/>
  <c r="W23"/>
  <c r="V23"/>
  <c r="U23"/>
  <c r="T23"/>
  <c r="S23"/>
  <c r="R23"/>
  <c r="Q23"/>
  <c r="P23"/>
  <c r="O23"/>
  <c r="N23"/>
  <c r="M23"/>
  <c r="X22"/>
  <c r="W22"/>
  <c r="V22"/>
  <c r="U22"/>
  <c r="T22"/>
  <c r="S22"/>
  <c r="R22"/>
  <c r="Q22"/>
  <c r="P22"/>
  <c r="O22"/>
  <c r="N22"/>
  <c r="M22"/>
  <c r="X20"/>
  <c r="W20"/>
  <c r="V20"/>
  <c r="U20"/>
  <c r="T20"/>
  <c r="S20"/>
  <c r="R20"/>
  <c r="Q20"/>
  <c r="P20"/>
  <c r="O20"/>
  <c r="N20"/>
  <c r="M20"/>
  <c r="X19"/>
  <c r="W19"/>
  <c r="V19"/>
  <c r="U19"/>
  <c r="T19"/>
  <c r="S19"/>
  <c r="R19"/>
  <c r="Q19"/>
  <c r="P19"/>
  <c r="O19"/>
  <c r="N19"/>
  <c r="M19"/>
  <c r="X18"/>
  <c r="W18"/>
  <c r="V18"/>
  <c r="U18"/>
  <c r="T18"/>
  <c r="S18"/>
  <c r="R18"/>
  <c r="Q18"/>
  <c r="P18"/>
  <c r="O18"/>
  <c r="N18"/>
  <c r="M18"/>
  <c r="X16"/>
  <c r="W16"/>
  <c r="V16"/>
  <c r="U16"/>
  <c r="T16"/>
  <c r="S16"/>
  <c r="R16"/>
  <c r="Q16"/>
  <c r="P16"/>
  <c r="O16"/>
  <c r="N16"/>
  <c r="M16"/>
  <c r="X15"/>
  <c r="W15"/>
  <c r="V15"/>
  <c r="U15"/>
  <c r="T15"/>
  <c r="S15"/>
  <c r="R15"/>
  <c r="Q15"/>
  <c r="P15"/>
  <c r="O15"/>
  <c r="N15"/>
  <c r="M15"/>
  <c r="X14"/>
  <c r="W14"/>
  <c r="V14"/>
  <c r="U14"/>
  <c r="T14"/>
  <c r="S14"/>
  <c r="R14"/>
  <c r="Q14"/>
  <c r="P14"/>
  <c r="O14"/>
  <c r="N14"/>
  <c r="M14"/>
  <c r="X13"/>
  <c r="X11" s="1"/>
  <c r="W13"/>
  <c r="W11" s="1"/>
  <c r="V13"/>
  <c r="V11" s="1"/>
  <c r="U13"/>
  <c r="U11" s="1"/>
  <c r="T13"/>
  <c r="T11" s="1"/>
  <c r="S13"/>
  <c r="S11" s="1"/>
  <c r="R13"/>
  <c r="R11" s="1"/>
  <c r="Q13"/>
  <c r="Q11" s="1"/>
  <c r="P13"/>
  <c r="P11" s="1"/>
  <c r="O13"/>
  <c r="O11" s="1"/>
  <c r="N13"/>
  <c r="N11" s="1"/>
  <c r="M13"/>
  <c r="M11" s="1"/>
  <c r="X478" i="1"/>
  <c r="W510"/>
  <c r="V510"/>
  <c r="T510"/>
  <c r="S510"/>
  <c r="Q510"/>
  <c r="P510"/>
  <c r="O510"/>
  <c r="N510"/>
  <c r="M510"/>
  <c r="V509"/>
  <c r="V508" s="1"/>
  <c r="S509"/>
  <c r="S508" s="1"/>
  <c r="P509"/>
  <c r="P508" s="1"/>
  <c r="X476"/>
  <c r="W508"/>
  <c r="T508"/>
  <c r="Q508"/>
  <c r="O508"/>
  <c r="N508"/>
  <c r="M508"/>
  <c r="X440"/>
  <c r="W472"/>
  <c r="V472"/>
  <c r="U472"/>
  <c r="T472"/>
  <c r="S472"/>
  <c r="R472"/>
  <c r="Q472"/>
  <c r="P472"/>
  <c r="O472"/>
  <c r="N472"/>
  <c r="M472"/>
  <c r="X421"/>
  <c r="W453"/>
  <c r="V453"/>
  <c r="U453"/>
  <c r="T453"/>
  <c r="S453"/>
  <c r="R453"/>
  <c r="Q453"/>
  <c r="Q452" s="1"/>
  <c r="Q451" s="1"/>
  <c r="P453"/>
  <c r="P452" s="1"/>
  <c r="P451" s="1"/>
  <c r="O453"/>
  <c r="O452" s="1"/>
  <c r="O451" s="1"/>
  <c r="N453"/>
  <c r="N452" s="1"/>
  <c r="N451" s="1"/>
  <c r="M453"/>
  <c r="M452" s="1"/>
  <c r="M451" s="1"/>
  <c r="X420"/>
  <c r="X419" s="1"/>
  <c r="W452"/>
  <c r="W451" s="1"/>
  <c r="V452"/>
  <c r="V451" s="1"/>
  <c r="U452"/>
  <c r="U451" s="1"/>
  <c r="T452"/>
  <c r="T451" s="1"/>
  <c r="S452"/>
  <c r="S451" s="1"/>
  <c r="R452"/>
  <c r="R451" s="1"/>
  <c r="X405"/>
  <c r="W437"/>
  <c r="V437"/>
  <c r="U437"/>
  <c r="T437"/>
  <c r="S437"/>
  <c r="R437"/>
  <c r="Q437"/>
  <c r="P437"/>
  <c r="O437"/>
  <c r="N437"/>
  <c r="M437"/>
  <c r="X404"/>
  <c r="W436"/>
  <c r="V436"/>
  <c r="U436"/>
  <c r="T436"/>
  <c r="S436"/>
  <c r="R436"/>
  <c r="Q436"/>
  <c r="P436"/>
  <c r="O436"/>
  <c r="N436"/>
  <c r="M436"/>
  <c r="X402"/>
  <c r="W434"/>
  <c r="V434"/>
  <c r="U434"/>
  <c r="T434"/>
  <c r="S434"/>
  <c r="R434"/>
  <c r="Q434"/>
  <c r="P434"/>
  <c r="O434"/>
  <c r="N434"/>
  <c r="M434"/>
  <c r="X399"/>
  <c r="W431"/>
  <c r="V431"/>
  <c r="U431"/>
  <c r="T431"/>
  <c r="S431"/>
  <c r="R431"/>
  <c r="Q431"/>
  <c r="P431"/>
  <c r="O431"/>
  <c r="N431"/>
  <c r="M431"/>
  <c r="X390"/>
  <c r="W422"/>
  <c r="V422"/>
  <c r="U422"/>
  <c r="T422"/>
  <c r="S422"/>
  <c r="R422"/>
  <c r="Q422"/>
  <c r="P422"/>
  <c r="O422"/>
  <c r="N422"/>
  <c r="M422"/>
  <c r="X389"/>
  <c r="W421"/>
  <c r="V421"/>
  <c r="U421"/>
  <c r="T421"/>
  <c r="S421"/>
  <c r="R421"/>
  <c r="Q421"/>
  <c r="P421"/>
  <c r="O421"/>
  <c r="N421"/>
  <c r="M421"/>
  <c r="R420" l="1"/>
  <c r="R419" s="1"/>
  <c r="U420"/>
  <c r="U419" s="1"/>
  <c r="M420"/>
  <c r="N420"/>
  <c r="O420"/>
  <c r="X388"/>
  <c r="W420"/>
  <c r="W419" s="1"/>
  <c r="Q420"/>
  <c r="Q419" s="1"/>
  <c r="S420"/>
  <c r="S419" s="1"/>
  <c r="P420"/>
  <c r="P419" s="1"/>
  <c r="V420"/>
  <c r="V419" s="1"/>
  <c r="X387"/>
  <c r="T420"/>
  <c r="T419" s="1"/>
  <c r="V79"/>
  <c r="S79"/>
  <c r="P79"/>
  <c r="V78"/>
  <c r="S78"/>
  <c r="P78"/>
  <c r="X77"/>
  <c r="X76" s="1"/>
  <c r="W77"/>
  <c r="W76" s="1"/>
  <c r="U77"/>
  <c r="U76" s="1"/>
  <c r="T77"/>
  <c r="T76" s="1"/>
  <c r="R77"/>
  <c r="R76" s="1"/>
  <c r="Q77"/>
  <c r="Q76" s="1"/>
  <c r="O77"/>
  <c r="O76" s="1"/>
  <c r="N77"/>
  <c r="N76" s="1"/>
  <c r="M77"/>
  <c r="M76" s="1"/>
  <c r="V75"/>
  <c r="V74" s="1"/>
  <c r="S75"/>
  <c r="P75"/>
  <c r="P74" s="1"/>
  <c r="X74"/>
  <c r="W74"/>
  <c r="U74"/>
  <c r="T74"/>
  <c r="S74"/>
  <c r="R74"/>
  <c r="Q74"/>
  <c r="O74"/>
  <c r="N74"/>
  <c r="M74"/>
  <c r="V73"/>
  <c r="S73"/>
  <c r="P73"/>
  <c r="V72"/>
  <c r="S72"/>
  <c r="P72"/>
  <c r="V71"/>
  <c r="S71"/>
  <c r="P71"/>
  <c r="V70"/>
  <c r="S70"/>
  <c r="P70"/>
  <c r="V69"/>
  <c r="S69"/>
  <c r="P69"/>
  <c r="V68"/>
  <c r="S68"/>
  <c r="P68"/>
  <c r="V67"/>
  <c r="S67"/>
  <c r="P67"/>
  <c r="V66"/>
  <c r="S66"/>
  <c r="P66"/>
  <c r="V65"/>
  <c r="S65"/>
  <c r="P65"/>
  <c r="V64"/>
  <c r="S64"/>
  <c r="P64"/>
  <c r="V63"/>
  <c r="S63"/>
  <c r="P63"/>
  <c r="V62"/>
  <c r="S62"/>
  <c r="P62"/>
  <c r="V61"/>
  <c r="S61"/>
  <c r="P61"/>
  <c r="X60"/>
  <c r="W60"/>
  <c r="U60"/>
  <c r="T60"/>
  <c r="R60"/>
  <c r="Q60"/>
  <c r="O60"/>
  <c r="N60"/>
  <c r="M60"/>
  <c r="V59"/>
  <c r="V58" s="1"/>
  <c r="S59"/>
  <c r="P59"/>
  <c r="P58" s="1"/>
  <c r="X58"/>
  <c r="W58"/>
  <c r="U58"/>
  <c r="T58"/>
  <c r="S58"/>
  <c r="R58"/>
  <c r="Q58"/>
  <c r="O58"/>
  <c r="N58"/>
  <c r="M58"/>
  <c r="V56"/>
  <c r="S56"/>
  <c r="P56"/>
  <c r="V55"/>
  <c r="S55"/>
  <c r="P55"/>
  <c r="X54"/>
  <c r="W54"/>
  <c r="U54"/>
  <c r="T54"/>
  <c r="R54"/>
  <c r="Q54"/>
  <c r="O54"/>
  <c r="N54"/>
  <c r="M54"/>
  <c r="P60" l="1"/>
  <c r="P57" s="1"/>
  <c r="Q57"/>
  <c r="Q53" s="1"/>
  <c r="Q52" s="1"/>
  <c r="M57"/>
  <c r="O57"/>
  <c r="O53" s="1"/>
  <c r="O52" s="1"/>
  <c r="W57"/>
  <c r="W53" s="1"/>
  <c r="W52" s="1"/>
  <c r="V77"/>
  <c r="V76" s="1"/>
  <c r="V60"/>
  <c r="V57" s="1"/>
  <c r="S77"/>
  <c r="S76" s="1"/>
  <c r="P77"/>
  <c r="P76" s="1"/>
  <c r="U57"/>
  <c r="U53" s="1"/>
  <c r="U52" s="1"/>
  <c r="M53"/>
  <c r="M52" s="1"/>
  <c r="S60"/>
  <c r="S57" s="1"/>
  <c r="P54"/>
  <c r="V54"/>
  <c r="S54"/>
  <c r="T57"/>
  <c r="T53" s="1"/>
  <c r="T52" s="1"/>
  <c r="X57"/>
  <c r="X53" s="1"/>
  <c r="X52" s="1"/>
  <c r="N57"/>
  <c r="N53" s="1"/>
  <c r="N52" s="1"/>
  <c r="R57"/>
  <c r="R53" s="1"/>
  <c r="R52" s="1"/>
  <c r="S53" l="1"/>
  <c r="S52" s="1"/>
  <c r="V53"/>
  <c r="V52" s="1"/>
  <c r="P53"/>
  <c r="P52" s="1"/>
  <c r="V118"/>
  <c r="S118"/>
  <c r="P118"/>
  <c r="V117"/>
  <c r="S117"/>
  <c r="P117"/>
  <c r="X116"/>
  <c r="X115" s="1"/>
  <c r="W116"/>
  <c r="U116"/>
  <c r="U115" s="1"/>
  <c r="T116"/>
  <c r="T115" s="1"/>
  <c r="R116"/>
  <c r="R115" s="1"/>
  <c r="Q116"/>
  <c r="Q115" s="1"/>
  <c r="O116"/>
  <c r="O115" s="1"/>
  <c r="N116"/>
  <c r="N115" s="1"/>
  <c r="M116"/>
  <c r="M115" s="1"/>
  <c r="V114"/>
  <c r="S114"/>
  <c r="P114"/>
  <c r="V113"/>
  <c r="S113"/>
  <c r="P113"/>
  <c r="V112"/>
  <c r="S112"/>
  <c r="P112"/>
  <c r="V107"/>
  <c r="S107"/>
  <c r="P107"/>
  <c r="V106"/>
  <c r="S106"/>
  <c r="P106"/>
  <c r="V105"/>
  <c r="S105"/>
  <c r="P105"/>
  <c r="V104"/>
  <c r="S104"/>
  <c r="P104"/>
  <c r="V103"/>
  <c r="S103"/>
  <c r="P103"/>
  <c r="V102"/>
  <c r="S102"/>
  <c r="P102"/>
  <c r="V101"/>
  <c r="S101"/>
  <c r="P101"/>
  <c r="V98"/>
  <c r="S98"/>
  <c r="P98"/>
  <c r="V97"/>
  <c r="S97"/>
  <c r="P97"/>
  <c r="V96"/>
  <c r="S96"/>
  <c r="P96"/>
  <c r="X95"/>
  <c r="X94" s="1"/>
  <c r="W95"/>
  <c r="W94" s="1"/>
  <c r="U95"/>
  <c r="U94" s="1"/>
  <c r="T95"/>
  <c r="T94" s="1"/>
  <c r="R95"/>
  <c r="R94" s="1"/>
  <c r="Q95"/>
  <c r="Q94" s="1"/>
  <c r="O95"/>
  <c r="O94" s="1"/>
  <c r="N95"/>
  <c r="N94" s="1"/>
  <c r="M95"/>
  <c r="M94" s="1"/>
  <c r="V93"/>
  <c r="S93"/>
  <c r="P93"/>
  <c r="V92"/>
  <c r="S92"/>
  <c r="P92"/>
  <c r="X91"/>
  <c r="X90" s="1"/>
  <c r="W91"/>
  <c r="W90" s="1"/>
  <c r="U91"/>
  <c r="U90" s="1"/>
  <c r="T91"/>
  <c r="R91"/>
  <c r="R90" s="1"/>
  <c r="Q91"/>
  <c r="Q90" s="1"/>
  <c r="O91"/>
  <c r="N91"/>
  <c r="N90" s="1"/>
  <c r="M91"/>
  <c r="M90" s="1"/>
  <c r="T90"/>
  <c r="O90"/>
  <c r="V88"/>
  <c r="S88"/>
  <c r="P88"/>
  <c r="V86"/>
  <c r="S86"/>
  <c r="P86"/>
  <c r="O85"/>
  <c r="N85"/>
  <c r="M85"/>
  <c r="W83"/>
  <c r="V83" s="1"/>
  <c r="T83"/>
  <c r="S83" s="1"/>
  <c r="Q83"/>
  <c r="P83" s="1"/>
  <c r="O83"/>
  <c r="O82" s="1"/>
  <c r="N83"/>
  <c r="N82" s="1"/>
  <c r="M83"/>
  <c r="M82" s="1"/>
  <c r="X82"/>
  <c r="U82"/>
  <c r="R82"/>
  <c r="V95" l="1"/>
  <c r="S91"/>
  <c r="S90" s="1"/>
  <c r="T82"/>
  <c r="U89"/>
  <c r="U81" s="1"/>
  <c r="U80" s="1"/>
  <c r="S94"/>
  <c r="S95"/>
  <c r="P91"/>
  <c r="P90" s="1"/>
  <c r="X89"/>
  <c r="T89"/>
  <c r="R89"/>
  <c r="R81" s="1"/>
  <c r="R80" s="1"/>
  <c r="P115"/>
  <c r="V116"/>
  <c r="N89"/>
  <c r="Q89"/>
  <c r="N81"/>
  <c r="N80" s="1"/>
  <c r="X81"/>
  <c r="X80" s="1"/>
  <c r="P94"/>
  <c r="Q82"/>
  <c r="Q81" s="1"/>
  <c r="Q80" s="1"/>
  <c r="W82"/>
  <c r="S82"/>
  <c r="P95"/>
  <c r="W115"/>
  <c r="V115" s="1"/>
  <c r="V94"/>
  <c r="W89"/>
  <c r="M89"/>
  <c r="M81" s="1"/>
  <c r="M80" s="1"/>
  <c r="O89"/>
  <c r="O81" s="1"/>
  <c r="O80" s="1"/>
  <c r="V91"/>
  <c r="V90" s="1"/>
  <c r="S115"/>
  <c r="P116"/>
  <c r="S116"/>
  <c r="P82"/>
  <c r="V82"/>
  <c r="P89"/>
  <c r="T81" l="1"/>
  <c r="T80" s="1"/>
  <c r="S89"/>
  <c r="S81" s="1"/>
  <c r="S80" s="1"/>
  <c r="W81"/>
  <c r="W80" s="1"/>
  <c r="P81"/>
  <c r="P80" s="1"/>
  <c r="V89"/>
  <c r="V81" s="1"/>
  <c r="V80" s="1"/>
  <c r="V418" l="1"/>
  <c r="V417" s="1"/>
  <c r="S418"/>
  <c r="S417" s="1"/>
  <c r="P418"/>
  <c r="P417" s="1"/>
  <c r="X385"/>
  <c r="W417"/>
  <c r="U417"/>
  <c r="T417"/>
  <c r="R417"/>
  <c r="Q417"/>
  <c r="O417"/>
  <c r="N417"/>
  <c r="M417"/>
  <c r="V416"/>
  <c r="P416"/>
  <c r="V415"/>
  <c r="V414" s="1"/>
  <c r="V413" s="1"/>
  <c r="S415"/>
  <c r="S414" s="1"/>
  <c r="S413" s="1"/>
  <c r="P415"/>
  <c r="X382"/>
  <c r="X381" s="1"/>
  <c r="W414"/>
  <c r="U414"/>
  <c r="U413" s="1"/>
  <c r="T414"/>
  <c r="T413" s="1"/>
  <c r="R414"/>
  <c r="R413" s="1"/>
  <c r="Q414"/>
  <c r="Q413" s="1"/>
  <c r="O414"/>
  <c r="O413" s="1"/>
  <c r="N414"/>
  <c r="N413" s="1"/>
  <c r="M414"/>
  <c r="M413" s="1"/>
  <c r="W413"/>
  <c r="W412" s="1"/>
  <c r="V412" s="1"/>
  <c r="M412" l="1"/>
  <c r="O412"/>
  <c r="P414"/>
  <c r="P413" s="1"/>
  <c r="Q412"/>
  <c r="P412"/>
  <c r="U412"/>
  <c r="N412"/>
  <c r="R412"/>
  <c r="T412"/>
  <c r="S412"/>
  <c r="X49" l="1"/>
  <c r="W49"/>
  <c r="V49"/>
  <c r="U49"/>
  <c r="T49"/>
  <c r="S49"/>
  <c r="R49"/>
  <c r="Q49"/>
  <c r="P49"/>
  <c r="O49"/>
  <c r="N49"/>
  <c r="M49"/>
  <c r="X48"/>
  <c r="X47" s="1"/>
  <c r="W48"/>
  <c r="W47" s="1"/>
  <c r="V48"/>
  <c r="U48"/>
  <c r="U47" s="1"/>
  <c r="T48"/>
  <c r="T47" s="1"/>
  <c r="S48"/>
  <c r="S47" s="1"/>
  <c r="R48"/>
  <c r="R47" s="1"/>
  <c r="Q48"/>
  <c r="Q47" s="1"/>
  <c r="P48"/>
  <c r="P47" s="1"/>
  <c r="O48"/>
  <c r="O47" s="1"/>
  <c r="N48"/>
  <c r="N47" s="1"/>
  <c r="M48"/>
  <c r="M47" s="1"/>
  <c r="V47"/>
  <c r="V351"/>
  <c r="S351"/>
  <c r="P351"/>
  <c r="V348"/>
  <c r="V347" s="1"/>
  <c r="V346" s="1"/>
  <c r="S348"/>
  <c r="S347" s="1"/>
  <c r="S346" s="1"/>
  <c r="P348"/>
  <c r="P347" s="1"/>
  <c r="P346" s="1"/>
  <c r="X347"/>
  <c r="X346" s="1"/>
  <c r="W347"/>
  <c r="W346" s="1"/>
  <c r="U347"/>
  <c r="U346" s="1"/>
  <c r="T347"/>
  <c r="T346" s="1"/>
  <c r="R347"/>
  <c r="R346" s="1"/>
  <c r="Q347"/>
  <c r="Q346" s="1"/>
  <c r="O347"/>
  <c r="O346" s="1"/>
  <c r="N347"/>
  <c r="M347"/>
  <c r="M346" s="1"/>
  <c r="N346"/>
  <c r="V345"/>
  <c r="S345"/>
  <c r="P345"/>
  <c r="V344"/>
  <c r="S344"/>
  <c r="P344"/>
  <c r="V343"/>
  <c r="S343"/>
  <c r="P343"/>
  <c r="V342"/>
  <c r="S342"/>
  <c r="P342"/>
  <c r="V341"/>
  <c r="S341"/>
  <c r="P341"/>
  <c r="V340"/>
  <c r="S340"/>
  <c r="P340"/>
  <c r="V339"/>
  <c r="S339"/>
  <c r="P339"/>
  <c r="X337"/>
  <c r="V337" s="1"/>
  <c r="S337"/>
  <c r="P337"/>
  <c r="V336"/>
  <c r="S336"/>
  <c r="P336"/>
  <c r="V335"/>
  <c r="S335"/>
  <c r="P335"/>
  <c r="W334"/>
  <c r="W333" s="1"/>
  <c r="U334"/>
  <c r="U333" s="1"/>
  <c r="T334"/>
  <c r="R334"/>
  <c r="R333" s="1"/>
  <c r="Q334"/>
  <c r="Q333" s="1"/>
  <c r="O334"/>
  <c r="O333" s="1"/>
  <c r="N334"/>
  <c r="N333" s="1"/>
  <c r="M334"/>
  <c r="M333" s="1"/>
  <c r="T333"/>
  <c r="V332"/>
  <c r="S332"/>
  <c r="P332"/>
  <c r="V331"/>
  <c r="S331"/>
  <c r="P331"/>
  <c r="X330"/>
  <c r="W330"/>
  <c r="U330"/>
  <c r="T330"/>
  <c r="R330"/>
  <c r="Q330"/>
  <c r="O330"/>
  <c r="N330"/>
  <c r="M330"/>
  <c r="X329"/>
  <c r="W329"/>
  <c r="U329"/>
  <c r="T329"/>
  <c r="R329"/>
  <c r="Q329"/>
  <c r="O329"/>
  <c r="N329"/>
  <c r="M329"/>
  <c r="V327"/>
  <c r="S327"/>
  <c r="P327"/>
  <c r="V325"/>
  <c r="S325"/>
  <c r="P325"/>
  <c r="V323"/>
  <c r="S323"/>
  <c r="P323"/>
  <c r="W322"/>
  <c r="T322"/>
  <c r="Q322"/>
  <c r="O322"/>
  <c r="N322"/>
  <c r="M322"/>
  <c r="S329" l="1"/>
  <c r="P330"/>
  <c r="V330"/>
  <c r="P334"/>
  <c r="P333" s="1"/>
  <c r="S334"/>
  <c r="S333" s="1"/>
  <c r="S328" s="1"/>
  <c r="U328"/>
  <c r="U321" s="1"/>
  <c r="U320" s="1"/>
  <c r="O328"/>
  <c r="O321" s="1"/>
  <c r="O320" s="1"/>
  <c r="W328"/>
  <c r="W321" s="1"/>
  <c r="W320" s="1"/>
  <c r="X334"/>
  <c r="X333" s="1"/>
  <c r="X328" s="1"/>
  <c r="X321" s="1"/>
  <c r="X320" s="1"/>
  <c r="Q328"/>
  <c r="Q321" s="1"/>
  <c r="Q320" s="1"/>
  <c r="M328"/>
  <c r="M321" s="1"/>
  <c r="M320" s="1"/>
  <c r="S322"/>
  <c r="S330"/>
  <c r="V334"/>
  <c r="V333" s="1"/>
  <c r="N328"/>
  <c r="N321" s="1"/>
  <c r="N320" s="1"/>
  <c r="R328"/>
  <c r="R321" s="1"/>
  <c r="R320" s="1"/>
  <c r="P322"/>
  <c r="V322"/>
  <c r="T328"/>
  <c r="T321" s="1"/>
  <c r="T320" s="1"/>
  <c r="P329"/>
  <c r="V329"/>
  <c r="P328" l="1"/>
  <c r="V328"/>
  <c r="V321" s="1"/>
  <c r="V320" s="1"/>
  <c r="P321"/>
  <c r="P320" s="1"/>
  <c r="S321"/>
  <c r="S320" s="1"/>
  <c r="V319"/>
  <c r="V318" s="1"/>
  <c r="S319"/>
  <c r="S318" s="1"/>
  <c r="P319"/>
  <c r="P318" s="1"/>
  <c r="X318"/>
  <c r="W318"/>
  <c r="U318"/>
  <c r="T318"/>
  <c r="R318"/>
  <c r="Q318"/>
  <c r="O318"/>
  <c r="N318"/>
  <c r="M318"/>
  <c r="V316"/>
  <c r="S316"/>
  <c r="P316"/>
  <c r="V315"/>
  <c r="S315"/>
  <c r="P315"/>
  <c r="V314"/>
  <c r="S314"/>
  <c r="P314"/>
  <c r="V313"/>
  <c r="S313"/>
  <c r="P313"/>
  <c r="V312"/>
  <c r="S312"/>
  <c r="P312"/>
  <c r="V311"/>
  <c r="S311"/>
  <c r="P311"/>
  <c r="V310"/>
  <c r="S310"/>
  <c r="P310"/>
  <c r="V309"/>
  <c r="S309"/>
  <c r="P309"/>
  <c r="V308"/>
  <c r="S308"/>
  <c r="P308"/>
  <c r="V307"/>
  <c r="S307"/>
  <c r="P307"/>
  <c r="V306"/>
  <c r="S306"/>
  <c r="P306"/>
  <c r="V305"/>
  <c r="S305"/>
  <c r="P305"/>
  <c r="V304"/>
  <c r="S304"/>
  <c r="P304"/>
  <c r="V303"/>
  <c r="S303"/>
  <c r="P303"/>
  <c r="V302"/>
  <c r="S302"/>
  <c r="P302"/>
  <c r="X301"/>
  <c r="W301"/>
  <c r="U301"/>
  <c r="T301"/>
  <c r="R301"/>
  <c r="Q301"/>
  <c r="O301"/>
  <c r="N301"/>
  <c r="M301"/>
  <c r="V300"/>
  <c r="S300"/>
  <c r="P300"/>
  <c r="V299"/>
  <c r="S299"/>
  <c r="P299"/>
  <c r="X298"/>
  <c r="W298"/>
  <c r="U298"/>
  <c r="T298"/>
  <c r="R298"/>
  <c r="Q298"/>
  <c r="O298"/>
  <c r="N298"/>
  <c r="M298"/>
  <c r="V296"/>
  <c r="S296"/>
  <c r="P296"/>
  <c r="V293"/>
  <c r="S293"/>
  <c r="P293"/>
  <c r="X292"/>
  <c r="W292"/>
  <c r="U292"/>
  <c r="T292"/>
  <c r="R292"/>
  <c r="Q292"/>
  <c r="O292"/>
  <c r="N292"/>
  <c r="M292"/>
  <c r="S301" l="1"/>
  <c r="Q297"/>
  <c r="Q291" s="1"/>
  <c r="Q290" s="1"/>
  <c r="S292"/>
  <c r="W297"/>
  <c r="W291" s="1"/>
  <c r="W290" s="1"/>
  <c r="M297"/>
  <c r="M291" s="1"/>
  <c r="M290" s="1"/>
  <c r="O297"/>
  <c r="O291" s="1"/>
  <c r="O290" s="1"/>
  <c r="U297"/>
  <c r="U291" s="1"/>
  <c r="U290" s="1"/>
  <c r="P292"/>
  <c r="P298"/>
  <c r="V298"/>
  <c r="S298"/>
  <c r="P301"/>
  <c r="V301"/>
  <c r="V292"/>
  <c r="T297"/>
  <c r="T291" s="1"/>
  <c r="T290" s="1"/>
  <c r="X297"/>
  <c r="X291" s="1"/>
  <c r="X290" s="1"/>
  <c r="S297"/>
  <c r="S291" s="1"/>
  <c r="S290" s="1"/>
  <c r="N297"/>
  <c r="N291" s="1"/>
  <c r="N290" s="1"/>
  <c r="R297"/>
  <c r="R291" s="1"/>
  <c r="R290" s="1"/>
  <c r="V257"/>
  <c r="V256" s="1"/>
  <c r="S257"/>
  <c r="P257"/>
  <c r="P256" s="1"/>
  <c r="X256"/>
  <c r="W256"/>
  <c r="U256"/>
  <c r="T256"/>
  <c r="S256"/>
  <c r="R256"/>
  <c r="Q256"/>
  <c r="O256"/>
  <c r="N256"/>
  <c r="M256"/>
  <c r="V255"/>
  <c r="S255"/>
  <c r="P255"/>
  <c r="V254"/>
  <c r="S254"/>
  <c r="P254"/>
  <c r="X253"/>
  <c r="W253"/>
  <c r="U253"/>
  <c r="T253"/>
  <c r="R253"/>
  <c r="Q253"/>
  <c r="O253"/>
  <c r="N253"/>
  <c r="M253"/>
  <c r="V252"/>
  <c r="S252"/>
  <c r="P252"/>
  <c r="V248"/>
  <c r="S248"/>
  <c r="P248"/>
  <c r="V247"/>
  <c r="S247"/>
  <c r="P247"/>
  <c r="V246"/>
  <c r="S246"/>
  <c r="P246"/>
  <c r="V245"/>
  <c r="S245"/>
  <c r="P245"/>
  <c r="V244"/>
  <c r="S244"/>
  <c r="P244"/>
  <c r="V243"/>
  <c r="S243"/>
  <c r="P243"/>
  <c r="V241"/>
  <c r="S241"/>
  <c r="P241"/>
  <c r="V238"/>
  <c r="S238"/>
  <c r="P238"/>
  <c r="V237"/>
  <c r="S237"/>
  <c r="P237"/>
  <c r="V236"/>
  <c r="S236"/>
  <c r="P236"/>
  <c r="V235"/>
  <c r="S235"/>
  <c r="P235"/>
  <c r="X234"/>
  <c r="W234"/>
  <c r="U234"/>
  <c r="T234"/>
  <c r="R234"/>
  <c r="Q234"/>
  <c r="O234"/>
  <c r="N234"/>
  <c r="M234"/>
  <c r="V233"/>
  <c r="S233"/>
  <c r="P233"/>
  <c r="V232"/>
  <c r="S232"/>
  <c r="P232"/>
  <c r="X231"/>
  <c r="W231"/>
  <c r="U231"/>
  <c r="T231"/>
  <c r="R231"/>
  <c r="Q231"/>
  <c r="O231"/>
  <c r="N231"/>
  <c r="M231"/>
  <c r="V227"/>
  <c r="S227"/>
  <c r="P227"/>
  <c r="V226"/>
  <c r="S226"/>
  <c r="P226"/>
  <c r="X225"/>
  <c r="W225"/>
  <c r="U225"/>
  <c r="T225"/>
  <c r="R225"/>
  <c r="Q225"/>
  <c r="O225"/>
  <c r="N225"/>
  <c r="M225"/>
  <c r="X224" l="1"/>
  <c r="X223" s="1"/>
  <c r="N224"/>
  <c r="N223" s="1"/>
  <c r="Q224"/>
  <c r="Q223" s="1"/>
  <c r="T224"/>
  <c r="T223" s="1"/>
  <c r="W224"/>
  <c r="W223" s="1"/>
  <c r="M230"/>
  <c r="R230"/>
  <c r="U230"/>
  <c r="X230"/>
  <c r="P234"/>
  <c r="V234"/>
  <c r="U224"/>
  <c r="U223" s="1"/>
  <c r="P297"/>
  <c r="P291" s="1"/>
  <c r="P290" s="1"/>
  <c r="N230"/>
  <c r="Q230"/>
  <c r="T230"/>
  <c r="W230"/>
  <c r="P231"/>
  <c r="P230" s="1"/>
  <c r="V231"/>
  <c r="P253"/>
  <c r="V253"/>
  <c r="S253"/>
  <c r="V297"/>
  <c r="V291" s="1"/>
  <c r="V290" s="1"/>
  <c r="S231"/>
  <c r="O230"/>
  <c r="P225"/>
  <c r="V225"/>
  <c r="S225"/>
  <c r="S234"/>
  <c r="M224"/>
  <c r="M223" s="1"/>
  <c r="O224"/>
  <c r="O223" s="1"/>
  <c r="R224"/>
  <c r="R223" s="1"/>
  <c r="V230"/>
  <c r="P224" l="1"/>
  <c r="P223" s="1"/>
  <c r="S224"/>
  <c r="S223" s="1"/>
  <c r="S230"/>
  <c r="V224"/>
  <c r="V223" s="1"/>
  <c r="V45" l="1"/>
  <c r="S45"/>
  <c r="P45"/>
  <c r="X44"/>
  <c r="W44"/>
  <c r="U44"/>
  <c r="T44"/>
  <c r="R44"/>
  <c r="Q44"/>
  <c r="O44"/>
  <c r="N44"/>
  <c r="M44"/>
  <c r="V43"/>
  <c r="V42" s="1"/>
  <c r="S43"/>
  <c r="P43"/>
  <c r="P42" s="1"/>
  <c r="X42"/>
  <c r="W42"/>
  <c r="U42"/>
  <c r="T42"/>
  <c r="S42"/>
  <c r="R42"/>
  <c r="Q42"/>
  <c r="O42"/>
  <c r="N42"/>
  <c r="M42"/>
  <c r="V41"/>
  <c r="V40" s="1"/>
  <c r="S41"/>
  <c r="S40" s="1"/>
  <c r="P41"/>
  <c r="P40" s="1"/>
  <c r="X40"/>
  <c r="W40"/>
  <c r="U40"/>
  <c r="T40"/>
  <c r="R40"/>
  <c r="Q40"/>
  <c r="O40"/>
  <c r="N40"/>
  <c r="M40"/>
  <c r="V39"/>
  <c r="V38" s="1"/>
  <c r="S39"/>
  <c r="S38" s="1"/>
  <c r="P39"/>
  <c r="P38" s="1"/>
  <c r="X38"/>
  <c r="W38"/>
  <c r="U38"/>
  <c r="T38"/>
  <c r="R38"/>
  <c r="Q38"/>
  <c r="O38"/>
  <c r="N38"/>
  <c r="M38"/>
  <c r="V37"/>
  <c r="V36" s="1"/>
  <c r="S37"/>
  <c r="S36" s="1"/>
  <c r="P37"/>
  <c r="P36" s="1"/>
  <c r="X36"/>
  <c r="W36"/>
  <c r="U36"/>
  <c r="T36"/>
  <c r="R36"/>
  <c r="R35" s="1"/>
  <c r="Q36"/>
  <c r="O36"/>
  <c r="N36"/>
  <c r="M36"/>
  <c r="V34"/>
  <c r="V33" s="1"/>
  <c r="V32" s="1"/>
  <c r="S34"/>
  <c r="P34"/>
  <c r="P33" s="1"/>
  <c r="P32" s="1"/>
  <c r="X33"/>
  <c r="W33"/>
  <c r="W32" s="1"/>
  <c r="U33"/>
  <c r="U32" s="1"/>
  <c r="T33"/>
  <c r="T32" s="1"/>
  <c r="S33"/>
  <c r="S32" s="1"/>
  <c r="R33"/>
  <c r="Q33"/>
  <c r="Q32" s="1"/>
  <c r="O33"/>
  <c r="O32" s="1"/>
  <c r="N33"/>
  <c r="N32" s="1"/>
  <c r="M33"/>
  <c r="M32" s="1"/>
  <c r="X32"/>
  <c r="R32"/>
  <c r="V31"/>
  <c r="S31"/>
  <c r="P31"/>
  <c r="V30"/>
  <c r="S30"/>
  <c r="P30"/>
  <c r="V29"/>
  <c r="S29"/>
  <c r="P29"/>
  <c r="X28"/>
  <c r="W28"/>
  <c r="U28"/>
  <c r="T28"/>
  <c r="R28"/>
  <c r="Q28"/>
  <c r="O28"/>
  <c r="N28"/>
  <c r="M28"/>
  <c r="V27"/>
  <c r="S27"/>
  <c r="P27"/>
  <c r="V26"/>
  <c r="S26"/>
  <c r="P26"/>
  <c r="V25"/>
  <c r="S25"/>
  <c r="P25"/>
  <c r="X24"/>
  <c r="W24"/>
  <c r="U24"/>
  <c r="T24"/>
  <c r="R24"/>
  <c r="Q24"/>
  <c r="O24"/>
  <c r="N24"/>
  <c r="M24"/>
  <c r="V23"/>
  <c r="S23"/>
  <c r="P23"/>
  <c r="V22"/>
  <c r="S22"/>
  <c r="P22"/>
  <c r="S21"/>
  <c r="P21"/>
  <c r="X20"/>
  <c r="W20"/>
  <c r="U20"/>
  <c r="T20"/>
  <c r="R20"/>
  <c r="Q20"/>
  <c r="O20"/>
  <c r="N20"/>
  <c r="M20"/>
  <c r="V18"/>
  <c r="S18"/>
  <c r="P18"/>
  <c r="V17"/>
  <c r="S17"/>
  <c r="P17"/>
  <c r="X15"/>
  <c r="W15"/>
  <c r="U15"/>
  <c r="T15"/>
  <c r="R15"/>
  <c r="Q15"/>
  <c r="O15"/>
  <c r="N15"/>
  <c r="M15"/>
  <c r="V28" l="1"/>
  <c r="P44"/>
  <c r="Q19"/>
  <c r="U19"/>
  <c r="S24"/>
  <c r="S28"/>
  <c r="P28"/>
  <c r="W19"/>
  <c r="W14" s="1"/>
  <c r="S20"/>
  <c r="T35"/>
  <c r="N35"/>
  <c r="V44"/>
  <c r="S44"/>
  <c r="M19"/>
  <c r="M14" s="1"/>
  <c r="O19"/>
  <c r="O14" s="1"/>
  <c r="P20"/>
  <c r="V20"/>
  <c r="P24"/>
  <c r="V24"/>
  <c r="X35"/>
  <c r="S35"/>
  <c r="P15"/>
  <c r="V15"/>
  <c r="U14"/>
  <c r="N19"/>
  <c r="N14" s="1"/>
  <c r="N13" s="1"/>
  <c r="N11" s="1"/>
  <c r="R19"/>
  <c r="R14" s="1"/>
  <c r="R13" s="1"/>
  <c r="R11" s="1"/>
  <c r="M35"/>
  <c r="O35"/>
  <c r="W35"/>
  <c r="P35"/>
  <c r="V35"/>
  <c r="S15"/>
  <c r="Q14"/>
  <c r="T19"/>
  <c r="T14" s="1"/>
  <c r="T13" s="1"/>
  <c r="T11" s="1"/>
  <c r="X19"/>
  <c r="X14" s="1"/>
  <c r="Q35"/>
  <c r="U35"/>
  <c r="S19" l="1"/>
  <c r="M13"/>
  <c r="M11" s="1"/>
  <c r="W13"/>
  <c r="W11" s="1"/>
  <c r="X13"/>
  <c r="X11" s="1"/>
  <c r="O13"/>
  <c r="O11" s="1"/>
  <c r="P19"/>
  <c r="P14" s="1"/>
  <c r="P13" s="1"/>
  <c r="P11" s="1"/>
  <c r="V19"/>
  <c r="V14" s="1"/>
  <c r="V13" s="1"/>
  <c r="V11" s="1"/>
  <c r="Q13"/>
  <c r="Q11" s="1"/>
  <c r="S14"/>
  <c r="S13" s="1"/>
  <c r="S11" s="1"/>
  <c r="U13"/>
  <c r="U11" s="1"/>
  <c r="M5" i="4" l="1"/>
  <c r="W5"/>
  <c r="T5"/>
  <c r="P5"/>
  <c r="U5"/>
  <c r="N5"/>
  <c r="O5"/>
  <c r="Q5"/>
  <c r="R5"/>
  <c r="X5"/>
  <c r="V5" l="1"/>
  <c r="S5"/>
  <c r="O5" i="1" l="1"/>
  <c r="X5"/>
  <c r="U5"/>
  <c r="Q5"/>
  <c r="N5"/>
  <c r="R5"/>
  <c r="T5"/>
  <c r="W5"/>
  <c r="V5" l="1"/>
  <c r="M5"/>
  <c r="P5"/>
  <c r="S5"/>
</calcChain>
</file>

<file path=xl/sharedStrings.xml><?xml version="1.0" encoding="utf-8"?>
<sst xmlns="http://schemas.openxmlformats.org/spreadsheetml/2006/main" count="5994" uniqueCount="1727">
  <si>
    <t>№</t>
  </si>
  <si>
    <t>Дата вступления в силу нормативного правового акта, договора, соглашения</t>
  </si>
  <si>
    <t>Объем средств на исполнение расходного обязательства 
(тыс. рублей)</t>
  </si>
  <si>
    <t>РЗ</t>
  </si>
  <si>
    <t>ПР</t>
  </si>
  <si>
    <t>ЦС</t>
  </si>
  <si>
    <t>ВР</t>
  </si>
  <si>
    <t>БДО</t>
  </si>
  <si>
    <t>БПО</t>
  </si>
  <si>
    <t>А</t>
  </si>
  <si>
    <t>1.1.</t>
  </si>
  <si>
    <t>1.2.</t>
  </si>
  <si>
    <t>2.1.</t>
  </si>
  <si>
    <t>2.2.</t>
  </si>
  <si>
    <t>6.1.</t>
  </si>
  <si>
    <t>Б</t>
  </si>
  <si>
    <t>Расходные обязательства по социальному обеспечению населения</t>
  </si>
  <si>
    <t>1.</t>
  </si>
  <si>
    <t>2.</t>
  </si>
  <si>
    <t>Г</t>
  </si>
  <si>
    <t>1.3.</t>
  </si>
  <si>
    <t>3.1.</t>
  </si>
  <si>
    <t>4.</t>
  </si>
  <si>
    <t>Ж</t>
  </si>
  <si>
    <t>Коды классификации 
расходов бюджетов</t>
  </si>
  <si>
    <t>1</t>
  </si>
  <si>
    <t>8</t>
  </si>
  <si>
    <t>Содержание расходного обязательства</t>
  </si>
  <si>
    <t>Дата окончания действия нормативного правового акта, договора, соглашения</t>
  </si>
  <si>
    <t>Всего</t>
  </si>
  <si>
    <t>Реквизиты нормативного правового акта, договора, соглашения (тип, дата, номер, наименование), номер статьи, части, пункта, подпункта, абзаца</t>
  </si>
  <si>
    <t>Иные расходы</t>
  </si>
  <si>
    <t>Закупка товаров, работ, услуг в целях содержания казенных учреждений</t>
  </si>
  <si>
    <t>4.1.1.</t>
  </si>
  <si>
    <t>4.1.2.</t>
  </si>
  <si>
    <t>Субсидии бюджетным учреждениям на иные цели</t>
  </si>
  <si>
    <t>4.1. Предоставление субсидий бюджетным учреждениям</t>
  </si>
  <si>
    <t>4.2. Предоставление субсидий автономным учреждениям</t>
  </si>
  <si>
    <t>4.2.1.</t>
  </si>
  <si>
    <t>Субсидии автономным учреждениям на иные цели</t>
  </si>
  <si>
    <t>4.2.2.</t>
  </si>
  <si>
    <t>3.1.1.</t>
  </si>
  <si>
    <t>4.1.1.1.</t>
  </si>
  <si>
    <t>4.1.2.1.</t>
  </si>
  <si>
    <t>4.2.1.1.</t>
  </si>
  <si>
    <t>4.2.2.1.</t>
  </si>
  <si>
    <t>Социальные выплаты гражданам, кроме публичных нормативных социальных выплат</t>
  </si>
  <si>
    <t>2.1.1.</t>
  </si>
  <si>
    <t>2.2.1.</t>
  </si>
  <si>
    <t>2..3.</t>
  </si>
  <si>
    <t>2.3.1.</t>
  </si>
  <si>
    <t>5</t>
  </si>
  <si>
    <t>6</t>
  </si>
  <si>
    <t>7</t>
  </si>
  <si>
    <t>9</t>
  </si>
  <si>
    <t>З</t>
  </si>
  <si>
    <t xml:space="preserve">1. Содержание органа государственной власти </t>
  </si>
  <si>
    <t>Выплаты персоналу казенных учреждений</t>
  </si>
  <si>
    <t>3</t>
  </si>
  <si>
    <t>4</t>
  </si>
  <si>
    <t>Наименование муниципальной услуги (работы)</t>
  </si>
  <si>
    <t>ВСЕГО (по ГРБС)</t>
  </si>
  <si>
    <t>4.2.1.2.</t>
  </si>
  <si>
    <t>4.2.1.3.</t>
  </si>
  <si>
    <t>2.1.2.</t>
  </si>
  <si>
    <t>2.1.3.</t>
  </si>
  <si>
    <t>Расходные обязательства по оказанию муниципальных услуг (выполнению работ), включая ассигнования на закупки товаров, работ, услуг для обеспечения муниципальных нужд</t>
  </si>
  <si>
    <t>Выплаты персоналу органа местного самоуправления</t>
  </si>
  <si>
    <t>Закупка товаров, работ, услуг в целях содержания органа местного самоуправления</t>
  </si>
  <si>
    <t>2.2.2.</t>
  </si>
  <si>
    <t>2.2.3.</t>
  </si>
  <si>
    <t>2.3.2.</t>
  </si>
  <si>
    <t xml:space="preserve">3. Закупка товаров, работ, услуг для муниципальных нужд (за исключением обеспечения выполнения функций казенного учреждения и бюджетных инвестиций в объекты муниципальной собственности казенных учреждений) </t>
  </si>
  <si>
    <t>3.1.2.</t>
  </si>
  <si>
    <t>4. Предоставление субсидий бюджетным и автономным учреждениям, включая субсидии на финансовое обеспечение выполнения ими муниципального задания (за исключением субсидий на осуществление капитальных вложений в объекты капитального строительства муниципальной собственности или приобретение объектов недвижимого имущества в муниципальную собственность)</t>
  </si>
  <si>
    <t>4.1.1.2.</t>
  </si>
  <si>
    <t>3.1.3.</t>
  </si>
  <si>
    <t xml:space="preserve">Субсидии автономным учреждениям на финансовое обеспечение муниципального задания на оказание муниципальных услуг (выполнение работ)
</t>
  </si>
  <si>
    <t>Расходные обязательства по исполнению судебных актов по искам к городскому округу г.Бор о возмещении вреда, причиненного гражданину или юридическому лицу в результате незаконных действий (бездействия) органов местного самоуправления либо должностных лиц этих органов</t>
  </si>
  <si>
    <t>10</t>
  </si>
  <si>
    <t>11</t>
  </si>
  <si>
    <t>12</t>
  </si>
  <si>
    <t>13</t>
  </si>
  <si>
    <t>14</t>
  </si>
  <si>
    <t>15</t>
  </si>
  <si>
    <t>16</t>
  </si>
  <si>
    <t>17</t>
  </si>
  <si>
    <t>2. Обеспечение выполнения функций казенных учреждений, в том числе по оказанию муниципальных услуг (выполнению работ) физическим и (или) юридическим лицам</t>
  </si>
  <si>
    <t>Иные закупки товаров, работ и услуг для муниципальных нужд</t>
  </si>
  <si>
    <t xml:space="preserve">Субсидии бюджетным учреждениям на финансовое обеспечение муниципального задания на оказание муниципальных услуг (выполнение
работ)
</t>
  </si>
  <si>
    <t>МП</t>
  </si>
  <si>
    <t>01</t>
  </si>
  <si>
    <t>04</t>
  </si>
  <si>
    <t>7770226000</t>
  </si>
  <si>
    <t>03</t>
  </si>
  <si>
    <t>2020100590</t>
  </si>
  <si>
    <t>09</t>
  </si>
  <si>
    <t>05</t>
  </si>
  <si>
    <t>Организация и содержание мест захоронения</t>
  </si>
  <si>
    <t>0540100590</t>
  </si>
  <si>
    <t>004</t>
  </si>
  <si>
    <t>005</t>
  </si>
  <si>
    <t>Краснослободский территориальный отдел администрации городского округа г.Бор</t>
  </si>
  <si>
    <t>Обеспечение пожарной безопасности</t>
  </si>
  <si>
    <t>Реализация мероприятий направленных на содержание дорог общего пользования</t>
  </si>
  <si>
    <t>Реализация мероприятий направленных на ремонт дорог общего пользования, тротуаров и дворовых территорий</t>
  </si>
  <si>
    <t>0820124100</t>
  </si>
  <si>
    <t>Реализация мероприятий направленных на уличное освещение</t>
  </si>
  <si>
    <t>Реализация мероприятий направленных на озеленение</t>
  </si>
  <si>
    <t>Реализация мероприятий направленных на содержание кладбищ</t>
  </si>
  <si>
    <t>Прочие работы по благоустройству</t>
  </si>
  <si>
    <t>Расходы на обеспечение деятельности подведомственных учреждений</t>
  </si>
  <si>
    <t>7770100190</t>
  </si>
  <si>
    <t>006</t>
  </si>
  <si>
    <t>Противопожарные мероприятия</t>
  </si>
  <si>
    <t>4.1.1.4.</t>
  </si>
  <si>
    <t>Организация освещения улиц</t>
  </si>
  <si>
    <t>0540125050</t>
  </si>
  <si>
    <t>007</t>
  </si>
  <si>
    <t>08202S2600</t>
  </si>
  <si>
    <t>1710421050</t>
  </si>
  <si>
    <t>008</t>
  </si>
  <si>
    <t>0540125030</t>
  </si>
  <si>
    <t>009</t>
  </si>
  <si>
    <t>010</t>
  </si>
  <si>
    <t xml:space="preserve">1) не установлена         2) не установлена                   </t>
  </si>
  <si>
    <t>Обеспечение первичных мер пожарной безопасности</t>
  </si>
  <si>
    <t>011</t>
  </si>
  <si>
    <t>Ямновский территориальный отдел администрации городского округа город Бор Нижегородской области</t>
  </si>
  <si>
    <t>012</t>
  </si>
  <si>
    <t>Большепикинский территориальный отдел администрации городского округа г.Бор</t>
  </si>
  <si>
    <t>013</t>
  </si>
  <si>
    <t>Прочие выплаты по обязательствам городского округа</t>
  </si>
  <si>
    <t>014</t>
  </si>
  <si>
    <t>330</t>
  </si>
  <si>
    <t>349</t>
  </si>
  <si>
    <t>Управление ЖКХ и благоустройства администрации городского округа город Бор</t>
  </si>
  <si>
    <t>200</t>
  </si>
  <si>
    <t>02</t>
  </si>
  <si>
    <t>06</t>
  </si>
  <si>
    <t>357</t>
  </si>
  <si>
    <t>07</t>
  </si>
  <si>
    <t>366</t>
  </si>
  <si>
    <t>621</t>
  </si>
  <si>
    <t>622</t>
  </si>
  <si>
    <t>001</t>
  </si>
  <si>
    <t>Департамент финансов администрации городского округа город Бор Нижегородской области</t>
  </si>
  <si>
    <t>Осуществление информационной, технической и консультационной поддержки в сфере управления муниципальными финансами</t>
  </si>
  <si>
    <t>Обеспечение обязательств, принятых ранее в рамках софинансирования областной целевой программы "Молодой семье - доступное жилье" на 2004-2010 годы</t>
  </si>
  <si>
    <t>2.3.</t>
  </si>
  <si>
    <t>5.1.</t>
  </si>
  <si>
    <t>6.</t>
  </si>
  <si>
    <t>Е</t>
  </si>
  <si>
    <t>Расходные обязательства по обслуживанию муниципального долга городского округа г.Бор</t>
  </si>
  <si>
    <t>Своевременное исполнение долговых обязательств городского округа город Бор</t>
  </si>
  <si>
    <t>Резервный фонд администрации городского округа</t>
  </si>
  <si>
    <t>374</t>
  </si>
  <si>
    <t>0830100250</t>
  </si>
  <si>
    <t xml:space="preserve">5. Предоставление субсидий некоммерческим организациям, не являющимся муниципальными учреждениями, в том числе в соответствии с договорами (соглашениями) на оказание указанными организациями муниципальных услуг (выполнение работ) физическим и (или) юридическим лицам
</t>
  </si>
  <si>
    <t>0120273070</t>
  </si>
  <si>
    <t>382</t>
  </si>
  <si>
    <t>488</t>
  </si>
  <si>
    <t>Администрация городского округа город Бор Нижегородской области</t>
  </si>
  <si>
    <t>Расходы на обеспечение функций муниципальных органов</t>
  </si>
  <si>
    <t>2.3.3.</t>
  </si>
  <si>
    <t>5.2.</t>
  </si>
  <si>
    <t>02102S2200</t>
  </si>
  <si>
    <t>310</t>
  </si>
  <si>
    <t>1.4.</t>
  </si>
  <si>
    <t>320</t>
  </si>
  <si>
    <t>0540125060</t>
  </si>
  <si>
    <t xml:space="preserve">1) Федеральный закон от 06.10.2003 № 131-ФЗ "Об общих принципах организации местного самоуправления в Российской Федерации" ст. 14, п. 1, п.п. 5
2)Постановление Правительства Российской Федерации от 03.12.2002 № 858 "О федеральной целевой программе "Социальное развитие села до 2013 года" п. 4
3) Закон Нижегородской области от 04.12.2008 № 157-З "Об автомобильных дорогах и дорожной деятельности на территории Нижегородской области" ст. 9, п. 4
</t>
  </si>
  <si>
    <t>0440100240</t>
  </si>
  <si>
    <t>1740227000</t>
  </si>
  <si>
    <t>2020125110</t>
  </si>
  <si>
    <t>0810124100</t>
  </si>
  <si>
    <t>0540125010</t>
  </si>
  <si>
    <t>0150273010</t>
  </si>
  <si>
    <t>0110273110</t>
  </si>
  <si>
    <t>0130273320</t>
  </si>
  <si>
    <t>2.3.1.1.</t>
  </si>
  <si>
    <t>7770322000</t>
  </si>
  <si>
    <t>МКУ "Краснослободский центр обеспечения и содержания территории"</t>
  </si>
  <si>
    <t>05402S2600</t>
  </si>
  <si>
    <t xml:space="preserve">1.Федеральный закон " Об общих принципах организации местного самоуправления в Российской Федерации" от 16.09.2003 г. № 131-фз  ст. 34 п. 9;                                       2.Закон Нижегородской области " О муниципальной службе" от 03.08.2007 г. № 99-з, гл 9 ст. 38                                                  3.  Решение Совета депутатов городского округа г.Бор от 30.09.2010 № 39 "Об утверждении Положения о муниципальной службе в городском округе г.Бор", ст. 26                 </t>
  </si>
  <si>
    <t>Соглашение № 1 от 2005 года "О долгосрочном кредитовании физических лиц в рамках программы "Молодой семье - доступное жилье" за счет средств Волго-Вятского банка СБ РФ и бюджетных средств в части компенсации процентов за кредит</t>
  </si>
  <si>
    <t>Постановление администрации городского округа город Бор от 30.12.2014 № 9714 "Об утверждении порядка использования бюджетных ассигнований резервного фонда администрации городского округа город Бор"</t>
  </si>
  <si>
    <t xml:space="preserve">1) Федеральный закон от 06.10.2003 № 131-ФЗ "Об общих принципах организации местного самоуправления в Российской Федерации" ст. 34, п. 9
2) Федеральный закон от 02.03.2007 № 25-ФЗ "О муниципальной службе в Российской Федерации"ст. 22, п. 2
3) Закон Нижегородской области от 03.08.2007 № 99-З "О муниципальной службе в Нижегородской области", Ст. 38, абз.1
4) Закон Нижегородской области от 10.10.2003 № 93-З "О денежном содержании лиц, замещающих муниципальные должности в Нижегородской области",Ст.6
5) Решение Совета депутатов городского округа г. Бор от 30.09.2010 № 39 "Об утверждении Положения о муниципальной службе в городском округе город Бор" </t>
  </si>
  <si>
    <t>1) Федеральный закон от 06.10.2003 № 131-ФЗ "Об общих принципах организации местного самоуправления в Российской Федерации" ст. 14, п. 1, п.п. 9
2) Федеральный закон от 21.12.1994 № 69-ФЗ "О пожарной безопасности" ст. 19
3) Закон Нижегородской области от 26.10.1995 № 16-З "О пожарной безопасности"
4) Федеральный закон от 06.05.2011 N 100-ФЗ (ред. от 22.02.2017) "О добровольной пожарной охране"                                                                                                                           5) постановление Администрации от 31.10.2016 № 5058 «О внесении изменения в Порядок формирования системы оплаты труда работников муниципальных учреждений городского округа г.Бор Нижегородской области, утвержденный постановлением администрации городского округа г.Бор от 18.05.2015 № 2306</t>
  </si>
  <si>
    <t xml:space="preserve">1) Федеральный закон от 06.10.2003 № 131-ФЗ "Об общих принципах организации местного самоуправления в Российской Федерации" ст. 14, п. 1, п.п. 22
2)  "О внесении изменений в Правила благоустройства, обеспечения чистоты и порядка на территории городского округа город Бор Нижегородской области, утвержденные решением Совета депутатов городского округа город Бор Нижегородской области от 13.12.2013 № 98"                                                                                                                       3) Федеральный закон  "Бюджетный кодекс РФ" от  31.07.1998 "№ 145-фз"                                                                                                                                                                    4) Постановление администрации городского округа г.Бор  "Об изменении типа и наименования МБУ "Краснослободский ЦО и СТ" 5591 от 25.11.16            </t>
  </si>
  <si>
    <t>1)01.01.2006
2)01.01.1996
3) 31.07.1998                                                     
4)25.11.2016</t>
  </si>
  <si>
    <t xml:space="preserve">1) Федеральный закон от 06.10.2003 № 131-ФЗ "Об общих принципах организации местного самоуправления в Российской Федерации" ст. 14, п. 1, п.п. 9
2) Федеральный закон от 21.12.1994 № 69-ФЗ "О пожарной безопасности" ст. 19
3) Закон Нижегородской области от 26.10.1995 № 16-З "О пожарной безопасности"
</t>
  </si>
  <si>
    <t>1.2.2</t>
  </si>
  <si>
    <t>Расходные обязательства по предоставлению субсидий юридическим лицам (за исключением субсидий муниципальным учреждениям), индивидульным предпринимателям, физическим лицам</t>
  </si>
  <si>
    <t>1.3</t>
  </si>
  <si>
    <t>1.4</t>
  </si>
  <si>
    <t>5.</t>
  </si>
  <si>
    <t xml:space="preserve">Расходы на осуществление выплаты компенсации части родительской платы за присмотр и уход за ребенком в муниципальных дошкольных образовательных организациях,в том числе обеспечение организации выплаты компенсации части родительской платы за счет средств субвенции из областного бюджета </t>
  </si>
  <si>
    <t>Расходы за счет субвенции на  осуществление выплат на возмещение части расходов по приобретению путевок в детские санатории,санаторно-оздоровительные лагеря круглогодичного действия , расположенные на территории РФ</t>
  </si>
  <si>
    <t>0110273170</t>
  </si>
  <si>
    <t>0120273180</t>
  </si>
  <si>
    <t>Реализация основных общеобразовательных программ дошкольного образования</t>
  </si>
  <si>
    <t>Выплаты персоналу органа местного самоуправления, в.т.ч.:</t>
  </si>
  <si>
    <t>02103S2450</t>
  </si>
  <si>
    <t>Таблица 2. ПРЕДВАРИТЕЛЬНЫЙ (ПЛАНОВЫЙ) РЕЕСТР РАСХОДНЫХ ОБЯЗАТЕЛЬСТВ ГОРОДСКОГО ОКРУГА ГОРОД БОР НИЖЕГОРОДСКОЙ ОБЛАСТИ (РЕЕСТР РАСХОДНЫХ ОБЯЗАТЕЛЬСТВ СУБЪЕКТОВ БЮДЖЕТНОГО ПЛАНИРОВАНИЯ ГОРОДСКОГО ОКРУГА ГОРОД БОР) ПО РАСХОДНЫМ ОБЯЗАТЕЛЬСТВАМ, ИСПОЛНЯЕМЫМ ЗА СЧЕТ СУБВЕНЦИЙ ИЗ ФЕДЕРАЛЬНОГО И ОБЛАСТНОГО БЮДЖЕТА И ИСТОЧНИКОВ ФИНАНСИРОВАНИЯ ДЕФИЦИТА БЮДЖЕТА В ЧАСТИ ОСТАТКОВ СУБВЕНЦИЙ ПРОШЛЫХ ЛЕТ</t>
  </si>
  <si>
    <t>ИТОГО по городскому округу</t>
  </si>
  <si>
    <t>0540125020</t>
  </si>
  <si>
    <t>0540125040</t>
  </si>
  <si>
    <t>0820525100</t>
  </si>
  <si>
    <t>Иные выплаты населению</t>
  </si>
  <si>
    <t>0120273380</t>
  </si>
  <si>
    <t>Премии и гранты</t>
  </si>
  <si>
    <t>Октябрьский территориальный отдел администрации городского округа г.Бор</t>
  </si>
  <si>
    <t>2.1.1.1</t>
  </si>
  <si>
    <t xml:space="preserve"> в рамках МП  "Защита населения и территорий от чрезвычайных ситуаций, обеспечение пожарной безопасности и безопасности людей на водных объектах городского округа город Бор Нижегородской области"</t>
  </si>
  <si>
    <t>2.1.1.2</t>
  </si>
  <si>
    <t>в рамках МП «Организация и предоставление государственных и муниципальных услуг физическим и юридическим лицам на территории городского округа город Бор Нижегородской области»</t>
  </si>
  <si>
    <t>2.2.1.1</t>
  </si>
  <si>
    <t>2.2.1.2</t>
  </si>
  <si>
    <t>обеспечение противопожарных мероприятий в рамках МП  "Защита населения и территорий от чрезвычайных ситуаций, обеспечение пожарной безопасности и безопасности людей на водных объектах городского округа город Бор Нижегородской области"</t>
  </si>
  <si>
    <t>2.2.1.3</t>
  </si>
  <si>
    <t>2.2.1.4</t>
  </si>
  <si>
    <t>обеспечение мероприятий, направленных на содержание дорог, в рамках МП "Содержание и развитие дорожного хозяйства городского округа г.Бор "</t>
  </si>
  <si>
    <t>2.2.1.5</t>
  </si>
  <si>
    <t>обеспечение мероприятий, направленных на содержание и уборку территории улиц, тротуаров, площадей</t>
  </si>
  <si>
    <t>2.2.1.6</t>
  </si>
  <si>
    <t>обеспечение мероприятий по озеленению в рамках МП«Развитие сферы  жилищно-коммунального хозяйства городского округа город Бор»</t>
  </si>
  <si>
    <t>2.2.1.7</t>
  </si>
  <si>
    <t>2.2.1.8</t>
  </si>
  <si>
    <t>обеспечение прочих мероприятий по благоустройству в рамках МП«Развитие сферы  жилищно-коммунального хозяйства городского округа город Бор»</t>
  </si>
  <si>
    <t>2.2.1.9</t>
  </si>
  <si>
    <t>0540325070</t>
  </si>
  <si>
    <t>в рамках МП  "Защита населения и территорий от чрезвычайных ситуаций, обеспечение пожарной безопасности и безопасности людей на водных объектах городского округа город Бор Нижегородской области"</t>
  </si>
  <si>
    <t>обеспечение мероприятий по ремонту дорог в рамках МП "Содержание и развитие дорожного хозяйства городского округа г.Бор "</t>
  </si>
  <si>
    <t>2.2.1.10</t>
  </si>
  <si>
    <t>2.2.1.11</t>
  </si>
  <si>
    <t>2.2.1.12</t>
  </si>
  <si>
    <t>2.2.1.13</t>
  </si>
  <si>
    <t>2.3</t>
  </si>
  <si>
    <t>Муниципальная программа «Развитие сферы жилищно-коммунального хозяйства городского округа город Бор»</t>
  </si>
  <si>
    <t>2.2.4</t>
  </si>
  <si>
    <t>2.2.5</t>
  </si>
  <si>
    <t>2.2.6</t>
  </si>
  <si>
    <t>2.2.7</t>
  </si>
  <si>
    <t>Муниципальная программа "Содержание и развитие дорожного хозяйства городского округа г.Бор"</t>
  </si>
  <si>
    <t>Реализация мероприятий направленных на ремонт дорог общего пользования,тротуаров и дворовых территорий</t>
  </si>
  <si>
    <t>2</t>
  </si>
  <si>
    <t>Благоустройство</t>
  </si>
  <si>
    <t>Реализация мероприятий, направленных на содержание и уборку территорий улиц, тротуаров, площадей</t>
  </si>
  <si>
    <t>2.2.10</t>
  </si>
  <si>
    <t>2.3.1.1</t>
  </si>
  <si>
    <t>2.3.1.2</t>
  </si>
  <si>
    <t>2.2.8</t>
  </si>
  <si>
    <t>2.2.9</t>
  </si>
  <si>
    <t xml:space="preserve"> МКУ "Краснослободский центр обеспечения и содержания территории"</t>
  </si>
  <si>
    <t>Реализация мероприятия направленных на содержание и уборку территорий улиц, тротуаров, площадей</t>
  </si>
  <si>
    <t xml:space="preserve"> МКУ "Краснослободский центр обеспечения и содержания территории" </t>
  </si>
  <si>
    <t>2.2.11</t>
  </si>
  <si>
    <t>2.2.12</t>
  </si>
  <si>
    <t>2.2.15</t>
  </si>
  <si>
    <t>д.б</t>
  </si>
  <si>
    <t>367</t>
  </si>
  <si>
    <t>Исполнитель: Хализова Т.П</t>
  </si>
  <si>
    <t>тел.8-83159-37113</t>
  </si>
  <si>
    <t>06 
13</t>
  </si>
  <si>
    <t>Обеспечение проведения выборов и референдумов</t>
  </si>
  <si>
    <t>7770200905</t>
  </si>
  <si>
    <t>2.2.13</t>
  </si>
  <si>
    <t>2.2.14</t>
  </si>
  <si>
    <t>обеспечение мероприятий по уличному освещению в рамках МП«Развитие сферы  жилищно-коммунального хозяйства городского округа город Бор»</t>
  </si>
  <si>
    <t>обеспечение мероприятий по ликвидация несанкционированных свалокв рамках МП«Развитие сферы  жилищно-коммунального хозяйства городского округа город Бор»</t>
  </si>
  <si>
    <t>обеспечение мероприятий по содержанию кладбищ в рамках МП«Развитие сферы  жилищно-коммунального хозяйства городского округа город Бор»</t>
  </si>
  <si>
    <t>обеспечение мероприятиий по приобретению и установке элементов детских и спортивных площадок на территории городского округа г.Бор, основанных на инициативах граждан в рамках МП«Развитие сферы  жилищно-коммунального хозяйства городского округа город Бор»</t>
  </si>
  <si>
    <t>обеспечение деятельности подведомственных учреждений в рамках МП «Организация и предоставление государственных и муниципальных услуг физическим и юридическим лицам на территории городского округа город Бор Нижегородской области»</t>
  </si>
  <si>
    <t>обеспечения и содержания территории" в рамках МП «Организация и предоставление государственных и муниципальных услуг физическим и юридическим лицам на территории городского округа город Бор Нижегородской области»</t>
  </si>
  <si>
    <t>1.2</t>
  </si>
  <si>
    <t>МКУ 1</t>
  </si>
  <si>
    <t>1)06.10.2006,                         
2)02.03.2007, 3)03.08.2007.
4)10.10.2003</t>
  </si>
  <si>
    <t>в рамках МП "Защита населения и территорий от чрезвычайных ситуаций, обеспечение пожарной безопасности и безопасности людей на водных объектах городского округа город Бор"</t>
  </si>
  <si>
    <t xml:space="preserve">1) Федеральный закон от 06.10.2003 № 131-ФЗ "Об общих принципах организации местного самоуправления в Российской Федерации" ст. 14, п. 1, п.п. 9
2) Федеральный закон от 21.12.1994 № 69-ФЗ "О пожарной безопасности" ст. 19
3) Закон Нижегородской области от 26.10.1995 № 16-З "О пожарной безопасности"
4) Федеральный закон от 06.05.2011 N 100-ФЗ (ред. от 22.02.2017) "О добровольной пожарной охране"                                                                                                                           </t>
  </si>
  <si>
    <t>в рамках МП "Содержание и развитие дорожного хозяйства городского округа город Бор"</t>
  </si>
  <si>
    <t>в рамках МП "Развитие сферы жилищно-коммунального хозяйства городского округа г.Бор"</t>
  </si>
  <si>
    <t>Неклюдовский территориальный отдел администрации городского округа г.Бор</t>
  </si>
  <si>
    <t>24106S2300</t>
  </si>
  <si>
    <t>09302L4670</t>
  </si>
  <si>
    <t>1.2.1</t>
  </si>
  <si>
    <t>Расходы на обеспечение доступа к системе электронного документооборота</t>
  </si>
  <si>
    <t>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</si>
  <si>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1.1.1</t>
  </si>
  <si>
    <t>Приобретение путевок, возмещение части расходов по приобретению путевок в загородные детские оздоровительно-образовательные центры (лагеря) Нижегородской области, оплата стоимости набора продуктов питания в лагерях с дневным пребыванием детей, организованных на базе образовательных учреждений округа 
(пришкольные лагеря)и проведение культурно- массовых мероприятий в пришкольных лагерях</t>
  </si>
  <si>
    <t>01601S2180</t>
  </si>
  <si>
    <t>Закон Нижегородской области от 7 сентября 2007 года № 125-З "О наделении органов местного самоуправления муниципальных районов и городских округов Нижегородской области отдельными государственными полномочиями по организации и осуществлению деятельности по опеке и попечительству в отношении несовершеннолетних граждан" (статья 5 пункт 2,3,4)</t>
  </si>
  <si>
    <t>Закон Нижегородской области от 21 октября 2005 года № 140-З "О наделении органов местного самоуправления отдельными государственными полномочиями в области образования" (статья 5 пункт 4²)</t>
  </si>
  <si>
    <t>1.2.3</t>
  </si>
  <si>
    <t>Закон Нижегородской области от 7 сентября 2007 года № 121-З "О наделении органов местного самоуправления муниципальных районов и городских округов Нижегородской области государственными полномочиями по предоставлению мер социальной поддержки отдельным категориям граждан" (Приложение 5)</t>
  </si>
  <si>
    <t>Закон Нижегородской области от 7 сентября 2007  года № 121-З "О наделении органов местного самоуправления муниципальных районов и городских округов Нижегородской области государственными полномочиями по предоставлению мер социальной поддержки отдельным категориям граждан" (Приложение 3)</t>
  </si>
  <si>
    <t>Закон Нижегородской области от 28 ноября 2013 года № 160-З "О предоставлении органам местного самоуправления муниципальных районов и городских округов Нижегородской области субвенций на исполнение полномочий в сфере общего образования" (Приложение 2 пункт 4)</t>
  </si>
  <si>
    <t>Закон Нижегородской области от 21 октября 2005 года № 140-З "О наделении органов местного самоуправления отдельными государственными полномочиями в области образования" (статья 5 часть 4⁸)</t>
  </si>
  <si>
    <t>Закон Нижегородской области от 21 октября 2005 года № 140-З "О наделении органов местного самоуправления отдельными государственными полномочиями в области образования" (статья 5 часть 4⁹)</t>
  </si>
  <si>
    <t>0120273140</t>
  </si>
  <si>
    <t>"Предоставление общедоступного и бесплатного начального общего,основного общего,среднего общего образования по основным и дополнительным образовательным программам "</t>
  </si>
  <si>
    <t>ЧОУ РО "НЕРПЦ(МП)" "Православная гимназия Дмитрия Донского"</t>
  </si>
  <si>
    <t>Закон Нижегородской области от 21 октября 2005 года № 140-З "О наделении органов местного самоуправления отдельными государственными полномочиями в области образования" ( статья 5 часть 4⁵)</t>
  </si>
  <si>
    <t>Расходы на осуществление выплат на возмещение части расходов по приобретению путевок в детские санатории, санаторно-оздоровительные центры (лагеря) круглогодичного действия, расположенные на территории Российской Федерации за счет средств субвенции из областного бюджета</t>
  </si>
  <si>
    <t>Управление сельского хозяйства администрации городского округа город Бор Нижегородской области</t>
  </si>
  <si>
    <t>Кантауровский территориальный отдел администрации городского округа город Бор Нижегородской области</t>
  </si>
  <si>
    <t>01201S2490</t>
  </si>
  <si>
    <t>01201L3040</t>
  </si>
  <si>
    <t>04-2601                  04-2602</t>
  </si>
  <si>
    <t>04-2601</t>
  </si>
  <si>
    <t xml:space="preserve">01
</t>
  </si>
  <si>
    <t xml:space="preserve">06 
</t>
  </si>
  <si>
    <t xml:space="preserve">1750100190
</t>
  </si>
  <si>
    <t>04-2605</t>
  </si>
  <si>
    <t xml:space="preserve">13
</t>
  </si>
  <si>
    <t xml:space="preserve">1750200590
</t>
  </si>
  <si>
    <t>04-2613</t>
  </si>
  <si>
    <t>04-2508</t>
  </si>
  <si>
    <t>04-2603                 04-2604</t>
  </si>
  <si>
    <t>04-2624</t>
  </si>
  <si>
    <t>Линдовский территориальный отдел Администрации городского округа город Бор Нижегородской области</t>
  </si>
  <si>
    <t xml:space="preserve">Мероприятия , направленные на  содержание  дорог общего пользования, тротуаров </t>
  </si>
  <si>
    <t>Реализация мероприятий направленных на прочие расходы по благоустройству</t>
  </si>
  <si>
    <t>1)06.10.2003
2)21.12.1994
3)26.10.1995                                                                                                                                                                                                                                                         4)06.05.2011</t>
  </si>
  <si>
    <t>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</si>
  <si>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05405L5760</t>
  </si>
  <si>
    <t>Расходы за счет фонда поддержки территорий</t>
  </si>
  <si>
    <t>Управление культуры и туризма городского округа город Бор</t>
  </si>
  <si>
    <t>04-2602</t>
  </si>
  <si>
    <t>13101R5020</t>
  </si>
  <si>
    <t>13101R5080</t>
  </si>
  <si>
    <t>13102R5080</t>
  </si>
  <si>
    <t>Совет депутатов городского округа город Бор Нижегородской области</t>
  </si>
  <si>
    <t>04-2540</t>
  </si>
  <si>
    <t>04-2507</t>
  </si>
  <si>
    <t>04-2541</t>
  </si>
  <si>
    <t>04-2538</t>
  </si>
  <si>
    <t>04-3202</t>
  </si>
  <si>
    <t>04-3201</t>
  </si>
  <si>
    <t>04-3206</t>
  </si>
  <si>
    <t>04-3205</t>
  </si>
  <si>
    <t>04-2520</t>
  </si>
  <si>
    <t>04-2625</t>
  </si>
  <si>
    <t>04-3240</t>
  </si>
  <si>
    <t>04-3297</t>
  </si>
  <si>
    <t>04-3296</t>
  </si>
  <si>
    <t>обеспечение первичных мер пожарной безопасности в границах городского округа</t>
  </si>
  <si>
    <t>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</si>
  <si>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Обеспечение первичных мер пожарной безопасности в границах городского округа</t>
  </si>
  <si>
    <t>04-3403</t>
  </si>
  <si>
    <t>04-3401</t>
  </si>
  <si>
    <t>04-3222</t>
  </si>
  <si>
    <t>01
01</t>
  </si>
  <si>
    <t>Реализация мероприятий по благоустройству сельских территорий</t>
  </si>
  <si>
    <t>обеспечение безопасности гидротехнических сооружений</t>
  </si>
  <si>
    <t>2010425250</t>
  </si>
  <si>
    <t>Реализация мероприятий направленных на содержание дороги общего пользования</t>
  </si>
  <si>
    <t>Реализация мероприятий, направленных на проведение капитального ремонта объектов благоустройства</t>
  </si>
  <si>
    <t>Реализация мероприятий направленных на содержания кладбищ</t>
  </si>
  <si>
    <t>2.2.1.14</t>
  </si>
  <si>
    <t>2.2.1.15</t>
  </si>
  <si>
    <t>2.2.1.16</t>
  </si>
  <si>
    <t>2.2.1.17</t>
  </si>
  <si>
    <t>003</t>
  </si>
  <si>
    <t xml:space="preserve">Федеральный закон от 06.10.2003 N 131-ФЗ  "Об общих принципах организации местного самоуправления в Российской Федерации" статья 23  </t>
  </si>
  <si>
    <t>3.1.1</t>
  </si>
  <si>
    <t xml:space="preserve">1) Закон Нижегородской области "О пожарной безопасности" 16-3 ст.6 от 26.10.1995;     2) "Об общих принципах организации местного самоуправления в Российской Федерации" Закон РФ № 131-ФЗ ст.14 п.1 п.п9 от 06.10.2003;3) Постановление администрации городского округа город Бор Нижегородской области №2306 от 18.05.2015 г "По оплате труда работников муниципальных учреждений городского округа город Бор"                                 </t>
  </si>
  <si>
    <t>1) 26.10.1995;        2) 30.12.2015.                        3).18.05.2015 г</t>
  </si>
  <si>
    <t>2.2.3</t>
  </si>
  <si>
    <t>Реализация мероприятий, направленных  на содержание дорог общего пользования, тротуаров</t>
  </si>
  <si>
    <t>Реализация мероприятий, направленных на уличное освещение</t>
  </si>
  <si>
    <t>Реализация мероприятий, направленных на озеленение</t>
  </si>
  <si>
    <t>Реализация мероприятий, направленных на содержание кладбищ</t>
  </si>
  <si>
    <t>Реализация мероприятий, направленных на прочие расходы по благоустройству</t>
  </si>
  <si>
    <t>МП "Патриотическое и духовно-нравственное воспитание граждан в городском округе город Бор"</t>
  </si>
  <si>
    <t>04-2531</t>
  </si>
  <si>
    <t>08</t>
  </si>
  <si>
    <t>2110100140</t>
  </si>
  <si>
    <t>2.1.4.</t>
  </si>
  <si>
    <t>04-2626</t>
  </si>
  <si>
    <t>2.4.1.</t>
  </si>
  <si>
    <t>4.1.2.4</t>
  </si>
  <si>
    <t>4.1.2.5</t>
  </si>
  <si>
    <t>4.1.2.6</t>
  </si>
  <si>
    <t xml:space="preserve"> не установлена                   </t>
  </si>
  <si>
    <t xml:space="preserve"> не установлена      </t>
  </si>
  <si>
    <t>Муниципальная программа «Защита населения и территорий от чрезвычайных ситуаций,обеспечение пожарной безопасности людей на водных объектах городского округа г.Бор Нижегородской области»</t>
  </si>
  <si>
    <t xml:space="preserve"> не установлена</t>
  </si>
  <si>
    <t>2.2.8.</t>
  </si>
  <si>
    <t>2.2.9.</t>
  </si>
  <si>
    <t>04-2522</t>
  </si>
  <si>
    <t>3.1.2</t>
  </si>
  <si>
    <t>МКУ "Большепикинский центр обеспечения и содержания территории"</t>
  </si>
  <si>
    <t xml:space="preserve"> МКУ "Большепикинский центр обеспечения и содержания территории"</t>
  </si>
  <si>
    <t>обеспечение мероприятий по содержанию и уборке территорий улиц, тротуаров, площадей в рамках МП«Развитие сферы  жилищно-коммунального хозяйства городского округа город Бор»</t>
  </si>
  <si>
    <t xml:space="preserve"> МКУ "Большепикинский центр обеспечения и содержания территории" </t>
  </si>
  <si>
    <t>МКУ "Октябрьский центр обеспечения и содержания территории"</t>
  </si>
  <si>
    <t xml:space="preserve">1) Федеральный закон от 06.10.2003 № 131-ФЗ "Об общих принципах организации местного самоуправления в Российской Федерации" ст. 14, п. 1, п.п. 22
2)  "О внесении изменений в Правила благоустройства, обеспечения чистоты и порядка на территории городского округа город Бор Нижегородской области, утвержденные решением Совета депутатов городского округа город Бор Нижегородской области от 13.12.2013 № 98"                                                                                                                       3) Федеральный закон  "Бюджетный кодекс РФ" от  31.07.1998 "№ 145-фз"                                                                                                                                                                    </t>
  </si>
  <si>
    <t xml:space="preserve"> МКУ "Октябрьский центр обеспечения и содержания территории"</t>
  </si>
  <si>
    <t xml:space="preserve"> Реализация  мероприятий, направленных на содержание и уборку территории улиц, тротуаров, площадей</t>
  </si>
  <si>
    <t xml:space="preserve">1) Федеральный закон от 06.10.2003 № 131-ФЗ "Об общих принципах организации местного самоуправления в Российской Федерации" ст. 14, п. 1, п.п. 22
2) Федеральный закон от 12.01.1996 № 8-ФЗ "О погребении и похоронном деле" 
ст. 26
3) Постановление Правительства Нижегородской области от 21.06.2005 № 146 "О реализации на территории Нижегородской области Федерального закона от 12 января 1996 года № 8-ФЗ "О погребении и похоронном деле"и приведении в соответствие с даннымФедеральным законом некоторых постановлений Администрации и Правительства Нижегородской области" п.4    Постановление Администрации городского округа город Бор № 1099 от 05.03.2020  "Об утверждении перечня объектов на территории г.о.г. Бор, подлежащих благоустройству и восстановлению памятных мест, посвященных ВОВ"                                                                                                                                                                                                                                                                                                                                                                                                                     
</t>
  </si>
  <si>
    <t>обеспечение мероприятий, направленных на проведение капитального и текущего ремонта объектов благоустройства</t>
  </si>
  <si>
    <t xml:space="preserve"> Реализация мероприятий, направленных на проведение капитального и текущего ремонта объектов благоустройства</t>
  </si>
  <si>
    <t xml:space="preserve"> МКУ "Октябрьский центр обеспечения и содержания территории" </t>
  </si>
  <si>
    <t>05101S9601</t>
  </si>
  <si>
    <t>3.1.3</t>
  </si>
  <si>
    <t>3.1.4</t>
  </si>
  <si>
    <t>Расходы за счет резервного фонда</t>
  </si>
  <si>
    <t>3.1.5</t>
  </si>
  <si>
    <t>04-2801</t>
  </si>
  <si>
    <t>0170224920</t>
  </si>
  <si>
    <t>0330129850</t>
  </si>
  <si>
    <t>4.1.2.7</t>
  </si>
  <si>
    <t>1.1</t>
  </si>
  <si>
    <t>0950100190</t>
  </si>
  <si>
    <t>Закон РФ от 09.10.1992г. № 3612-I "Основы законодательства РФ о культуре"</t>
  </si>
  <si>
    <t>09.10.1992г.</t>
  </si>
  <si>
    <t>ФЗ от 06.10.2003г. №131-ФЗ "Об общих принципах организации местного самоуправления в РФ"</t>
  </si>
  <si>
    <t>06.10.2003г.</t>
  </si>
  <si>
    <t>МКУ "Бухгалтерия учреждений культуры"</t>
  </si>
  <si>
    <t>0950100590</t>
  </si>
  <si>
    <t>Бюджетный кодекс РФ от 31.07.1998г. № 145-ФЗ</t>
  </si>
  <si>
    <t>31.07.1998г.</t>
  </si>
  <si>
    <t>МКУ "ХЭС учреждений культуры"</t>
  </si>
  <si>
    <t>0950200590</t>
  </si>
  <si>
    <t>ФЗ от 12.01.1996г. № 7-ФЗ "О некоммерческих организациях"</t>
  </si>
  <si>
    <t>12.01.1996г.</t>
  </si>
  <si>
    <t>Постановление правительства НО "Об утверждении Положения об оплате труда работников государственных бюджетных и казенных учреждений культуры НО" № 464 от 15.10.2008 г.</t>
  </si>
  <si>
    <t>15.10.2008г.</t>
  </si>
  <si>
    <t>Приказ Минфина РФ от 1 декабря 2010г. № 157н "Об утверждении Единого плана счетов бухгалтерского учета для органов государственной власти (гос.органов), органов местного самоуправления, органов управления государственными внебюджетными форндами, государственных академий наук, государственных (муниципальных) учреждений и Инструкции по его применению"</t>
  </si>
  <si>
    <t>01.12.2010г.</t>
  </si>
  <si>
    <t>2..4.</t>
  </si>
  <si>
    <t>0950325220</t>
  </si>
  <si>
    <t>Субсидии библиотекам на финансовое обеспечение государственного задания на оказание муниципальных услуг</t>
  </si>
  <si>
    <t>04-2530</t>
  </si>
  <si>
    <t>0910100590</t>
  </si>
  <si>
    <t>Федеральный закон от 03.11.2006г. № 174 - ФЗ "Об автономных учреждениях"</t>
  </si>
  <si>
    <t>03.11.2006г.</t>
  </si>
  <si>
    <t>0910242690</t>
  </si>
  <si>
    <t>0910243690</t>
  </si>
  <si>
    <t>0910325220</t>
  </si>
  <si>
    <t>Федеральный закон от 29.12.1994г. №78-ФЗ "О библиотечном деле"</t>
  </si>
  <si>
    <t>29.12.1994г.</t>
  </si>
  <si>
    <t>Субсидии музеям на финансовое обеспечение государственного задания на оказание муниципальных услуг</t>
  </si>
  <si>
    <t>0940100590</t>
  </si>
  <si>
    <t>0940241690</t>
  </si>
  <si>
    <t>0940325220</t>
  </si>
  <si>
    <t>Субсидии школам на финансовое обеспечение государственного задания на оказание муниципальных услуг</t>
  </si>
  <si>
    <t>Федеральный закон  от 29 декабря 2012г. "Об образовании в Российской Федерации"</t>
  </si>
  <si>
    <t>29.12.2012г.</t>
  </si>
  <si>
    <t>0920100590</t>
  </si>
  <si>
    <t>0920223690</t>
  </si>
  <si>
    <t>4.2.1.7.</t>
  </si>
  <si>
    <t>Субсидии Домам культуры на финансовое обеспечение государственного задания на оказание муниципальных услуг</t>
  </si>
  <si>
    <t>0930100590</t>
  </si>
  <si>
    <t>0930425220</t>
  </si>
  <si>
    <t>0930240690</t>
  </si>
  <si>
    <t>Постановление правительства НО "Об утверждении Положения об оплате труда работников государственных бюджетных, автономных и казенных учреждений культуры НО" № 464 от 15.10.2008 г.</t>
  </si>
  <si>
    <t>Субсидии библиотекам на иные цели</t>
  </si>
  <si>
    <t>Расходы на реализацию мероприятий антинаркотической направленности</t>
  </si>
  <si>
    <t>2210129600</t>
  </si>
  <si>
    <t>Сохранение и развитие материально-технической базы муниципальных библиотек</t>
  </si>
  <si>
    <t>Расходы на поддержку отрасли культуры</t>
  </si>
  <si>
    <t>09102L5190</t>
  </si>
  <si>
    <t>Расходы за счет средств из фонда поддержки территорий Правительства Нижегородской области</t>
  </si>
  <si>
    <t>Расходы на реализацию мероприятий, направленных на духовно-нравственное воспитание в городском округе г.Бор</t>
  </si>
  <si>
    <t>Мероприятия в области социальной политики</t>
  </si>
  <si>
    <t>04-2902</t>
  </si>
  <si>
    <t>0320125280</t>
  </si>
  <si>
    <t>4.2.2.2.</t>
  </si>
  <si>
    <t>Субсидии музеям на иные цели</t>
  </si>
  <si>
    <t>Сохранение и развитие материально-технической базы муниципальных музеев</t>
  </si>
  <si>
    <t>Мероприятия в сфере культуры и искусства</t>
  </si>
  <si>
    <t>4.2.2.3.</t>
  </si>
  <si>
    <t>Субсидии Домам культуры на иные цели</t>
  </si>
  <si>
    <t>Сохранение и развитие материально-технической базы муниципальных учреждений культуры</t>
  </si>
  <si>
    <t>Расходы на обеспечение развития и укрепления материально-технической базы домов культуры в населенных пунктах с числом жителей до 50 тысяч человек</t>
  </si>
  <si>
    <t>Расходы на поддержку отрасли культуры (мероприятия, направленные на государственную поддержку лучших работников сельских учреждений культуры и лучших сельских учреждений культуры)</t>
  </si>
  <si>
    <t>093А255190</t>
  </si>
  <si>
    <t>Расходы на реализацию мероприяятий, направленных на духовно-нравственное воспитание в городском округе г.Бор</t>
  </si>
  <si>
    <t>Расходы на реализацию мероприятий, направленных на формирование доступной для инвалидов среды жизнедеятельности</t>
  </si>
  <si>
    <t>Расходы на реализацию мероприятий по обеспечению потребности лечебных учреждений в донорской крови и ее компонентах и стабилизации ситуации по социально значимым заболеваниям</t>
  </si>
  <si>
    <t>0340125260</t>
  </si>
  <si>
    <t>Мероприятия по улучшению условий труда</t>
  </si>
  <si>
    <t>1110100060</t>
  </si>
  <si>
    <t>4.2.2.18.</t>
  </si>
  <si>
    <t>Субсидии школам на иные цели</t>
  </si>
  <si>
    <t>Сохранение и развитие материально-технической базы учреждений дополнительного образования</t>
  </si>
  <si>
    <t>04-2527</t>
  </si>
  <si>
    <t>Расходы на поддержку отрасли культуры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</si>
  <si>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Управление физической культуры и спорта администрации городского округа г. Бор</t>
  </si>
  <si>
    <t>1240100190</t>
  </si>
  <si>
    <t xml:space="preserve">1) Федеральный закон от 06.10.2003  № 131-ФЗ "Об общих принципах организации местного самоуправления в Российской Федерации", ст.34, п.9                                                                                                                                                2) Закон Нижегородской области  от 03.08.2007  № 99-З "О муниципальной службе в Нижегородской области", ст.38                                                                              3) Решение Совета депутатов  городского округа город Бор  Нижегородской области от 30.10.2010  №39  "Об утверждении Положения о муниципальной службе  в городском округе город Бор", полностью                  </t>
  </si>
  <si>
    <t>1)01.01.2006      2)25.08.2007      3)30.10.2010</t>
  </si>
  <si>
    <t>1) не ограничен           2) не ограничен               3) не ограничен</t>
  </si>
  <si>
    <t xml:space="preserve">1) Федеральный закон  от 06.10.2003  № 131-ФЗ  "Об общих принципах организации местного самоуправления в Российской Федерации", ст.34, п.9 </t>
  </si>
  <si>
    <t>1) 01.01.2006</t>
  </si>
  <si>
    <t>1) не ограничен</t>
  </si>
  <si>
    <t>04-2535</t>
  </si>
  <si>
    <t>1210325270</t>
  </si>
  <si>
    <t>800</t>
  </si>
  <si>
    <t>Субсидии учреждениям физической культуры и спорта на финансовое обеспечение государственного задания на оказание муниципальных услуг</t>
  </si>
  <si>
    <t>04-2534</t>
  </si>
  <si>
    <t>Субсидии учреждениям физической культуры и спорта на иные цели</t>
  </si>
  <si>
    <t>04-2526</t>
  </si>
  <si>
    <t>0130324910</t>
  </si>
  <si>
    <t>0130323910</t>
  </si>
  <si>
    <t>12102S2280</t>
  </si>
  <si>
    <t xml:space="preserve">1) Федеральный закон  от 06.10.2003  № 131-ФЗ  "Об общих принципах организации местного самоуправления в Российской Федерации", ст.16, п.1,пп.19                                  2) Федеральный закон  от 03.11.2006  № 174-ФЗ  "Об автономных учреждениях", ст.4    </t>
  </si>
  <si>
    <t>1)01.01.2006              2)06.01.2007</t>
  </si>
  <si>
    <t>1) не ограничен              2) не ограничен</t>
  </si>
  <si>
    <t>04-2555</t>
  </si>
  <si>
    <t xml:space="preserve">1) Федеральный закон  от 03.11.2006  № 174-ФЗ  "Об автономных учреждениях", ст.4    </t>
  </si>
  <si>
    <t>0170124910</t>
  </si>
  <si>
    <t>1210200590</t>
  </si>
  <si>
    <t>0150100190</t>
  </si>
  <si>
    <t xml:space="preserve">1)статья 50 Федерального Закона от 27.07.2004 № 79-ФЗ "О государственной гражданской службе Российской Федерации"       2)Закон Нижегородской области от 03.08.2007  №  99-З " О муниципальной службе в  Нижегородской области"                               3) часть 1 статьи 26 Положения "О муниипальной  службе в городском округе г.Бор"                                          </t>
  </si>
  <si>
    <t xml:space="preserve">                                                                                                                                                                                                                                                                                                                                                                                            30.09.2010 №39</t>
  </si>
  <si>
    <t>ИМЦ</t>
  </si>
  <si>
    <t>0150100590</t>
  </si>
  <si>
    <t>1)Постановление администрации городского округа г.Бор "Об уплате труда работников муниципальных учреждений городского округа г.Бор"</t>
  </si>
  <si>
    <t>18.05.2015 № 2306</t>
  </si>
  <si>
    <t>МКУ "Бухгалтерия образования"</t>
  </si>
  <si>
    <t>1) Федеральный закон от 05.04.2013 № 44-ФЗ "О контрактной системе в сфере закупок товаров, работ, услуг для обеспечения государственных и муниципальных нужд"</t>
  </si>
  <si>
    <t>Расходы за счет средств местного бюджета на  осуществление выплат на возмещение части расходов по приобретению путевок в загородные детские оздоровительно-образовательные лагеря,  Нижегородской областив в рамках подпрограммы "Развитие дополнительного образования"</t>
  </si>
  <si>
    <t>Мероприятия в области образования</t>
  </si>
  <si>
    <t>0130424010</t>
  </si>
  <si>
    <t>0140124010</t>
  </si>
  <si>
    <t>Мероприятия в области образования по муниципальной программе "Развития образования в городском округе город Бор "</t>
  </si>
  <si>
    <t>0140224010</t>
  </si>
  <si>
    <t>Расходы на реализацию мероприятий по обеспечению потребности лечебных учреждений в донорской крови и ее компонентах и стабилизация ситуации по социально  значимым заболеваниям</t>
  </si>
  <si>
    <t>3.1.6</t>
  </si>
  <si>
    <t>Расходы на обеспечение деятельности муниципальных дошкольных образовательных учреждений</t>
  </si>
  <si>
    <t>Присмотр и уход</t>
  </si>
  <si>
    <t>0110100590</t>
  </si>
  <si>
    <t xml:space="preserve">1)пункт 1,5 части 1, статьи 9 Федерального Закона от 29.12.2012 № 273-ФЗ "Об образовании в Российской Федерации"                                                 2) Федеральный закон от 06.10.2003 № 131-ФЗ "Об общих принципах организации местного самоуправления в Российской Федерации"                                   </t>
  </si>
  <si>
    <t xml:space="preserve">1) пункт1,5 части 1, статьи 9 ФЗ Федерального Закона от 29.12.2012 № 273-ФЗ "Об образовании в Российской Федерации"                                2)Федеральный закон от 06.10.2003 № 131-ФЗ "Об общих принципах организации местного самоуправления в Российской Федерации"  </t>
  </si>
  <si>
    <t>0130100590</t>
  </si>
  <si>
    <t>Обеспечение функционирования модели персонифицированного финансирования дополнительного образования детей</t>
  </si>
  <si>
    <t>0130100591</t>
  </si>
  <si>
    <t>25.03.2009 № 149</t>
  </si>
  <si>
    <t>Реализация проекта по обеспечению несовершеннолетних временной трудовой занятостью</t>
  </si>
  <si>
    <t>Расходы на исполнение полномочий по финансовому обеспечению двухразовым бесплатным питанием обучающихся с ограниченными возможностями здоровья, не проживающих в муниципальных организациях, осуществляющих образовательную деятельность по адаптированным основным общеобразовательным программам за счет средств местного бюджета</t>
  </si>
  <si>
    <t>0120223180</t>
  </si>
  <si>
    <t>Расходы на финансовое обеспечение деятельности центров образования цифрового и гуманитарного профилей "Точка роста"</t>
  </si>
  <si>
    <t>012E174590</t>
  </si>
  <si>
    <t>Расходы на капитальный ремонт образовательных организаций, реализующих общеобразовательные программы Нижегородской области</t>
  </si>
  <si>
    <t xml:space="preserve">1) Соглашения о порядке и условиях предоставления субсидий из бюджета городского округа город Бор муниципальному учреждению городского округа город Бор на иные цели </t>
  </si>
  <si>
    <t>16.10.2014 №7124</t>
  </si>
  <si>
    <t>4.2.1.1</t>
  </si>
  <si>
    <t xml:space="preserve">1)пункт 1,5 части 1, статьи 9 Федерального Закона от 29.12.2012 № 273-ФЗ "Об образовании в Российской Федерации"                                                 2) Федеральный закон от 06.10.2003 № 131-ФЗ "Об общих принципах организации местного самоуправления в Российской Федерации" </t>
  </si>
  <si>
    <t>4.2.1.2</t>
  </si>
  <si>
    <t>4.2.1.3</t>
  </si>
  <si>
    <t>Расходы на обеспечение деятельности муниципальных школ начальных, неполных средних и средних</t>
  </si>
  <si>
    <t>04-2523</t>
  </si>
  <si>
    <t>0120100590</t>
  </si>
  <si>
    <t>4.2.1.4</t>
  </si>
  <si>
    <t>04-2525</t>
  </si>
  <si>
    <t>4.2.1.5</t>
  </si>
  <si>
    <t>4.2.1.6</t>
  </si>
  <si>
    <t>Расходы на создание новых мест дополнительного образования детей "ЦДО "Школа полного дня"</t>
  </si>
  <si>
    <t>0130100592</t>
  </si>
  <si>
    <t>Приказ МО Нижегородской области № 316-01-63/169-20 с изменениями от 29.01.2020</t>
  </si>
  <si>
    <t>4.2.1.7</t>
  </si>
  <si>
    <t xml:space="preserve">Организация отдыха и оздоровления детей </t>
  </si>
  <si>
    <t>0130300590</t>
  </si>
  <si>
    <t>4.2.2.2</t>
  </si>
  <si>
    <t>4.2.2.3</t>
  </si>
  <si>
    <t>4.2.2.4</t>
  </si>
  <si>
    <t>4.2.2.6</t>
  </si>
  <si>
    <t>4.2.2.7</t>
  </si>
  <si>
    <t>4.2.2.9</t>
  </si>
  <si>
    <t>4.2.2.10</t>
  </si>
  <si>
    <t>4.2.2.12</t>
  </si>
  <si>
    <t>Расходы на организацию бесплатного горячего питания обучающихся, получающих начальное общее образование в муниципальных образовательных организациях  Нижегородской области</t>
  </si>
  <si>
    <t>4.2.2.13</t>
  </si>
  <si>
    <t>4.2.2.14</t>
  </si>
  <si>
    <t>4.2.2.15</t>
  </si>
  <si>
    <t>4.2.2.16</t>
  </si>
  <si>
    <t>04-2524</t>
  </si>
  <si>
    <t>4.2.2.17</t>
  </si>
  <si>
    <t>4.2.2.20</t>
  </si>
  <si>
    <t>4.2.2.22</t>
  </si>
  <si>
    <t>4.2.2.23</t>
  </si>
  <si>
    <t>4.2.2.24</t>
  </si>
  <si>
    <t>Расходы на обеспечение деятельности муниципальных учреждений дополнительного образования</t>
  </si>
  <si>
    <t>4.2.2.26</t>
  </si>
  <si>
    <t>Мероприятия отдыха и оздоровления детей в рамках подпрограммы "Развитие дополнительного образования"</t>
  </si>
  <si>
    <t>4.2.2.27</t>
  </si>
  <si>
    <t>Мероприятия по вовлечению молодежи в социально-значимую деятельность городского округа город Бор</t>
  </si>
  <si>
    <t>4.2.2.28</t>
  </si>
  <si>
    <t>4.2.2.29</t>
  </si>
  <si>
    <t xml:space="preserve">Расходы на реализацию мероприятий антинаркотической направленности в рамках подпрограммы "Комплексные меры противодействия злоупотреблению наркотиками и их </t>
  </si>
  <si>
    <t>4.2.2.31</t>
  </si>
  <si>
    <t>Мероприятия по безопасности дорожного движения</t>
  </si>
  <si>
    <t>Реализация мероприятий, направленных на противодействие коррупции.</t>
  </si>
  <si>
    <t>04-2560</t>
  </si>
  <si>
    <t>1910100600</t>
  </si>
  <si>
    <t>4.2.2.34</t>
  </si>
  <si>
    <t xml:space="preserve">1) Постановление администрации городского округа г.Бор «Об утверждении порядка разработки, утверждения, реализации и оценки эффективности муниципальных программ городского округа город Бор и методических рекомендаций по разработке и реализации муниципальных программ городского округа г.Бор» </t>
  </si>
  <si>
    <t>4.2.2.35</t>
  </si>
  <si>
    <t>4.2.2.36</t>
  </si>
  <si>
    <t>4.2.2.38</t>
  </si>
  <si>
    <t>4.2.2.39</t>
  </si>
  <si>
    <t>Приобретение путевок, возмещение части расходов по приобретению путевок в загородные детские оздоровительно-образовательные центы (лагеря) Нижегородской области, оплата стоимости набора продуктов питания в лагерях с дневным пребыванием детей, организованных на базе образовательных учреждений округа (пришкольные лагеря) и проведение культурно-массовых мероприятий в пришкольных лагерях</t>
  </si>
  <si>
    <t xml:space="preserve">1)статья 5, 28 Федарального закона " Об образовании  в Российской Федерации" № 273- ФЗ от 29.12.2012                                           2) Постановление Правительства Нижегородской области  "Об организации отдыха, оздоровления и занятости детей и молодежи Нижегородской области"    </t>
  </si>
  <si>
    <t xml:space="preserve">Субвенция на исполнение полномочий в сфере общего образования </t>
  </si>
  <si>
    <t>Закон Нижегородской области от 28 ноября 2013 года  № 160-З "О предоставлении органам местного самоуправления муниципальных районов и городских округов Нижегородской области субвенций на исполнение полномочий в сфере общего образования".</t>
  </si>
  <si>
    <t>4.2.2.1</t>
  </si>
  <si>
    <t xml:space="preserve">Расходы на исполнение полномочий по финансовому обеспечению выплат ежемесячного денежного вознаграждения за классное руководство педагогическим работникам </t>
  </si>
  <si>
    <t>Закон Нижегородской области от 21 октября 2005 года № 140-З "О наделении органов местного самоуправления отдельными государственными полномочиями в области образования"</t>
  </si>
  <si>
    <t>Расходы на исполнение полномочий по финансовому обеспечению выплаты компенсации педагогическим и иным работникам муниципальных образовательных организаций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 за счет средств субвенции областного бюджета</t>
  </si>
  <si>
    <t>1.1.2</t>
  </si>
  <si>
    <t>13101R3680</t>
  </si>
  <si>
    <t>13101R3580</t>
  </si>
  <si>
    <t>04-2552</t>
  </si>
  <si>
    <t>1310600130</t>
  </si>
  <si>
    <t>1310100130</t>
  </si>
  <si>
    <t>Выплаты персоналу органа местного самоуправления, в т.ч.:</t>
  </si>
  <si>
    <t>Решение вопросов местного значения, осуществление отдельных государственных полномочий, переданных органам местного самоуправления федеральными законами и законами Нижегородской области.</t>
  </si>
  <si>
    <t>01   01</t>
  </si>
  <si>
    <t>04  02</t>
  </si>
  <si>
    <t xml:space="preserve">1) Федеральный закон от 06.10.2003 № 131-ФЗ "Об общих принципах организации местного самоуправления в РФ" ст. 34 п. 9;                                                                                                                                     </t>
  </si>
  <si>
    <t>Глава муниципального образования</t>
  </si>
  <si>
    <t>2)Федеральный закон от 02.03.2007 № 25-ФЗ "О муниципальной службе в РФ" ст. 22 п. 2</t>
  </si>
  <si>
    <t>2) 02.03.2007</t>
  </si>
  <si>
    <t xml:space="preserve">3) Закон Нижегородской области от 03.08.2007 № 99-З "О муниципальной службе в Нижегородской области" ст. 38 абз. 1                        </t>
  </si>
  <si>
    <t xml:space="preserve">3) 03.08.2007 </t>
  </si>
  <si>
    <t>МКУ по АХО</t>
  </si>
  <si>
    <t>Качественное выполнение работ по материально- технич. обеспечению деятельности администрации</t>
  </si>
  <si>
    <t xml:space="preserve">1) Федеральный закон от 06.10.2003 № 131-ФЗ "Об общих принципах организации местного самоуправления в РФ" ст. 17 п. 1 п.п.3; ст. 14 п. 1 п.п. 9, ст. 15 п. 1 п.п. 7                                                                                                                                     </t>
  </si>
  <si>
    <t>МКУ "Управление по делам ГО и ЧС"</t>
  </si>
  <si>
    <t>Решение задач в области гражданской обороны, защиты населения и территории муниципального образования от чрезвычайных ситуаций</t>
  </si>
  <si>
    <t>2) Федеральный закон от 25.09.1997 № 126-ФЗ "О финансовых основах местного самоуправления в Российской Федерации" ст. 5 п. 2</t>
  </si>
  <si>
    <t>2) 25.09.1997</t>
  </si>
  <si>
    <t>МКУ Борстройзаказчик</t>
  </si>
  <si>
    <t xml:space="preserve">Выполнение функций Заказчика и, осуществ-ление контроля, технического надзора на объектах стр-ва, реконструкции, кап. и текущего ремонтов на территории муниципального образования городского округа г.Бор </t>
  </si>
  <si>
    <t>0220100590</t>
  </si>
  <si>
    <t>3) Федеральный закон от 21.12.1994 № 68-ФЗ "О защите населения и территорий от чрезвычайных ситуаций природного и техногенного характера" ст. 11 п. 2 п.п. "г"</t>
  </si>
  <si>
    <t>3) 21.12.1994</t>
  </si>
  <si>
    <t>Администрация городского округа город Бор Нижегородской области (содержание контрольно - ревизионной инспекции)</t>
  </si>
  <si>
    <t>МКУ по АХО, в т. ч.:</t>
  </si>
  <si>
    <t>4) ФЗ от 22.07.2008 №123-ФЗ "Технический регламент о требованиях пожарной безопасности", регламент</t>
  </si>
  <si>
    <t>4) 22.07.2008</t>
  </si>
  <si>
    <t>расходы на обеспечение деятельности МУ</t>
  </si>
  <si>
    <t>5) Федеральный закон от 21.12.1994 № 69-ФЗ "О пожарной безопасности" ст. 19</t>
  </si>
  <si>
    <t>5) 21.12.1994</t>
  </si>
  <si>
    <t>МКУ "Управление по делам ГО и ЧС", в т.ч.:</t>
  </si>
  <si>
    <t>6) Закон Нижегородской области от 04.01.1996 № 17-З "О защите населения и территорий Нижегородской области от чрезвычайных ситуаций природного и техногенного характера" ст. 24</t>
  </si>
  <si>
    <t>6) 04.01.1996</t>
  </si>
  <si>
    <t xml:space="preserve">мероприятия, направленные на защиту населения и территорий от чрезвычайных ситуаций </t>
  </si>
  <si>
    <t>2010225110</t>
  </si>
  <si>
    <t>7) Расп.ПНО  от 14.07.2015 № 1293-р "Об организации  и выполнении мероприятий по построению, внедрению и развитию на территориии НО аппаратно- программного комплекса "Безопасный город" 8) Пост. ПНО от 09.11.2016 № 759 "О единых дежурно- диспетчерских службах муниципальных образований НО"</t>
  </si>
  <si>
    <t>7) 14.07.2015                      8) 09.11.2016</t>
  </si>
  <si>
    <t>целевой финансовый резерв для предупреждения и ликвидации последствий ЧС и стихийных бедствий природного и техногенного характера</t>
  </si>
  <si>
    <t>2010125040</t>
  </si>
  <si>
    <t>расходы на обеспечение функций подведомственных учреждений</t>
  </si>
  <si>
    <t>2030100590</t>
  </si>
  <si>
    <t>противопожарные мероприятия</t>
  </si>
  <si>
    <t xml:space="preserve">мероприятия, направленные на создание и развитие системы обеспечения вызова экстренных оперативных служб по единому номеру "112" в городском округе г. Бор </t>
  </si>
  <si>
    <t xml:space="preserve">  03</t>
  </si>
  <si>
    <t xml:space="preserve">  09</t>
  </si>
  <si>
    <t xml:space="preserve"> 2010325230</t>
  </si>
  <si>
    <t>9) Закон Нижегородской области от 26.10.1995 № 16-З "О пожарной безопасности" ст. 6</t>
  </si>
  <si>
    <t>9) 26.10.1995</t>
  </si>
  <si>
    <t>Расходы на обеспечение деятельности единых дежурно - диспетчерских служб городского округа г. Бор</t>
  </si>
  <si>
    <t>2030200590</t>
  </si>
  <si>
    <t xml:space="preserve">10) Пост. Администрации город.округа г.Бор НО от 12.05.2016 № 2174 "О создании целевого финансового резерва для предупреждения и ликвидации последствий ЧС и стихийных бедствий природного и техногенного характера город. округа г.Бор и утверждении Порядка его использовани"  порядок;                                      </t>
  </si>
  <si>
    <t>10) 12.05.2016                     11) 04.08.2014</t>
  </si>
  <si>
    <t>мероприятия, направленные на обслуживание и содержание муниципального сегмента  региональной автоматизированной системы централизованного оповещения населения (МАСЦО)</t>
  </si>
  <si>
    <t>2010325210</t>
  </si>
  <si>
    <t>создание и оснащение спасательных постов в местах массового отдыха людей</t>
  </si>
  <si>
    <t>2010425240</t>
  </si>
  <si>
    <t>МКУ Борстройзаказчик, в т.ч.:</t>
  </si>
  <si>
    <t>Содержание, ремонт, ТО объектов кап. стр-ва, введенных в эксплуатацию до момента передачи в мун. казну</t>
  </si>
  <si>
    <t xml:space="preserve">   05</t>
  </si>
  <si>
    <t xml:space="preserve">   02</t>
  </si>
  <si>
    <t>0210110010</t>
  </si>
  <si>
    <t>12) Пост. ПНО от 30.12.2016 № 6418 " О единой дежурно- диспетчерской службе город. округа г. Бор НО", в целом</t>
  </si>
  <si>
    <t>12) 30.12.2016</t>
  </si>
  <si>
    <t>2420100590</t>
  </si>
  <si>
    <t>14) Пост. Адм. Борского района НО от 17.12.2010 № 115 "О создании МУ АХО органов местного самоуправления", "Устав МУ АХО" в целом;</t>
  </si>
  <si>
    <t>15) Пост. Адм. город.округа г.Бор НО от 21.12.2011 № 7037 "Устав МКУ Управление по делам ГО и ЧС город. округа г. Бор НО" в целом;</t>
  </si>
  <si>
    <t>15) 21.12.2011</t>
  </si>
  <si>
    <t>16) Пост. Адм. город. округа г.Бор НО от 22.12.2011 № 7090 "Устав МКУ город. округа г. Бор НО "Борстройзаказчик" в целом</t>
  </si>
  <si>
    <t>16) 22.12.2011</t>
  </si>
  <si>
    <t xml:space="preserve">01    </t>
  </si>
  <si>
    <t xml:space="preserve">13   </t>
  </si>
  <si>
    <t>1) Федеральный закон от 06.10.2003 № 131-ФЗ "Об общих принципах организации местного самоуправления в Российской Федерации" ст. 17 п. 1 п.п.3;</t>
  </si>
  <si>
    <t>Мероприятия в рамках п/пр. "Совершенствование муниципального управления", в т. ч.:</t>
  </si>
  <si>
    <t>Подготовка и повышение квалификации кадров (обучение семинары)</t>
  </si>
  <si>
    <t>2410125070</t>
  </si>
  <si>
    <t>2) Федеральный закон от 02.03.2007 № 25-ФЗ "О муниципальной службе в РФ" ст. 35;</t>
  </si>
  <si>
    <t>2410225100</t>
  </si>
  <si>
    <t xml:space="preserve">01   </t>
  </si>
  <si>
    <t xml:space="preserve">13  </t>
  </si>
  <si>
    <t>3)Федеральный закон от 25.09.1997 № 126-ФЗ "О финансовых основах местного самоуправления в Российской Федерации" ст. 5 п. 2;</t>
  </si>
  <si>
    <t>3) 25.09.1997</t>
  </si>
  <si>
    <t>3.1.5.</t>
  </si>
  <si>
    <t>3.1.6.</t>
  </si>
  <si>
    <t>3.1.7.</t>
  </si>
  <si>
    <t xml:space="preserve">1) Федеральный закон от 06.10.2003 № 131-ФЗ "Об общих принципах организации местного самоуправления в РФ" ст. 14 п. 1 п.п. 30, ст. 15 п. 1 п.п. 27;                                                                                   2) Закон Нижегородской области от 25.04.1997 № 70-З "О молодежной политике в Нижегородской области" ст. 8 п. 2 </t>
  </si>
  <si>
    <t>1) 01.01.2006                       2) 25.04.1997</t>
  </si>
  <si>
    <t>3.1.8.</t>
  </si>
  <si>
    <t>1) 01.01.2006                     2) 09.10.1992                    3) 31.12.1996</t>
  </si>
  <si>
    <t>3.1.9.</t>
  </si>
  <si>
    <t>1) Федеральный закон от 06.10.2003 № 131-ФЗ "Об общих принципах организации местного самоуправления в РФ" ст. 16.1;                                          2) Закон НО от 03.02.2010 № 9-З "Об охране труда в НО" гл. 2 ст. 8;                                                   3) ФЗ №149-ФЗ от 27.07.2006 "Об информатизации, информационных технологиях и о защите информации" ст.11;    4) ФЗ № 63-ФЗ от 25.03.2011 "Об электронной подписи" ст. 4, 5, 6, 9</t>
  </si>
  <si>
    <t>1) 01.01.2006                           2) 03.02.2010                      3) 27.07.2006                      4) 25.03.2011</t>
  </si>
  <si>
    <t>3.1.11.</t>
  </si>
  <si>
    <t>3.1.12.</t>
  </si>
  <si>
    <t>0310100120</t>
  </si>
  <si>
    <t>Субсидии МБУ "Борское охотничье-рыболовное хозяйство" на финансовое обеспечение муниципального задания на оказание муниципальных услуг (выполнение работ)</t>
  </si>
  <si>
    <t>Сбор, обработка и хранение информации об объектах живот. мира и среды их обитания, включая редких и находящихся под угрозой исчезновения объектов живот. мира, охотничьих ресурсов; создание эксперимент. и мотодологической основы сохранения объектов животного мира, включая редких и находящихся под угрозой исчезновения, охотничьих ресурсов в естественной среде обитания с целью поддержания их видового разнообразия и сохранения их численности в пределах, необходимых для расширенного воспроизводства на территории охотничьего хозяйства</t>
  </si>
  <si>
    <t>0710100590</t>
  </si>
  <si>
    <t xml:space="preserve">1) Федеральный закон от 14.03.1995 № 33-ФЗ Об особо охраняемых природных территориях" р. 9 ст. 33;                                     2) Федеральный закон от 24.04.1995 № 52-ФЗ О животном мире" гл. 1 ст. 8;                                 3)  Закон Нижегородской области от 30.03.2010 № 42-З "Об охоте и о сохранении охотничьих ресурсов в Нижегородской области" в целом;                                           4)   Пост. Администрации город. округа г. Бор НО от  13.02.2012 № 728 "Устав МБУ "Борское охотничье - рыболовное хозяйство" в целом;                                                               5) Пост. Администрации город. округа г. Бор НО от 31.12.2015 № 6855 "Об утв. ведомств. перечня мун. услуг и работ, оказываемых и выполняемых МУ, находящимися в ведении адм. город. округа г.Бор НО" перечень п. 3            </t>
  </si>
  <si>
    <t>1) 14.03.1995                            2)  24.04.1995                 3)  30.03.2010                  4) 13.02.2012              5) 01.01.2016</t>
  </si>
  <si>
    <t>4.1.1.3.</t>
  </si>
  <si>
    <t>Сбор, обработка и хранение информации об объектах живот. мира и среды их обитания, включая редких и находящихся под угрозой исчезновения объектов живот. мира, охотничьих ресурсов; создание эксперимент. и мотодологической основы сохранения объектов животного мира, включая редких и находящихся под угрозой исчезновения, охотничьих ресурсов в естественной среде обитания с целью поддержания их видового разнообразия и сохранения их числен-ности в пределах, необ-ходимых для расширен-ного воспроизводства на территории охотничьего хозяйства</t>
  </si>
  <si>
    <t>13  13</t>
  </si>
  <si>
    <t>1) Постановление Администрации городского округа г. Бор НО от 08.06.2015 № 2719 "Об утверждении порядка определения объема и условий предоставления из бюджета городского округа г. Бор субсидий на иные цели муниципальным бюджетным и автономным учреждениям городского округа г. Бор", порядок;             2) Постановление Администрации городского округа г. Бор НО от 30.12.2014 № 9714 "О порядке использования бюджетных ассигнований резервного фонда администрации городского округа г.Бор" п. 3.10.</t>
  </si>
  <si>
    <t>1) 08.06.2015                  2) 01.01.2015</t>
  </si>
  <si>
    <t>Субсидии МАУ "Борский бизнес - инкубатор" на финансовое обеспечение муниципального задания на оказание муниципальных услуг (выполнение работ)</t>
  </si>
  <si>
    <t>Предоставление информационной и консультационной поддержки субъектам малого и среднего предприниматель-ства</t>
  </si>
  <si>
    <t xml:space="preserve">1510100590 </t>
  </si>
  <si>
    <t xml:space="preserve">1) Федеральный закон от 06.10.2003 № 131-ФЗ «Об общих принципах организации местного самоуправления в РФ» ст. 14 п.п. 28, ст. 15 п.п. 25;         2) Федеральный закон от 24.07.2007 № 209-ФЗ "О развитии малого и среднего предпринимательства в РФ" ст. 10 п. 1 п.п.2;                                       3) Закон Нижегородской области от 05.12.2008 № 171-З "О развитии малого и среднего предпринимательства в Нижегородской области" ст. 4;  4) Пост. Администрации город. округа г. Бор НО от 06.03.2013 № 1241 "О создании МАУ город. округа г. Бор НО "Борский бизнес - инкубатор" и Устав МАУ, в целом;                                  5) Пост. Администрации город. округа г. Бор НО от 31.12.2015 № 6855 "Об утв. ведомств. перечня мун. услуг и работ, оказываемых и выполняемых МУ, находящимися в ведении адм. город. округа г.Бор НО" перечень п. 2                                              </t>
  </si>
  <si>
    <t>1) 01.01.2006                       2) 01.01.2008                        3) 05.12.2008                       4) 06.03.2013                      5) 01.01.2016</t>
  </si>
  <si>
    <t xml:space="preserve">Субсидии МАУ "Борский бизнес - инкубатор" на иные цели </t>
  </si>
  <si>
    <t xml:space="preserve">1) Федеральный закон от 06.10.2003 № 131-ФЗ «Об общих принципах организации местного самоуправления в РФ» ст. 14 п.п. 28, ст. 15 п.п. 25;         2) Федеральный закон от 24.07.2007 № 209-ФЗ "О развитии малого и среднего предпринимательства в РФ" ст. 10 п. 1 п.п.2;                                       3) Закон Нижегородской области от 05.12.2008 № 171-З "О развитии малого и среднего предпринимательства в Нижегородской области" ст. 4; 4) Постановление Правительства Нижегородской области от 07.02.2001 № 57 "Об утв. Порядка использования бюджетных ассигнований фонда на поддержку терриоорий НО" п. 3;                                                        5) Постановление Администрации городского округа г. Бор НО от 08.06.2015 № 2719 "Об утверждении порядка определения объема и условий предоставления из бюджета городского округа г. Бор субсидий на иные цели муниципальным бюджетным и автономным учреждениям городского округа г. Бор", порядок; </t>
  </si>
  <si>
    <t>1) 01.01.2006                       2) 01.01.2008                        3) 05.12.2008                        4) 07.02.2001                        5) 08.06.2015</t>
  </si>
  <si>
    <t>0310329940</t>
  </si>
  <si>
    <t>1) Федеральный закон от 31.07.1998 № 145-ФЗ "Бюджетный кодекс РФ" ст. 78.1;                                                                                        2) Федеральный закон от 12.01.1996 № 7-ФЗ "О некоммерческих организациях" ст. 2;                                                   3) Закон НО от 07.05.2009 № 52-З "О государственной поддержке социально ориентированных некоммерческих организаций в НО" ст. 4, 5, 6, 10 п. 2, 3;                              4) Пост. Администрации город. округа г. Бор НО от 19.07.2016 № 3389 "Об утв. Положений, регламентирующих предоставление за счет средств бюджета город. округа г. Бор субсидий социально ориентированным некоммерческим организациям, на являющимся госуд. (муниципальными) учреждениями" положение о порядке предоставления за счет ср-в бюджета город. округа г. Бор субсидии социально ориентир. некоммер.орг-ям, не являющимся госуд. (муниц.) учреждениями.</t>
  </si>
  <si>
    <t>1) 31.07.1998                                           2) 12.01.1996                        3) 07.05.2009                        4) 19.07.2016</t>
  </si>
  <si>
    <t>мероприятия в рамках п/пр. "Доп. меры адресной поддержки населения и общественных орг-ций город. округа г.Бор"</t>
  </si>
  <si>
    <t>2310126100</t>
  </si>
  <si>
    <t>5.3.</t>
  </si>
  <si>
    <t>а) Сохранение эффективного взаимодействия администрации городского округа г.Бор и территориальных органов соц. защиты населения городского округа г.Бор;                       б) организация и проведение мероприятий, посвященных социально - значимым событиям;                                        в) поддержка деятельности обществ. организаций.</t>
  </si>
  <si>
    <t xml:space="preserve"> 0310329940</t>
  </si>
  <si>
    <t>мероприятия в рамках п/пр. "Безбарьерная среда жизнидеятельности д/инвалидов и др. маломобильных граждан город. округа г.Бор"</t>
  </si>
  <si>
    <t xml:space="preserve"> 0330129850 </t>
  </si>
  <si>
    <t>5.5.</t>
  </si>
  <si>
    <t>5.6.</t>
  </si>
  <si>
    <t xml:space="preserve"> мероприятия в рамках МП "Патриотическое и духовно-нравственное воспитание граждан в город. округе г.Бор"</t>
  </si>
  <si>
    <t>5.7.</t>
  </si>
  <si>
    <t>5.8.</t>
  </si>
  <si>
    <t xml:space="preserve">6. Осуществление (предоставление) бюджетных инвестиций в муниципальную собственность (за исключением предоставления бюджетных инвестиций юридическим лицам, не являющимся муниципальными учреждениями и муниципальными унитарными предприятиями)
</t>
  </si>
  <si>
    <t>Осуществление бюджетных инвестиций</t>
  </si>
  <si>
    <t>6.1.1.</t>
  </si>
  <si>
    <t>Организация мероприятий по охране окружающей среды в границах городского округа , в т. ч. расходы на строительство, реконструкцию, проектно - изыскательские работы по отрасли "Национальная экономика"</t>
  </si>
  <si>
    <t>0210200010</t>
  </si>
  <si>
    <t>1) Федеральный закон от 10.01.2002 № 7-ФЗ "Об охране окружающей среды" ст. 7 п. 3 абз. 2                                                2) Закон Нижегородской области от 10.09.1996 № 45-З "Об экологической безопасности" ст. 18</t>
  </si>
  <si>
    <t xml:space="preserve">1) 10.01.2002                     2) 10.09.1996 </t>
  </si>
  <si>
    <t>6.1.2.</t>
  </si>
  <si>
    <t>Дорожная деятельность в отношении автомобильных дорог местного значения в границах городского округа  и обеспечение безопасности дорожного движения на них, в т.ч.:</t>
  </si>
  <si>
    <t>0210200000</t>
  </si>
  <si>
    <t xml:space="preserve">1) Федеральный закон от 06.10.2003 № 131-ФЗ "Об общих принципах организации местного самоуправления в РФ" ст. 15 п. 1 п.п.5;                                              2) ФЗ от 10.12.1995 №196-ФЗ "О безопасности дорожного движения"  ст. 5                                           </t>
  </si>
  <si>
    <t xml:space="preserve">1) 01.01.2006                        2) 10.12.1995                       </t>
  </si>
  <si>
    <t xml:space="preserve"> 0210200010</t>
  </si>
  <si>
    <t>3) Закон Нижегородской области от  04.12.2008 № 157-З "Об автомобильных дорогах и дорожной деятельности на территории Нижегородской области" ст. 9 п. 4                                          4) Пост. ПНО от 30.11.2011 № 978 "Об утв. Порядка формир. и использования бюдж. ассигн. дорожного фонда НО" р. 2, 3</t>
  </si>
  <si>
    <t>3) 14.12.2008                                           4) 30.11.2011</t>
  </si>
  <si>
    <t>Проектирование и стр-во (реконструкция) автомобильных дорог общего пользования местного значения мун. образований НО, в т.ч. строительство объектов скоростного внеуличного транспорта</t>
  </si>
  <si>
    <t>6.1.3.</t>
  </si>
  <si>
    <t>Организация в границах городского округа электро-, тепло-, газо- и водоснабжения населения, водоотведения, снабжение населения топливом в пределах полномочий, уст. законодательством РФ, в т. ч.:</t>
  </si>
  <si>
    <t>1) Федеральный закон от 06.10.2003 № 131-ФЗ "Об общих принципах организации местного самоуправления в РФ" ст. 15 п. 1 п.п.4;                                              2) ФЗ от 31.03.1999 № 69-ФЗ"О газоснабжении в РФ" ст. 7;              3) ФЗ от 07.12.2011 № 416-ФЗ "О водоснабжении и водоотведении" гл. 4 ст. 23             4) ФЗ от 26.03.2003 № 69-ФЗ "Об электроэнергетике"  ст. 21 п. 4 абз. 14;                                             5)  Закон Нижегородской обл. от 17.12.1996 № 56-З "Об энергоснабжении" ст. 5 абз. 11</t>
  </si>
  <si>
    <t>1) 01.01.2006                        2) 31.03.1999                         3) 01.01.2012                        4) 26.03.2003                     5) 17.12.1996</t>
  </si>
  <si>
    <t>Расходы на строительство, реконструкцию, проектно - изыскательские работы по отрасли "Национальная экономика"</t>
  </si>
  <si>
    <t>0210300010</t>
  </si>
  <si>
    <t>6.1.4.</t>
  </si>
  <si>
    <t>1) Федеральный закон от 06.10.2003 № 131-ФЗ «Об общих принципах организации местного самоуправления в РФ» ст. 2 ч. 1, ст. 14 п. 6, ст. 16 ч. 1;                                                     2) Федеральный закон от 29.12.2004 № 188-ФЗ "Жилищный кодекс РФ" ст. 14 ч. 1, ст. 19 п. 3</t>
  </si>
  <si>
    <t>1) 01.01.2006                             2) 01.01.2005</t>
  </si>
  <si>
    <t>6.1.6.</t>
  </si>
  <si>
    <t xml:space="preserve">Организация предоставления общедоступного и бесплатного дошкольного, начального общего, основного общего, среднего общего образованияпо основным общеобразовательным программам в муниц. образовательных организациях, в т. ч.:  </t>
  </si>
  <si>
    <t>1) Федеральный закон от 06.10.2003 № 131-ФЗ "Об общих принципах организации местного самоуправления в РФ" ст. 15 п. 1 п.п.11;                                            2) Закон РФ от 10.07.1992 № 3266-1 "Об образовании" ст. 5; 3) Закон Нижегородской области от 30.12.2005 № 212-З "О социальной поддержке отдельных категорий граждан в целях реализации их прав на образование" ст. 11 п. 2</t>
  </si>
  <si>
    <t>1) 01.01.2006                       2) 10.07.1992                        3) 30.12.2005</t>
  </si>
  <si>
    <t>Расходы на строительство, реконструкцию, проектно - изыскательские работы по отрасли "Образование"</t>
  </si>
  <si>
    <t>0210400010</t>
  </si>
  <si>
    <t>6.1.7.</t>
  </si>
  <si>
    <t>Расходы на строительство, реконструкцию, проектно - изыскательские работы по отрасли "Культура"</t>
  </si>
  <si>
    <t>Расходы на предоставление ежемесячной денежной выплаты гражданам, имеющим звание Почетный гражданин"</t>
  </si>
  <si>
    <t xml:space="preserve">10   </t>
  </si>
  <si>
    <t>0310180930</t>
  </si>
  <si>
    <t>1) 01.01.2006                          2) 02.02.2015</t>
  </si>
  <si>
    <t>Расходы на предоставление ежемесячной денежной выплаты вдовам Героев социалистического труда</t>
  </si>
  <si>
    <t>0310180940</t>
  </si>
  <si>
    <t>Расходы на предоставление ежемесячной денежной выплаты гражданам, имеющим неорганизованных детей - инвалидов в возрасте до 7 лет</t>
  </si>
  <si>
    <t xml:space="preserve"> 0310180950</t>
  </si>
  <si>
    <t>1) ФЗ РФ от 15.12.2001 № 166-ФЗ "О госуд. пенсионном обеспечении" ст. 22 гл. 5;                                                  2)  ФЗ РФ от 23.05.2016 № 143-ФЗ  "О внесении изм. в отд. законод. акты РФ в части увеличения пенсион. возраста отдельным категориям граждан" ст. 2п. 5, ст. 3;                                                               3) Пост. ПНО от 13.12.2007 N 475 "Об утв. Положения о порядке назначения, перерасчета, индексации и выплаты пенсии за выслугу лет лицам, замещавшим госуд. должности и должности госуд. гражд. службы НО, мун. должности и должности мун. службы в НО" положение;                                              4) Закон НО от 24 июня 2003 № 48-З "О пенсии за выслугу лет лицам, замещавшим госуд. должности НО и должности госуд. гражд. службы НО" гл. 2, 3, 4;                                                              5) Решение Совета депутатов город. округа г.Бор НО от 12.11.2013 № 84 " Об утв. Положения о пенсии за выслугу лет лицам, замещавшим мун. должности и должности мун. службы в город. окр.е г. Бор НО" п. 9.2;                                                    6) Пост. Администрации город. округа г. Бор НО от 29.01.2014 № 485 "Об утв. Порядка обращения за пенсией за выслугу лет лиц, замещавших мун. должности и должности мун. службы в органах местного самоуправления город. округа г. Бор (Борского р-на) НО" порядок.</t>
  </si>
  <si>
    <t>1) 01.01.2012                       2) 01.01.2017                     3) 13.12.2007                        4) 24.06.2003                        5) 01.01.2014                      6) 29.01.2014</t>
  </si>
  <si>
    <t>П/пр. "Обеспечение жильем молодых семей", в т. ч.:</t>
  </si>
  <si>
    <t xml:space="preserve">1) Федеральный закон от 06.10.2003 № 131-ФЗ "Об общих принципах организации местного самоуправления в РФ" ст. 2 ч. 1, ст. 14 п. 6, ст. 16 ч. 1;                                                                              2) Федеральный закон  от 29.12.2004 № 188-ФЗ "Жилищный кодекс РФ" ст. 14 ч. 1, ст. 19 п. 3;                                                       3) Постановление Правительства Нижегородской области от 30.04.2014 № 302 "Об утверждении госуд. программы "Развитие жилищного строительства и
государственная поддержка граждан по обеспечению жильем на территории Нижегородской области" в целом;                                                </t>
  </si>
  <si>
    <t xml:space="preserve">1) 01.01.2006                        2) 01.01.2005                        3) 01.01.2015                          </t>
  </si>
  <si>
    <t xml:space="preserve">Осуществление соц.выплат молодым семьям на приобретение жилья или строительство индивидуального жилого дома </t>
  </si>
  <si>
    <t xml:space="preserve">   10</t>
  </si>
  <si>
    <t xml:space="preserve">  04</t>
  </si>
  <si>
    <t>0310429950 0310474500</t>
  </si>
  <si>
    <t>4) 27.02.1998                    5) 16.11.2005                                          6) 30.04.2014</t>
  </si>
  <si>
    <t xml:space="preserve"> 7770322000</t>
  </si>
  <si>
    <t>1) Федеральный закон от 06.10.2003 № 131-ФЗ "Об общих принципах организации местного самоуправления в Российской Федерации" ст. 16.1;                                                                    2) Постановление Правительства Нижегородской области от 07.02.2001 № 57 "Об утверждении Порядка использования бюджетных ассигнований фонда на поддержку терриоорий НО" п. 3</t>
  </si>
  <si>
    <t>1) 01.01.2006                        2) 07.02.2011</t>
  </si>
  <si>
    <t>2.5.</t>
  </si>
  <si>
    <t>Расходы на оказание единовременных выплат отдельным категориям граждан в связи с проведением социально- значимого мероприятия, посвященного соответствующей памятной дате</t>
  </si>
  <si>
    <t xml:space="preserve">1) ФЗ от 06.10.2003 № 131-ФЗ "Об общих принципах организации мест. самоуправления в РФ" ст. 16.1; 2) Пост. Администрации город. округа г.Бор от 02.02.2015 № 441 (с изм. от 08.04.2015 № 1661) "Об утв. порядка предос-тавления мер соц. поддержки населения и обществ. орг-ций город. округа г. Бор" р. 1 п. 1.2.; 3) Пост. Администрации город. округа г.Бор от 23.01.2015 № 192 и от 11.02.2016 № 527 "Об утв. порядка назначения единовременной выплаты на рождение ребенка женщинам, работающим в муниц. учреждениях образования, культуры и спорта" р.1 п. 1.2     </t>
  </si>
  <si>
    <t xml:space="preserve">1) 01.01.2006                        2) 01.01.2015                                          </t>
  </si>
  <si>
    <t>2.6.</t>
  </si>
  <si>
    <t>Расходы на оказание адресной поддержки гражданам, оказавшимся в трудной жизненой ситуации</t>
  </si>
  <si>
    <t>0310200120</t>
  </si>
  <si>
    <t>2.7.</t>
  </si>
  <si>
    <t>Расходы на выплаты активистам социально ориентированных некоммерческих организаций</t>
  </si>
  <si>
    <t>0310329930</t>
  </si>
  <si>
    <t>2.8.</t>
  </si>
  <si>
    <t xml:space="preserve">3) 01.01.2015,                                  01.01.2016    </t>
  </si>
  <si>
    <t>3) 31.12.2015</t>
  </si>
  <si>
    <t>2.9.</t>
  </si>
  <si>
    <t xml:space="preserve">Постановление Администрации городского округа г. Бор НО от 30.12.2014 № 9714 "О порядке использования бюджетных ассигнований резервного фонда администрации городского округа г.Бор" п. 3.10.   </t>
  </si>
  <si>
    <t xml:space="preserve"> 01.01.2015</t>
  </si>
  <si>
    <t>2.10.</t>
  </si>
  <si>
    <t>7770321000</t>
  </si>
  <si>
    <t>1) Федеральный закон от 06.10.2003 № 131-ФЗ "Об общих принципах организации местного самоуправления в РФ" ст. 17 п. 1 п.п.3                                                2) Федеральный закон от 25.09.1997 № 126-ФЗ "О финансовых основах местного самоуправления в Российской Федерации" ст. 5 п. 2</t>
  </si>
  <si>
    <t>1) 01.01.2006                        2) 25.09.1997</t>
  </si>
  <si>
    <t>1) Федеральный закон от 06.10.2003 № 131-ФЗ "Об общих принципах организации местного самоуправления в РФ" ст. 17 п. 1 п.п.3                                                2) Федер. закон от 25.09.1997 № 126-ФЗ "О финансовых основах мест. самоуправления в РФ" ст. 5 п. 2</t>
  </si>
  <si>
    <t xml:space="preserve">Осуществление полномочий по созданию и организации деятельности муниципаль-ных комиссий по делам несовершеннолетних и защите их прав </t>
  </si>
  <si>
    <t xml:space="preserve">1) Федеральный закон от 24.06.1999 № 120-ФЗ "Об основах системы профилактики безнадзорности и правонарушений несовершеннолетних" ст. 25 п. 2 2) Закон НО от 26.10.2006 № 121-З "О комиссиях по делам несовершеннолетних и защите их прав в Нижегородской области" ст. 7 п. 2;                         3) Постановление ПНО от 29.01.2007 № 29 "О порядке предоставления местным бюджетам субвенций из обл. фонда компенсаций на осу-ществление госуд. полномочий по исполнению функций КДН и защите их прав, порядке расходования и предс-тавления органами мест. самоуправления отчетности об исползовании субвенций" ст. 1, ст. 5;                                                    4) Распор.администр. город. округа г. Бор НО  от 28.02.2011 № 115-р "Положение о секторе по обеспечению деятельности комиссии несовершеннолетних и защите их прав при админист-рации город. округа г. Бор НО"  </t>
  </si>
  <si>
    <t>1) 24.06.1999                       2) 26.10.2006                      3) 07.09.2007</t>
  </si>
  <si>
    <t xml:space="preserve">                                                             </t>
  </si>
  <si>
    <t xml:space="preserve">Осуществление полномочий по  организации и осуществлению деятельности по опеке и попечи-тельству в отноше-нии совершеннолет-них граждан </t>
  </si>
  <si>
    <t>1) ФЗ от 24.04.2008 № 48-ФЗ  (в ред. от 28.11.2015) "Об опеке и попечительстве" гл. 1 ст. 3,4,5  гл. 2;                                                  2) Пост. Правительства РФ от 17.11.2010 № 927 "Об отдельных вопросах осуществления опеки и попечительства в отношении совершеннолетних недееспособных или не полностью недееспособных граждан", правила;                          3) Пост. ПНО от 29.07.2011 № 572 " Об опеке и попечительст-ве совершеннолетних граждан" положение раздел 3, 4.</t>
  </si>
  <si>
    <t>1) 24.04.2008;                        2) 17.11.2010;                        3) 29.07.2011</t>
  </si>
  <si>
    <t>7770451200</t>
  </si>
  <si>
    <t>1) Постановление Правительства Российской Федерации от 20.08.2004 № 113-ФЗ "О присяжных заседателях федеральных судов общей юрисдикции в РФ" ст. 5 ч. 14</t>
  </si>
  <si>
    <t>1) 20.08.2004</t>
  </si>
  <si>
    <t xml:space="preserve">0420151350 </t>
  </si>
  <si>
    <t>1) Федеральный закон от 12.01.1995 №5-ФЗ «О ветеранах» гл. II ст 23.2. п. 3 п.п. 2, 3;                                            2) Федеральный закон  от 24.11.1995 №181-ФЗ «О социальной защите инвалидов в Российской Федерации» гл. IV ст. 28.2 абз. 5;                               3) Указ Президента Российской Федерации от 07.05.2008 №714 "Об обеспечении жильем ветеранов Великой Отечественной войны 1941-1945 годов" п. 1;                                         4) Закон Правительства Нижегородской области от 07.07.2006 № 68-З "О формах и порядке предоставления мер социальной поддержки по обеспечению жильем отд. категорий граждан в НО" полностью;                                         5) Закон Правительства Нижегородской области от 30.09.2008 № 116-З "О наделении органов местного самоуправления муниц. районов и городских округов НО отд. госуд. полномочиями в области жилищных отношений" ст. 6</t>
  </si>
  <si>
    <t>1) 16.01.1995                         2) 24.11.1995                                 3) 07.05.2008                         4) 07.07.2006                        5) 30.09.2008</t>
  </si>
  <si>
    <t>0420151760</t>
  </si>
  <si>
    <t>1) Федеральный закон  от 24.11.1995 №181-ФЗ «О социальной защите инвалидов в Российской Федерации» гл. IV ст. 28.2 абз. 5;                                           2) Пост. ПНО от 20.03.2015 № 145 "О внесении изменений в ГП "Обеспечение населения НО доступным и комфортным жильем" утв. пост. ПНО от 30.04.2014 № 302", п. 2.1.2 абз. 2</t>
  </si>
  <si>
    <t>1) 24.11.1995                       2) 20.03.2015</t>
  </si>
  <si>
    <t>021Е1S2450</t>
  </si>
  <si>
    <t>1.5</t>
  </si>
  <si>
    <t>Стипендии</t>
  </si>
  <si>
    <t>4.1.</t>
  </si>
  <si>
    <t xml:space="preserve">1. Муниципальный контракт № 2ЭА/2021 от 27.12.2021г.                                                                2. Соглашение № 44/РД/2022 от 12.07.2022 г.                                                                </t>
  </si>
  <si>
    <t>1)Федеральный закон от 06.10.2003г.№131(ред. От 01.07.2021г.»Об общих принципах организации местного самоуправления в РФ»ст.17 п.1пп.3
2)Закон Нижегородской области от 03.08.2007г. «99-3 «О муниципальной службе в Нижегородской области»(ред. от 03.12.2019г.)
ст.38 абз.1                                        3) Федеральный закон от 07.02.2011г. №6 "Об общих принципах организации и деятельности контрольно-счетных органов субъектов РФ и муниципальных образований"; 4) Распоряжение "Об утверждении положения об оплате труда лиц, замещающих муниципальные должности" № 3 от 11.01.2022 г.; 5) Распоряжение "Об утверждении положения об оплате труда муниципальных служащих КСП" от 11.01.2022 г. № 2</t>
  </si>
  <si>
    <t>7770455490</t>
  </si>
  <si>
    <t>Муниципальная программа "Развитие сферы жилищно-коммунального хозяйства городского округа город Бор</t>
  </si>
  <si>
    <t>Расходы на обеспечение  деятельности подведомственных учреждений</t>
  </si>
  <si>
    <t xml:space="preserve">Муниципальная программа "Защита населения и территорий от чрезвычайных ситуаций,обеспечение пожарной безопасности людей на водных объктах городского округа г.Бор Нижегородской области </t>
  </si>
  <si>
    <t xml:space="preserve">Муниципальная программа "Содержание и развитие дорожного хозяйства  городского округа г.Бор </t>
  </si>
  <si>
    <t>Мероприятия по ремонту дорог общего пользования,тротуаров и дворовых территорий в рамках реализации проекта инициативного бюджетирования "Вам решать"</t>
  </si>
  <si>
    <t>Реализация мероприятий,направленных на уличное освещение</t>
  </si>
  <si>
    <t>Реализация мероприятий ,направленных на содержание и уборку территорий улиц,тротуаров,площадей</t>
  </si>
  <si>
    <t>Уборка территорий и аналогичная деятельность,озеленение</t>
  </si>
  <si>
    <t>Реализация мероприятий,направленных на озеленение</t>
  </si>
  <si>
    <t>Реализация мероприятий,направленных на прочие расходы по благоустройству</t>
  </si>
  <si>
    <t>Реализация мероприятий ,направленных на благоустройство в рамках реализации пректа инициативного бюджетирования "Вам решать"</t>
  </si>
  <si>
    <t>Мероприятия ,направленные на содержание мест захоронений в рамках реализации проекта "Память поколений"</t>
  </si>
  <si>
    <t>05401S2680</t>
  </si>
  <si>
    <t>Закупка товаров,работ и услуг для обеспечения государственных  (муниципальных) нужд</t>
  </si>
  <si>
    <t>Уплата иных платежей</t>
  </si>
  <si>
    <t>Проведение мероприятия "День села Кантаурово"</t>
  </si>
  <si>
    <t>Поощрение муниципальных управленческих команд</t>
  </si>
  <si>
    <t>Реализация мероприятий, направленных на ремонт дорог общего пользования, тротуаров и дворовых территорий</t>
  </si>
  <si>
    <t>Реализация мероприятия по безопасности дорожного движения</t>
  </si>
  <si>
    <t>2.3.1.4</t>
  </si>
  <si>
    <t>МКУ "Редькинский центр обеспечения и содержания территории"</t>
  </si>
  <si>
    <t>Расхорды на обеспечение деятельности подведомственных учреждений</t>
  </si>
  <si>
    <t>04-2627</t>
  </si>
  <si>
    <t>Расходы за счет иных межбюджетных трансфертов федерального бюджета на поощрение муниципальных управленческих команд в 2021 году</t>
  </si>
  <si>
    <t>04-2602          04-2601</t>
  </si>
  <si>
    <t>1.1.3</t>
  </si>
  <si>
    <t>Закупка товаров, работ, услуг</t>
  </si>
  <si>
    <t>0950425130</t>
  </si>
  <si>
    <t>0910174090</t>
  </si>
  <si>
    <t xml:space="preserve">  04-2525</t>
  </si>
  <si>
    <t>0920325220</t>
  </si>
  <si>
    <t>0930174090</t>
  </si>
  <si>
    <t>Реализация мероприятий, направленных на развитие торговли в городском округе г.Бор</t>
  </si>
  <si>
    <t>04-2529</t>
  </si>
  <si>
    <t>1810129120</t>
  </si>
  <si>
    <t>04-2554</t>
  </si>
  <si>
    <t>0350105140</t>
  </si>
  <si>
    <t>Стимулирование увеличения производства картофеля и овощей за счет средств областного и федерального бюджетов</t>
  </si>
  <si>
    <t>13101R0140</t>
  </si>
  <si>
    <t>2030100590    2030200590  7770455490</t>
  </si>
  <si>
    <t xml:space="preserve">На материально - техническое обеспечение </t>
  </si>
  <si>
    <t>Мероприятия по стимулированию программ жилищного строительства в рамках федерального проекта "Жилье"</t>
  </si>
  <si>
    <t>1) Федеральный закон от 06.10.2003 № 131-ФЗ "Об общих принципах организации местного самоуправления в РФ" ст. 14 п. 1 п.п. 12;                                            2) Основы закон-ва РФ "О культуре" от 09.10.1992 № 3612-1 ст. 40 абз. 1; 3) Пост. Адм-ции НО от 31.12.1996 №333 "Об утв. положения об основах хоз. деят-ти и финан-сирования орг-ций культуры и искусства НО" п. 2</t>
  </si>
  <si>
    <t xml:space="preserve">1) Федеральный закон от 06.10.2003 № 131-ФЗ "Об общих принципах организации местного самоуправления в РФ" ст. 16.1;                                            2) Пост. Администрации город. округа г.Бор от 02.02.2015 № 441 (с изм. от 08.04.2015 № 1661) "Об утв. порядка предоставления мер соц. поддержки населения и обществ. орг-ций город. округа г. Бор" р. 1 п. 1.1.       </t>
  </si>
  <si>
    <t>4) Пост. Администрации НО от 27.02.1998 № 47 "О льгот. жил. кредитовании граждан" полож. о порядке и условиях предост. льгот. цел. кредита гр-нам на стр-во или приобр. жилья на основе ипотеки;                                                5)  Закон НО от 16.11.2005 № 179-З "О порядке ведения органами мест.самоупр.город. окр. и поселений НО учета гр-н в кач-ве нуждающихся в жил. помещениях, предостав. по договорам соц.займа" ст.3;                                               6) Пост. адм. город.о округа г. Бор от 15.08.2013 № 5004 (с изм.от 15.02.2016 № 1074) "Предост. жил. помещения по дог.соц. найма гр-нам, сост. на учёте в кач-ве нуждающихся в жилых помещениях, в город. округе г.Бор НО» прил.</t>
  </si>
  <si>
    <t>2.11.</t>
  </si>
  <si>
    <t>Софинансирование муниципальных программ поддержки малого и среднего предпринимательства</t>
  </si>
  <si>
    <t>15104S2040</t>
  </si>
  <si>
    <t>МП «Развитие малого и среднего предпринимательства городского округа г. Бор», в т.ч.:</t>
  </si>
  <si>
    <t>Д.С.Егоров</t>
  </si>
  <si>
    <t>Реализация мероприятий, направленных на обеспечение общественного порядка и противодействия преступности в городском округе</t>
  </si>
  <si>
    <t>4.2.1.8</t>
  </si>
  <si>
    <t>4.2.1.10</t>
  </si>
  <si>
    <t>4.2.1.11</t>
  </si>
  <si>
    <t>01601L5760</t>
  </si>
  <si>
    <t>Расходы на реализацию мероприятий по имсполнению требований по антитерростической защищенности объектов образования</t>
  </si>
  <si>
    <t>Расходы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</si>
  <si>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012E250980</t>
  </si>
  <si>
    <t>Мероприятия по реализации проектов комплексного развития сельских территорий (сельских агломераций) местн.бюджет</t>
  </si>
  <si>
    <t>Расходы на обеспечение деятельности муниципальных организаций отдыха и оздоровления детей</t>
  </si>
  <si>
    <t>4.2.2.40</t>
  </si>
  <si>
    <t>4.2.2.41</t>
  </si>
  <si>
    <t>4.2.2.42</t>
  </si>
  <si>
    <t xml:space="preserve">   Закон Нижегородской области от 21 октября 2005 года № 140-З "О наделении органов местного самоуправления отдельными государственными полномочиями в области образования" (статья 5 пункт 4²)                                                                                                                                                                     </t>
  </si>
  <si>
    <t>Расходы на осуществление полномочий по организации и осуществлению деятельности по опеке и попечительству в отношении несовершеннолетних граждан за счет средств субвенции из областного бюджета</t>
  </si>
  <si>
    <t>7770173020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</si>
  <si>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</si>
  <si>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7770173950</t>
  </si>
  <si>
    <t>Присмотр и уход за детьми -инвалидами ,детьми сиротами,оставшимися без попечения родителей,а также за детьми с туберкулезной интоксикацией ,обучающимися в  муниципальных образовательных организациях,реализующих образовательные программы дошкольного образования</t>
  </si>
  <si>
    <t>0120253030</t>
  </si>
  <si>
    <t>1.1.1.</t>
  </si>
  <si>
    <t>финансирование расходов на содержание органов местного самоуправления городских округов</t>
  </si>
  <si>
    <t>0550100590</t>
  </si>
  <si>
    <t>0550100190</t>
  </si>
  <si>
    <t>1.2.1.</t>
  </si>
  <si>
    <t>1.3.1.</t>
  </si>
  <si>
    <t>0510103360</t>
  </si>
  <si>
    <t>05102S2120</t>
  </si>
  <si>
    <t>04-2505</t>
  </si>
  <si>
    <t xml:space="preserve"> 0530100370</t>
  </si>
  <si>
    <t>0550225070</t>
  </si>
  <si>
    <t>0510200135</t>
  </si>
  <si>
    <t>04-2628</t>
  </si>
  <si>
    <t>Организация капитального ремонта, ремонта и содержания закрепленных автомобильных дорог общего пользования и искусственных дорожных сооружений в их составе</t>
  </si>
  <si>
    <t>0840100590</t>
  </si>
  <si>
    <t>0840200590</t>
  </si>
  <si>
    <t>Уборка территорий и аналогичная деятельность</t>
  </si>
  <si>
    <t>04-2539</t>
  </si>
  <si>
    <t>05401S2870</t>
  </si>
  <si>
    <t>05401S2290</t>
  </si>
  <si>
    <t>05401S2670</t>
  </si>
  <si>
    <t>Организация благоустройства и озеленения</t>
  </si>
  <si>
    <t>0540125080</t>
  </si>
  <si>
    <t>2610225140</t>
  </si>
  <si>
    <t>26201S2820</t>
  </si>
  <si>
    <t>2610274650</t>
  </si>
  <si>
    <t>0610125011</t>
  </si>
  <si>
    <t>4.1.1.6</t>
  </si>
  <si>
    <t>Обеспечение деятельности подведомственного учреждения</t>
  </si>
  <si>
    <t xml:space="preserve"> 0540100590</t>
  </si>
  <si>
    <t>4.1.1.7</t>
  </si>
  <si>
    <t>4.1.2.2</t>
  </si>
  <si>
    <t>0820124110</t>
  </si>
  <si>
    <t>08203S2210</t>
  </si>
  <si>
    <t>4.1.2.3</t>
  </si>
  <si>
    <t>261F255550</t>
  </si>
  <si>
    <t>26103S2980</t>
  </si>
  <si>
    <t>Постановление администрации городского округа город Бор № 9714 от 30.12.2014</t>
  </si>
  <si>
    <t>с изменениями от 04.06.2015</t>
  </si>
  <si>
    <t>0510101360</t>
  </si>
  <si>
    <t>0510102360</t>
  </si>
  <si>
    <t>0520101220</t>
  </si>
  <si>
    <t>0520103220</t>
  </si>
  <si>
    <t>0510109501</t>
  </si>
  <si>
    <t>0520104220</t>
  </si>
  <si>
    <t>0520100220</t>
  </si>
  <si>
    <t>0520111220</t>
  </si>
  <si>
    <t>0520105220</t>
  </si>
  <si>
    <t>0520106220</t>
  </si>
  <si>
    <t>0530101370</t>
  </si>
  <si>
    <t>0530101390</t>
  </si>
  <si>
    <t>04-3239</t>
  </si>
  <si>
    <t xml:space="preserve"> Закон НО от 04.08.2011 № 91-З "Об административных комиссиях в Нижегородской области и о наделении органов местного самоуправления муниципальных районов и городских округов Нижегородской области отдельными государственными полномочиями в области законодательства об административных правонарушениях"</t>
  </si>
  <si>
    <t>1. Предоставление субсидий бюджетным и автономным учреждениям, включая субсидии на финансовое обеспечение выполнения ими муниципального задания (за исключением субсидий на осуществление капитальных вложений в объекты капитального строительства муниципальной собственности или приобретение объектов недвижимого имущества в муниципальную собственность)</t>
  </si>
  <si>
    <t>1.1. Предоставление субсидий бюджетным учреждениям</t>
  </si>
  <si>
    <t>1.1.2.</t>
  </si>
  <si>
    <t>Предоставление субсидий бюджетным учреждениям</t>
  </si>
  <si>
    <t>1.1.2.1</t>
  </si>
  <si>
    <t>регулирование численности безнадзорных животных на территории города</t>
  </si>
  <si>
    <t>04-3254</t>
  </si>
  <si>
    <t>0540173310</t>
  </si>
  <si>
    <t xml:space="preserve">Закон Нижегородской области от 03.10.2013 N 129-З  "О наделении органов местного самоуправления муниципальных районов и городских округов Нижегородской области отдельными государственными полномочиями по организации мероприятий при осуществлении деятельности по обращению с животными без владельцев, а также по организации проведения мероприятий по предупреждению и ликвидации болезней животных, их лечению, защите населения от болезней, общих для человека и животных"
</t>
  </si>
  <si>
    <t>0510173120</t>
  </si>
  <si>
    <t>01201S2480</t>
  </si>
  <si>
    <t>02103S2590</t>
  </si>
  <si>
    <t>2-ой год планового периода 2026г</t>
  </si>
  <si>
    <t xml:space="preserve">1750100190 7770100190 7770455490             </t>
  </si>
  <si>
    <t>1. 08.10.2003         2. 01.06.2007            3. 25.08.2007                                 4. 01.10.2003
5. 01.01.2011</t>
  </si>
  <si>
    <t>и т.д.</t>
  </si>
  <si>
    <t>1. 08.10.2003         2. 25.08.2007       3. 01.01.2011</t>
  </si>
  <si>
    <t xml:space="preserve">1710725130
</t>
  </si>
  <si>
    <t>Контрольно-счетная палата городского округа город Бор</t>
  </si>
  <si>
    <t>1) 06.10.2003г.2) 03.08.2007г.3) 07.02.2011г.4) 11.01.2022 г.   5) 11.01.2022 г.</t>
  </si>
  <si>
    <t>Другие общегосударственные вопросы</t>
  </si>
  <si>
    <t>0810124110</t>
  </si>
  <si>
    <t>обеспечение мероприятиий по обустройству и восстановлению памятных мест, посвященных Великой Отечественной войне 1941-1945 МП«Развитие сферы  жилищно-коммунального хозяйства городского округа город Бор»</t>
  </si>
  <si>
    <t>04-2602                04-2601</t>
  </si>
  <si>
    <t>100</t>
  </si>
  <si>
    <t>2.2.4.</t>
  </si>
  <si>
    <t>2.2.5.</t>
  </si>
  <si>
    <t>Реализация мероприятия по безопасности дорожного движени</t>
  </si>
  <si>
    <t>Расходы за счет средств из резервного фонда администрации</t>
  </si>
  <si>
    <t xml:space="preserve">Уборка территории </t>
  </si>
  <si>
    <t>Расходы на озеленение территории</t>
  </si>
  <si>
    <t>мероприятия по благоустройству сельских территорий</t>
  </si>
  <si>
    <t>2.2.16</t>
  </si>
  <si>
    <t>Останкинский территориальный отдел</t>
  </si>
  <si>
    <t>Другие общегосударственные расходы</t>
  </si>
  <si>
    <t>Выплаты персоналу казенных учреждений МКУ "Останкинский центр обеспечения и содержания территории"</t>
  </si>
  <si>
    <t>Закупка товаров, работ, услуг в целях содержания казенных учреждений  МКУ "Останкинский центр обеспечения и содержания территории"</t>
  </si>
  <si>
    <t>2.2.2</t>
  </si>
  <si>
    <t>Территориальный отдел админимтрации городского округа город Бор в паселке Память Парижской Коммуны</t>
  </si>
  <si>
    <t>МКУ "Центр обеспечения и содержания территррии Память Парижской Коммуны"</t>
  </si>
  <si>
    <t>Распоряжение Правительства Нижегородской области №609-р от 06.06.2023г. на приобретение и установку спортивного комплекса на детской площадке, расположенной по адресу: п. Неклюдово, ул. Полевая, между домами №7 и №11</t>
  </si>
  <si>
    <t>Распоряжение Правительства Нижегородской области №906-р от 10.08.2023г. на приобретение и установку игрового элемента «Пожарная машинка» для детской площадки по адресу: п. Неклюдово, ул. Клубная, д. 5</t>
  </si>
  <si>
    <t xml:space="preserve">1) с изм. и доп., в редакции от 04.08.2023 ;             2)с изм. и доп., в редакции от 01.03.2023г. ;          3) с изм. и доп., в редакции от 24.11.2020г. </t>
  </si>
  <si>
    <t>Исполнение судебных актов Российской Федерации и мировых соглашений по возмещению причиненного вреда</t>
  </si>
  <si>
    <t xml:space="preserve">1) с изм. и доп., в редакции от 04.08.2023 ;             2)с изм. и доп., в редакции от 01.03.2023г. ;          3) с изм. и доп., в редакции от 24.11.2020г.        </t>
  </si>
  <si>
    <t>0510105360</t>
  </si>
  <si>
    <t xml:space="preserve">Субсидии бюджетным учреждениям на финансовое обеспечение муниципального задания на оказание муниципальных услуг (выполнение работ)
</t>
  </si>
  <si>
    <t>1) ст.16  ФЗ от 06.10.2003 № 131-ФЗ "Об общих принципах организации местного самоуправленияв РФ";                         2) ФЗ  от 08.11.2007 № 257-ФЗ "Об автомобильных дорогах и о дорожной деятельности в РФ и о внесении изменений в отдельные акты РФ" ст.13 п.1, ст.18 п.1;                                3) Постановление Прватильства Нижегородской области от 30.11.2011 № 978 " Об утверждении порядка формирования и использования бюджетных ассигнований дорожного фонда    Нижегор. области" п.3;                                                           4) З-н Нижегородской области от 10.09.2010 №144-З "Об обеспечении чистоты и порядка на территории Нижегородской области                                     5) Решение Совета депутатов от 13.12.13г. № 98 "Об утверждении Правил благоустройства, обеспечения чистоты и порядка на территории г.о. г.Бор Нижег.обл.</t>
  </si>
  <si>
    <t>1) с изм. и доп., в редакции от 04.08.2023 ;       2) с изм. и доп., в редакции от 01.09.2023 ;                               3) с изм. и доп. от 06.04.2022г.,                           4) с изм. и доп. от 31.08.2022г.,
5) с изм. и доп. от 26.01.2021г.</t>
  </si>
  <si>
    <t xml:space="preserve">1) ст.16  ФЗ от 06.10.2003 № 131-ФЗ "Об общих принципах организации местного самоуправленияв РФ";                         2) ФЗ  от 08.11.2007 № 257-ФЗ "Об автомобильных дорогах и о дорожной деятельности в РФ и о внесении изменений в отдельные акты РФ" ст.13 п.1, ст.18 п.1;                                3) Постановление Прватильства Нижегородской области от 30.11.2011 № 978 " Об утверждении порядка формирования и использования бюджетных ассигнований дорожного фонда    Нижегор. области" п.3;                                                           4) З-н Нижегородской области от 10.09.2010 №144-З "Об обеспечении чистоты и порядка на территории Нижегородской области                                     5) Решение Совета депутатов от 13.12.13г. № 98 "Об утверждении Правил благоустройства, обеспечения чистоты и порядка на территории г.о. г.Бор Нижег.обл. </t>
  </si>
  <si>
    <t>0540325080</t>
  </si>
  <si>
    <t>261F254240</t>
  </si>
  <si>
    <t>Расходы за счет резервных фондов</t>
  </si>
  <si>
    <t>4.1.2.8.</t>
  </si>
  <si>
    <t>1) ст.16  ФЗ от 06.10.2003 № 131-ФЗ "Об общих принципах организации местного самоуправленияв РФ"; 2)Устав муниципального образования городского округа город Бор Нижегородской области</t>
  </si>
  <si>
    <t xml:space="preserve">1) с изм. и доп., в редакции от 04.08.2023 ;  </t>
  </si>
  <si>
    <t xml:space="preserve">1) с изменениями от 07.04.2020
</t>
  </si>
  <si>
    <t>Постановление Правительства НО № 22 от 21.01.2010г. "Об утверждении Порядка использования бюджетных ассигнований резервного фонда Правительства НО"</t>
  </si>
  <si>
    <t xml:space="preserve">с изм. и доп. от 06.03.2023г. </t>
  </si>
  <si>
    <t xml:space="preserve">1) ФЗ от 21.07.2007 № 185-ФЗ "О фонде содействия реформированию жилищно-коммунального хозяйтсва"                      2) Жилищный кодекс РФ       </t>
  </si>
  <si>
    <t xml:space="preserve">1)в редакции от 19.12.2023г.; 2) с изм. и доп. от 04.08.2023г. </t>
  </si>
  <si>
    <t xml:space="preserve">1) ст.16  ФЗ от 06.10.2003 № 131-ФЗ "Об общих принципах организации местного самоуправленияв РФ"; 2)постановление Правительства Российской Федерации от 13 мая 2013 г. N 406 "О государственном регулировании тарифов в сфере водоснабжения и водоотведения" 3)Постановление Правительства РФ от 22.10.2012 N 1075  "О ценообразовании в сфере теплоснабжения"
</t>
  </si>
  <si>
    <t>1) с изм. и доп., в редакции от 04.08.2023 ;     2)в ред. от 28.03.2023г.    3)в ред. от 28.03.2023</t>
  </si>
  <si>
    <t>Дополнительные меры социальной поддержки</t>
  </si>
  <si>
    <t>1) ФЗ от 06.10.2003 № 131-ФЗ "Об общих принципах организации местного самоуправленияв РФ";                    2) Посовление Правительства РФ от 1 декабря 2015 г. N 1297  "об утверждении государственной программы
Российской Федерации "Доступная среда на 2011 -
2020 годы"</t>
  </si>
  <si>
    <t xml:space="preserve">1) с изм. и доп., в редакции от 04.08.2023 ;     </t>
  </si>
  <si>
    <t>0330229850</t>
  </si>
  <si>
    <t>0550173930</t>
  </si>
  <si>
    <t>с изменениями на 6 июля 2023года</t>
  </si>
  <si>
    <t xml:space="preserve"> (принят постановлением ЗС НО от 26.09.2013 N 1059-V) с изменениями от 20.12.2022г.
</t>
  </si>
  <si>
    <t xml:space="preserve">1) Закон НО от 10 декабря 2004 года № 147-З "О мерах социальной поддержки детей-сирот и детей,
оставшихся без попечения родителей"
 2) Закон НО от 30 сентября 2008 года № 116-З "О наделении органов местного самоуправления муниципальных
районов и городских округов Нижегородской области отдельными
государственными полномочиями в области
жилищных отношений
</t>
  </si>
  <si>
    <t>1) с изменениями на 02.08.2023г.   2)с изменениями на 07.09.2023г.</t>
  </si>
  <si>
    <t>Расходы на поощрение муниципальных управленческих команд в 2022 году</t>
  </si>
  <si>
    <t>09401S4090</t>
  </si>
  <si>
    <t>09301S4090</t>
  </si>
  <si>
    <t>Расходы в рамках национального проекта "Культура" по мероприятию "Модернизация детских школ искусств по видам искусств путем их реконструкции и (или) капитального ремонта.</t>
  </si>
  <si>
    <t>092А155193</t>
  </si>
  <si>
    <t xml:space="preserve">Реализация дополнительных общеразвивающих программ;
</t>
  </si>
  <si>
    <t>Спортивная подготовка по олимпийским видам спорта, Спортивная подготовка по неолимпийским видам спорта;
Реализация дополнительных образовательных программ спортивной подготовки по адаптивным видам спорта Спорт с поражением ОДА</t>
  </si>
  <si>
    <t>1) 06.01.2007</t>
  </si>
  <si>
    <t>Субсидии некоммерческим организациям</t>
  </si>
  <si>
    <t>Упраление образования и молодежной политики администрации городского округа город Бор</t>
  </si>
  <si>
    <t>ИМЦ                                                             МКУ "Бухгалтерия образования"</t>
  </si>
  <si>
    <t xml:space="preserve"> Федеральный закон от 06.10.2003 № 131-ФЗ "Об общих принципах организации местного самоуправления в Российской Федерации" </t>
  </si>
  <si>
    <t xml:space="preserve">1)статья 5, 28 Федарального закона " Об образовании  в Российской Федерации" № 273- ФЗ от 29.12.2012 ,  2) Постановление Правительства Нижегородской области  "Об организации отдыха, оздоровления и занятости детей и молодежи Нижегородской области"                                    </t>
  </si>
  <si>
    <t xml:space="preserve">)Федеральный закон от 06.10.2003 № 131-ФЗ "Об общих принципах организации местного самоуправления в Российской Федерации"  </t>
  </si>
  <si>
    <t>4.2.2.5</t>
  </si>
  <si>
    <t>Содействие заключению энергосервисных договоров</t>
  </si>
  <si>
    <t>4.2.2.8</t>
  </si>
  <si>
    <t>Расходы на капитальный ремонт образовательных организаций, реализующих общеобразовательные программ</t>
  </si>
  <si>
    <t>01602S2540</t>
  </si>
  <si>
    <t>Расходы на проведение ремонтных работ в целях обеспечения безопасности жизнедеятельности в муниципальных образовательных организациях</t>
  </si>
  <si>
    <t>0160300590</t>
  </si>
  <si>
    <t>Расходы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</si>
  <si>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Расходы на дополнительное финансовое обеспечение мероприятий по организации бесплатного горячего питания обучающихся, получающих начальное общее образование в муниципальных образовательных организациях Нижегородской области</t>
  </si>
  <si>
    <t>Расходы на реализацию мероприятий модернизацию пищеблоков муниципальных общеобразовательных организаций</t>
  </si>
  <si>
    <t>01603S2530</t>
  </si>
  <si>
    <t>01602S2250</t>
  </si>
  <si>
    <t>4.2.2.21</t>
  </si>
  <si>
    <t>Расходы на реализацию мероприятий, по финансовому обеспечению бесплатным двухразовым питанием обучающихся с ограниченными возможностями здоровья, не проживающих в муниципальных организациях, осуществляющих образовательную дечтельность,  в части финансирования стоимости набора продуктов для организации питания.</t>
  </si>
  <si>
    <t>4.2.2.25</t>
  </si>
  <si>
    <t>Расходы на реализацию мероприятий по модернизации школьных систем образования</t>
  </si>
  <si>
    <t>Постановление Правительства РФ от 26.12.2017 №1642 об утверждении ГП РФ "Развитие образования"</t>
  </si>
  <si>
    <t>4.2.2.32</t>
  </si>
  <si>
    <t>Управление средствами резервного фонда администарции городского округа город Бор</t>
  </si>
  <si>
    <t>4.2.2.33</t>
  </si>
  <si>
    <t xml:space="preserve">Иные бюджетные ассигнования </t>
  </si>
  <si>
    <t xml:space="preserve">Субвенция на исполнение полномочий в сфере общего образования в муниципальных дошкольных образовательных организациях за счет средств субвенции из областного </t>
  </si>
  <si>
    <t>04-3201        04-3202</t>
  </si>
  <si>
    <t>13101R5014</t>
  </si>
  <si>
    <t>13102R5020</t>
  </si>
  <si>
    <t>13102R5011</t>
  </si>
  <si>
    <t>Возмещение части затрат на поддержку племенного животноводства за счет средств областного бюджета</t>
  </si>
  <si>
    <t>13102R5015</t>
  </si>
  <si>
    <t>Возмещение производителям зерновых культур части затрат на производство и реализацию зерновых культур за счет средств резервного фонда Правительства Российской Федерации</t>
  </si>
  <si>
    <t>13101R368F</t>
  </si>
  <si>
    <t>01    01</t>
  </si>
  <si>
    <t>02   04</t>
  </si>
  <si>
    <t>Мероприятия, направленные на сбор исходных данных, обследование зем. участков для определения возможности строительства объекта,расходы на которые не связанны с увеличением стоимости нефинансовых активов</t>
  </si>
  <si>
    <t>0210710010</t>
  </si>
  <si>
    <t>Расходы за счет средств резервного фонда ПНО на оплату экспертизы по объекту "Детский сад на 240 мест в микрорайоне Красногорка г. Бор НО"</t>
  </si>
  <si>
    <t>13) Решение инвест. Совета при Губернаторе НО от 16.10.2015 № 11947-181-8116 " Реконст-рукция Региональной автомат. Системы централизованного оповещения ГО НО"</t>
  </si>
  <si>
    <t>13) 16.10.2015</t>
  </si>
  <si>
    <t>Расходы, связанные с использованием современных технологий и техническим оснащением оборудованием</t>
  </si>
  <si>
    <t>2410525020</t>
  </si>
  <si>
    <t>3.1.4.</t>
  </si>
  <si>
    <t>1) Федеральный закон от 06.10.2003 № 131-ФЗ "Об общих принципах организации местного самоуправления в РФ" ст. 14 п. 1 п.п. 12;                                            2) Основы законодательства РФ "О культуре" от 09.10.1992 № 3612-1 ст. 40 абз. 1;                                       3) Постановление Администрации Нижегородской области от 31.12.1996 № 333 "Об утверждени положения об основах хозяйственной деятельности и финансирования организаций культуры и искусства Нижегородской области" п. 2</t>
  </si>
  <si>
    <t>Субсидии МБУ "Борское информационное агентство" на финансовое обеспечение муниципального задания на оказание муниципальных услуг (выполнение работ)</t>
  </si>
  <si>
    <t>Осуществление издательской деятельности (кол-во номеров); производство и выпуск сетевого издания</t>
  </si>
  <si>
    <t>2430100590 24301S2050</t>
  </si>
  <si>
    <t xml:space="preserve">1) Федеральный закон от 06.10.2003 № 131-ФЗ «Об общих принципах организации местного самоуправления в РФ»                                                         2) Пост. Администрации город. округа г. Бор НО от 18.01.2023 № 172 "О реорганизации МУП Борского района "БИА""                  3) Пост. Администрации город. округа г. Бор НО от  23.05.2023 № 3014 "Устав МБУ "Борское информационное агенство" в целом.                             </t>
  </si>
  <si>
    <t>1) 01.01.2006                             2) 18.01.2023                            3) 23.05.2023</t>
  </si>
  <si>
    <t>0710100590 7770455490</t>
  </si>
  <si>
    <t xml:space="preserve"> 15102S2040</t>
  </si>
  <si>
    <t>мероприятия в рамках п/пр. "Профилактика социально-значимых заболеваний в  город. округе г.Бор"</t>
  </si>
  <si>
    <t>5.9.</t>
  </si>
  <si>
    <t xml:space="preserve">05   </t>
  </si>
  <si>
    <t xml:space="preserve">02  </t>
  </si>
  <si>
    <t>Мероприятия в рамках реализации проекта инициативного бюджетирования "Вам решать!"</t>
  </si>
  <si>
    <t>77705S2600</t>
  </si>
  <si>
    <t>Расходы на строительство, реконструкцию, проектно - изыскат. работы по отрасли "Жилищно - коммунальное хозяйство"</t>
  </si>
  <si>
    <t>Строительство, реконструкция, проектно-изыскательские работы и разработка ПСД объектов капитального строительства</t>
  </si>
  <si>
    <t>Мероприятия в рамках региональной программы Нижегородской области "Модернизация системы коммунальной инфраструктуры"</t>
  </si>
  <si>
    <t xml:space="preserve">08      </t>
  </si>
  <si>
    <t xml:space="preserve">01  </t>
  </si>
  <si>
    <t xml:space="preserve">0210500010  </t>
  </si>
  <si>
    <t>Расходы на предоставление социальной денежной выплаты членам семей лиц, погибших в связи с выполнением задач в ходе специальной военной операции</t>
  </si>
  <si>
    <t>0310180970</t>
  </si>
  <si>
    <t>0310529960</t>
  </si>
  <si>
    <t>1) Федеральный закон от 06.10.2003 №131-ФЗ "Об об-щих принципах организации мест. самоуправления в РФ" ст. 14 п.п. 28, ст. 15 п.п. 25;                                                    2) Федеральный закон от  24.07.2007 № 209-ФЗ "О развитии малого и среднего предпр-ва в РФ";                         3) Пост.Правительства РФ от 18.09.2020 №1492 "Об общих требованиях к нормативным правовым актам, муниц. правовым актам, регулирующим предос-тавление субсидий,в т.ч. грантов в форме субсидий, юрид. лицам, ИП, а также физ. лицам- производителям товаров, работ, услуг"</t>
  </si>
  <si>
    <t>Возмещение части затрат субъектов мал. и сред. предпринимат-ва, связанных с приобретением оборудования в целях создания и (или) развития либо модернизации произв-ва товаров (работ, услуг)</t>
  </si>
  <si>
    <t>15105S2040</t>
  </si>
  <si>
    <t>2) 01.01.2008</t>
  </si>
  <si>
    <t>Возмещение части затрат субъектов мал. и сред. предпринимат-ва, связанных с уплатой лизинговых платежей по договору (договорам) лизинга, заключенному (заключенным) с российскими лизинговыми организациями в целях создания и (или) развития либо модернизации производства товаров (работ, услуг)</t>
  </si>
  <si>
    <t>15106S2040</t>
  </si>
  <si>
    <t>3) 01.01.2021</t>
  </si>
  <si>
    <t>Возмещение части затрат субъектов мал. и сред. предпринимат-ва, связанных с уплатой первого взноса (аванса) при заключении договора (договоров) лизинга оборудования с российскими лизинговыми организациями, в целях создания и (или) развития либо модернизации производства товаров (работ, услуг)</t>
  </si>
  <si>
    <t>15107S2040</t>
  </si>
  <si>
    <t xml:space="preserve"> 7770173920</t>
  </si>
  <si>
    <t xml:space="preserve"> 7770173940</t>
  </si>
  <si>
    <r>
      <rPr>
        <b/>
        <sz val="14"/>
        <rFont val="Times New Roman"/>
        <family val="1"/>
        <charset val="204"/>
      </rPr>
      <t xml:space="preserve">Непрограммное напрвление деятельности, в т.ч. </t>
    </r>
    <r>
      <rPr>
        <sz val="14"/>
        <rFont val="Times New Roman"/>
        <family val="1"/>
        <charset val="204"/>
      </rPr>
      <t>составление (изменение, дополнение) списков кандидатов в присяжные заседатели федеральных судов общей юрисдикции в Российской Федерации</t>
    </r>
  </si>
  <si>
    <t>0420273160</t>
  </si>
  <si>
    <t>04-2504</t>
  </si>
  <si>
    <t>1.Федеральный закон от 6.10.2003 №131-ФЗ «Об общих принципах организации местного самоуправления в Российской Федерации» 
Ст.16</t>
  </si>
  <si>
    <t>Учет и ведение Реестра мун.имущества го г.Бор</t>
  </si>
  <si>
    <t xml:space="preserve"> 08.10.2003,         16.03.2011</t>
  </si>
  <si>
    <t>Управление муниципальным имущ. го г.Бор</t>
  </si>
  <si>
    <t>1610226000  16102S2030</t>
  </si>
  <si>
    <t>Распоряжение муниц.имуществом го г.Бор</t>
  </si>
  <si>
    <t>Формирование муниц.имущественной казны</t>
  </si>
  <si>
    <t>200    400</t>
  </si>
  <si>
    <t>Взнос на капремонт общего имущества многокв.жил.домов в части нежилых муниц.помещений</t>
  </si>
  <si>
    <t>Мероприятия по переселению граждан из жилищного фонда, принаного аварийным после 01.01.2012 (оценка выкупаемых аварийных помещений у граждан)</t>
  </si>
  <si>
    <t>0430100250</t>
  </si>
  <si>
    <t>Расходы на приобретение жилых помещений для предоставления гражданам, утратившим жилые помещения в результате пожара, по договорам социального найма</t>
  </si>
  <si>
    <t>04204S2400</t>
  </si>
  <si>
    <t xml:space="preserve">1.Федеральный закон от 6.10.2003 №131-ФЗ «Об общихпринципахорганизацииместного самоуправления в Российской Федерации» 
Ст.16 п.1 пп.6
2. Устав муниципального образования городского округа город Бор Нижегородской области(принят реш.Совета депутатов от 25.01.2011 №1)ст.10,п.2,
пп.6
3. Федеральный закон от21.07.2007 №185-ФЗ «О Фонде содействия реформированию жилищно-коммунального хозяйства»
4.ГРАП «Переселение граждан из авариного жил.фонда на тер-рии НО на 2013-2017гг»,ут.впостан.прав-ва НО от 19.06.13г.№383,Приложение 1
5. ".Жилищный кодекс РФ" от 29.12.2004 №188-ФЗ,ст.85,86,89                                    6.ГРАП "Переселение граждан из аварийного жилищного фонда на территории Нижегородской области на 2019-2025 годы",утв.Постановлением Правительства НО от 29.03.2019г. №168                                                                                
                                                                             </t>
  </si>
  <si>
    <t>ГРАП "Переселение граждан из аварийного жилищного фонда на территории Нижегордской области на 2019-2023 годы"</t>
  </si>
  <si>
    <t>043F367484 043F367483 043F36748S 04302S2620</t>
  </si>
  <si>
    <t>Субсидии на поддержку СМИ</t>
  </si>
  <si>
    <t>04-2617</t>
  </si>
  <si>
    <t xml:space="preserve">1.Федеральный закон от 6.10.2003 №131-ФЗ «Об общих принципах организации местного самоуправления в Российской Федерации» 
Ст.17 п.1 пп.7
</t>
  </si>
  <si>
    <t>Исполнение судебных решений</t>
  </si>
  <si>
    <t xml:space="preserve">1610126000 1610226000               </t>
  </si>
  <si>
    <t>1.Федеральный закон от 6.10.2003 №131-ФЗ «Об общихпринципахорганизацииместного самоуправления в Российской Федерации» 
Ст.16 п.1 пп.3
2. Устав муниципального образования городского округа город Бор Нижегородской области(принят реш.Совета депутатов от 25.01.2011 №1)ст.10,п.2,
пп.3</t>
  </si>
  <si>
    <t>Обеспечение детей-сирот жилыми помещениями</t>
  </si>
  <si>
    <t>Ситниковский территориальный отдел Администрации городского округа город Бор Нижегородской области</t>
  </si>
  <si>
    <t>2.2.17</t>
  </si>
  <si>
    <t>2.2.18</t>
  </si>
  <si>
    <t>2.2.19</t>
  </si>
  <si>
    <t>05401S2650</t>
  </si>
  <si>
    <t>77705S2680</t>
  </si>
  <si>
    <t>2.1</t>
  </si>
  <si>
    <t>2.2</t>
  </si>
  <si>
    <t>633</t>
  </si>
  <si>
    <t>Субвенции на возмещение части затрат на приобретение оборудования и техники за счет средств областного бюджета</t>
  </si>
  <si>
    <t>5.1</t>
  </si>
  <si>
    <t>0120274750</t>
  </si>
  <si>
    <t>012Y474170</t>
  </si>
  <si>
    <t>отчетный финансовый год 2023г</t>
  </si>
  <si>
    <t>текущий финансовый год (уточненный план на 01.09.2024г)</t>
  </si>
  <si>
    <t>очередной финансовый год 2025г</t>
  </si>
  <si>
    <t>1-ый год планового периода 2026г</t>
  </si>
  <si>
    <t xml:space="preserve">Код РО городского округа </t>
  </si>
  <si>
    <t>Код РО муниципального округа</t>
  </si>
  <si>
    <t xml:space="preserve">Приложение 1  к  Приказу Департамента финансов администрации городского округа г.Бор     № 62н от 18.09.2024г           </t>
  </si>
  <si>
    <t xml:space="preserve">Приложение 2  к  Приказу Департамента финансов администрации городского округа г.Бор     № 62н от 18.09.2024г           </t>
  </si>
  <si>
    <t>текущий финансовый год (факт по состоянию на 01.09.2024г)</t>
  </si>
  <si>
    <t>15-10701                  15-10702</t>
  </si>
  <si>
    <t>1. Федеральный закон "Об общих принципах организации местного самоуправления в Российской Федерации" 131-ФЗ от 06.10.2003 ст.34, п.9;. 2.Федеральный закон "О муниципальной службе в Российской Федерации" 25-ФЗ от 02.03.2007г.;                                   3.Закон Нижегородской области "О муниципальной службе в НО" №99-З от 03.08.2007г ст.38. 4.Закон Нижегородской области "О денежном содержании лиц замещающих муниципальные должности в НО" №93-З от 10.10.2003г. ст.6                                    5.Решение Совета депутатов городского округа г. Бор от 30.09.2010 № 39 "Об утверждении Положения о муниципальной службе в городском округе город Бор", ст. 26</t>
  </si>
  <si>
    <t>15-10701</t>
  </si>
  <si>
    <t>15-10708</t>
  </si>
  <si>
    <t>1750200590
7770574270</t>
  </si>
  <si>
    <t>МКУ 2</t>
  </si>
  <si>
    <t>6.2.</t>
  </si>
  <si>
    <t>15-10608</t>
  </si>
  <si>
    <t>4.2.</t>
  </si>
  <si>
    <t>Иные выплаты текущего характера физическим лицам</t>
  </si>
  <si>
    <t xml:space="preserve">7770574270
</t>
  </si>
  <si>
    <t>1. Постановление правительства нижегородской области от 16.06.2023 № 527 "Об утверждении порядка предоставления и распределения из областного бюджета бюджетам муниципальных образований Нижегородской области иных межбюджетных трансфертов на реализацию социально значимых мероприятий в рамках решения вопросов местного значения 2. Постановление администрации городского округа город Бор от 12.09.2023 №5362 "Об утверждении порядка предоставлениястимулирующих выплат гражджанам за активное участие в реализации социально значимых мероприятий в рамках решения вопросов местного значения</t>
  </si>
  <si>
    <t>15-10703                 15-10704</t>
  </si>
  <si>
    <t>15-10727</t>
  </si>
  <si>
    <t>15-10713</t>
  </si>
  <si>
    <t>04-2602           04-2601</t>
  </si>
  <si>
    <t>15-10702          15-10701</t>
  </si>
  <si>
    <t>1) Федеральный закон от 06.10.2003 № 131-ФЗ "Об общих принципах организации местного самоуправления в Российской Федерации" ст. 34, п. 9  2) Федеральный закон от 02.03.2007 № 25-ФЗ "О муниципальной службе в Российской Федерации"ст. 22, п. 2
3) Закон Нижегородской области от 03.08.2007 № 99-З "О муниципальной службе в Нижегородской области", Ст. 38, абз.1
4) Закон Нижегородской области от 10.10.2003 № 93-З "О денежном содержании лиц, замещающих муниципальные должности в Нижегородской области",Ст.6</t>
  </si>
  <si>
    <t>1)06.10.2003,                         
2)02.03.2007, 3)03.08.2007.
4)10.10.2003</t>
  </si>
  <si>
    <t xml:space="preserve">  04-2601</t>
  </si>
  <si>
    <t xml:space="preserve">  04-2627</t>
  </si>
  <si>
    <t>15-10726</t>
  </si>
  <si>
    <t>1)Постановление Правительства Нижегородской области "Об утверждении порядка использования бюджетных ассигнований резерсвного фонда Правительства Нижегородской области" 22 от 21.01.2010       2) Постановление администрации городского округа город Бор "Об утверждении порядка использования бюджетных ассигнований резервного фонда администрации городского округа город Бор" 9714 от 30.12.2014</t>
  </si>
  <si>
    <t>1) 21.01.2010                2) 30.12.2014</t>
  </si>
  <si>
    <t>15-10620</t>
  </si>
  <si>
    <t xml:space="preserve">1) Федеральный закон от 06.10.2003 № 131-ФЗ "Об общих принципах организации местного самоуправления в Российской Федерации" ст. 14, п. 1, п.п. 9; 2) Федеральный закон от 21.12.1994 № 69-ФЗ "О пожарной безопасности" ст. 19 3) Закон Нижегородской области от 26.10.1995 № 16-З "О пожарной безопасности"; 4) Федеральный закон от 06.05.2011 N 100-ФЗ "О добровольной пожарной охране"; </t>
  </si>
  <si>
    <t>15-10640</t>
  </si>
  <si>
    <t xml:space="preserve">1)"Об общих принципах организации местного самоуправления в Российской Федерации" № 131-ФЗ от 06.10.2003 2) "Об утверждении порядка накопления твердых коммунальных отходов (в том числе их раздельного накопления) на территории Нижегородской области" № 407 от 05.06.2018 3)"О внесении изменений в Правила благоустройства, обеспечения чистоты и порядка на территории городского округа город Бор Нижегородской области, утвержденные решением Совета депутатов городского округа город Бор Нижегородской области от 13.12.2013 № 98" 4) Постановление администрации городского округа г.Бор  "Об изменении типа и наименования МБУ "Останкинский ЦО и СТ" 5591 от 25.11.16            </t>
  </si>
  <si>
    <t xml:space="preserve">1)06.10.2003                    2)05.06.2018      3) 13.12.2013
4) 25.11.2016                                                    
</t>
  </si>
  <si>
    <t>15-10607</t>
  </si>
  <si>
    <t>1) Федеральный закон от 06.10.2003 № 131-ФЗ "Об общих принципах организации местного самоуправления в Российской Федерации" ст. 14, п. 1, п.п. 5
2) Закон Нижегородской области от 04.12.2008 № 157-З "Об автомобильных дорогах и дорожной деятельности на территории Нижегородской области" ст. 10, п. 4           3) "О создании муниципального дорожного фонда городского округа город Бор" Решение Совета депутатов 74 от 28.10.2017                4) Постановление администрации городского округа город Бор "О порядке учета и формирования перечня автомобильных дорог общего пользования местного значения, расположенных на территории городского округа город Бор Нижегородской области" 6978 от 10.10.2024</t>
  </si>
  <si>
    <t>1)06.10.2003,
2)14.12.2008,   3)28.10.2017  4)10.10.2014</t>
  </si>
  <si>
    <t>15-10641</t>
  </si>
  <si>
    <t>1) Федеральный закон от 06.10.2003 № 131-ФЗ "Об общих принципах организации местного самоуправления в Российской Федерации" ст. 14, п. 1, п.п. 22, ст. 16 п. 1 пп 25;                                                       2)  Постановление Правительства Нижегородской области "Об утверждении порядка накопления твердых коммунальных отходов (в том числе их раздельного накопления) на территории Нижегородской области" 407 от 05.06.2018                                                      3) Закон Нижегородской области "О погребении и похоронном деле в Нижегородской области" 97-Зот 08.08.2008</t>
  </si>
  <si>
    <t>1) 06.01.2003             2) 05.06.2018                     3) 08.08.2008</t>
  </si>
  <si>
    <t>15-10638</t>
  </si>
  <si>
    <t>Реализация мероприятий направленных на расходы по благоустройству сельских территорий</t>
  </si>
  <si>
    <t>05405Д5760                          05405S5760</t>
  </si>
  <si>
    <t>Расходы по благоустройству за счет средств фонда поддержки территорий</t>
  </si>
  <si>
    <t>15-10728</t>
  </si>
  <si>
    <t>Постановление Правительства Нижегородской обалсти "Об утверждении Порядка использования бюджетных ассигнований фонда на поддержку территорий" 57 от 07.02.2011</t>
  </si>
  <si>
    <t>2.2.20</t>
  </si>
  <si>
    <t>1) № 131-ФЗ "Обобщих принципах организации местного самоуправленияв РФ" ст.34, п.9                    2) Постановление Правительства Нижегородской области "Об утверждении порядка накопления твердых коммунальных отходов (в том числе их раздельного накопления) на территории Нижегородской области" 407 от 05.06.2018                                                    3) Федеральный закон от 24.06.1998 №89-ФЗ "Об отходах производства потребления"</t>
  </si>
  <si>
    <t>1) 06.10.2003             2) 05.06.2018               3) 24.06.1998</t>
  </si>
  <si>
    <t xml:space="preserve"> 1) 06.10.2003             2) 05.06.2018               3) 24.06.1998</t>
  </si>
  <si>
    <t>Редькинский территориальный отдел</t>
  </si>
  <si>
    <t xml:space="preserve">15-10702          15-10701 </t>
  </si>
  <si>
    <t>7770100190     7770455490            7770574270</t>
  </si>
  <si>
    <t>Расходы за счет средств резервного фонда</t>
  </si>
  <si>
    <t xml:space="preserve">1.4. </t>
  </si>
  <si>
    <t>Выплаты персоналу МКУ "Редькинский центр обеспечения и содержания территории"</t>
  </si>
  <si>
    <t>Закупка товаров, работ, услуг в целях содержания казенных учреждений МКУ "Редькинский центр обеспечения и содержания территории"</t>
  </si>
  <si>
    <t>1) Федеральный закон от 06.10.2003 № 131-ФЗ "Об общих принципах организации местного самоуправления в Российской Федерации" ст. 14, п. 1, п.п. 5
2) Закон Нижегородской области от 04.12.2008 № 157-З "Об автомобильных дорогах и дорожной деятельности на территории Нижегородской области" ст. 10, п. 4           3) ФЗ от 10.12.1995 № 196-ФЗ "О безопасности дорожного движения"                4) Постановление администрации городского округа город Бор "О порядке учета и формирования перечня автомобильных дорог общего пользования местного значения, расположенных на территории городского округа город Бор Нижегородской области" 6978 от 10.10.2024</t>
  </si>
  <si>
    <t>1)06.10.2003,
2)14.12.2008,   3) 10.12.1995  4)10.10.2014</t>
  </si>
  <si>
    <t>1) Федеральный закон от 06.10.2003 № 131-ФЗ "Об общих принципах организации местного самоуправления в Российской Федерации" ст. 14, п. 1, п.п. 22, ст. 16 п. 1 пп 25;                                                       2)  Постановление Правительства Нижегородской области "Об утверждении порядка накопления твердых коммунальных отходов (в том числе их раздельного накопления) на территории Нижегородской области" 407 от 05.06.2018                                                      3) Закон Нижегородской области "О погребении и похоронном деле в Нижегородской области" 97-Зот 08.08.2008                    4)Закон Нижегородской области от 10.09.2010 № 144-З "Об обеспечении чистоты и порядка на территории Нижегородской области"</t>
  </si>
  <si>
    <t>1) 06.01.2003             2) 05.06.2018                     3) 08.08.2008     4) 10.09.2010</t>
  </si>
  <si>
    <t>Реализация мероприятий, направленных на на проведение капитального и текущего ремонта объектов благоустройства</t>
  </si>
  <si>
    <t>Мероприятия направленные на содержание мест захоронений в рамках реализации проекта "Память поколений"</t>
  </si>
  <si>
    <t>Реализация мероприятий, направленных на расходы по благоустройству сельских территорий</t>
  </si>
  <si>
    <t>05405L5760            05405S5767</t>
  </si>
  <si>
    <t>15-10631</t>
  </si>
  <si>
    <t xml:space="preserve">Материально-техническое и финансовое обеспечение деятельности органов местного самоуправления в части вопросов оплаты труда работников </t>
  </si>
  <si>
    <t>04-2602                 04-2601</t>
  </si>
  <si>
    <t>15-10702                 15-10701</t>
  </si>
  <si>
    <t>15-10702</t>
  </si>
  <si>
    <t>7770574270</t>
  </si>
  <si>
    <t>Муниципальная программа «Защита населения и территорий от чрезвычайных ситуаций,обеспечение пожарной безопасности людей на водных объектах городского округа г.Бор Нижегородской области "</t>
  </si>
  <si>
    <t>1) Федеральный закон от 06.10.2003 № 131-ФЗ "Об общих принципах организации местного самоуправления в Российской Федерации" ст. 14, п. 1, п.п. 9; 2) Федеральный закон от 21.12.1994 № 69-ФЗ "О пожарной безопасности" ст. 19 3) Закон Нижегородской области от 26.10.1995 № 16-З "О пожарной безопасности"; 4) Федеральный закон от 06.05.2011 N 100-ФЗ "О добровольной пожарной охране"; 5) "Об утверждении порядка накопления твердых коммунальных отходов (в том числе их раздельного накопления) на территории Нижегородской области" № 407 от 05.06.2018 6)"О внесении изменений в Правила благоустройства, обеспечения чистоты и порядка на территории городского округа город Бор Нижегородской области, утвержденные решением Совета депутатов городского округа город Бор Нижегородской области от 13.12.2013 № 98"     7) Постановление администрации городского округа город Бор Нижегородской области № 5970 от 06.10.2023 г. "Об оплате труда работников муниципальных учреждений городского округа город Бор Нижегородской области"   8) Устав Муниципального казенного учреждения "Ямновский центр обеспечения и содержания территории" от 20.12.2016 г. № 78</t>
  </si>
  <si>
    <t xml:space="preserve">1)06.10.2003
2)21.12.1994
3)26.10.1995                                                                                                                                                                                                                                                         4)06.05.2011       5)05.06.2018              6)13.12.2013                7) 06.10.2023      8) 20.12.2016   </t>
  </si>
  <si>
    <t>Утверждение правил благоустройства территории городского округа, осуществление муниципального контроля в сфере благоустройства, предметом которого является соблюдение правил благоустройства территории городского округа, в том числе требований к обеспечению доступности для инвалидов объектов социальной, инженерной и транспортной инфраструктур и предоставляемых услуг (при осуществлении муниципального контроля в сфере благоустройства может выдаваться предписание об устранении выявленных нарушений обязательных требований, выявленных в ходе наблюдения за соблюдением обязательных требований (мониторинга безопасности)</t>
  </si>
  <si>
    <t xml:space="preserve"> Обеспечение первичных мер пожарной безопасности в границах городского округа</t>
  </si>
  <si>
    <t>Организация благоустройства территории городского округа</t>
  </si>
  <si>
    <t xml:space="preserve">Организация благоустройства территории городского округа </t>
  </si>
  <si>
    <t>Содержание мест захоронения</t>
  </si>
  <si>
    <t>2.1.9</t>
  </si>
  <si>
    <t xml:space="preserve">Дорожная деятельность в отношении автомобильных дорог местного значения в границах городского округа </t>
  </si>
  <si>
    <t>Расходы за счет средств из резервного фонда главы</t>
  </si>
  <si>
    <t>не установлена</t>
  </si>
  <si>
    <t xml:space="preserve">не установлена  </t>
  </si>
  <si>
    <t xml:space="preserve">1) Федеральный закон от 06.10.2003 № 131-ФЗ "Об общих принципах организации местного самоуправления в Российской Федерации" ст. 14, п. 1, п.п. 9
2) Федеральный закон от 21.12.1994 № 69-ФЗ "О пожарной безопасности" ст. 19
3) Закон Нижегородской области от 26.10.1995 № 16-З "О пожарной безопасности"
4) Федеральный закон от 06.05.2011 N 100-ФЗ "О добровольной пожарной охране"                                                                                                                           </t>
  </si>
  <si>
    <t>дорожная деятельность в отношении автомобильных дорог местного значения в границах городского округа</t>
  </si>
  <si>
    <t>уборка территории</t>
  </si>
  <si>
    <t>озеленение</t>
  </si>
  <si>
    <t>ремонт объектов благоустройства</t>
  </si>
  <si>
    <t>организация благоустройства территории городского округа</t>
  </si>
  <si>
    <t>содержание мест захоронений в рамках реализации проекта "Память поколений"</t>
  </si>
  <si>
    <t xml:space="preserve"> в рамках МП "Развитие сферы жилищно-коммунального хозяйства городского округа г.Бор"</t>
  </si>
  <si>
    <t xml:space="preserve">едеральный закон от 06.10.2003 № 131-ФЗ "Об общих принципах организации местного самоуправления в Российской Федерации" ст. 14, п. 1, п.п. 22
2) Федеральный закон от 12.01.1996 № 8-ФЗ "О погребении и похоронном деле" 
ст. 26
3) Постановление Правительства Нижегородской области от 21.06.2005 № 146 "О реализации на территории Нижегородской области Федерального закона от 12 января 1996 года № 8-ФЗ "О погребении и похоронном деле"и приведении в соответствие с даннымФедеральным законом некоторых постановлений Администрации и Правительства Нижегородской области" п.4                                                                                                                                                                                                                                                                                                                                                                                                                         
</t>
  </si>
  <si>
    <t>2.3.1.3.</t>
  </si>
  <si>
    <t>на обеспечение прочих мероприятий по благоустройству в рамках МП«Развитие сферы  жилищно-коммунального хозяйства городского округа город Бор»</t>
  </si>
  <si>
    <t xml:space="preserve">1)Федеральный закон от 06.10.2003г.№131(ред. от 08.08.2024г.»Об общих принципах организации местного самоуправления в РФ»ст.17 п.1пп.3
2)Закон Нижегородской области от 03.08.2007г. «99-3 «О муниципальной службе в Нижегородской области»(ред.от 02.11.2023г.)
ст.38 абз.1                                                 3) Решение от 16.07.2010г. №11 "Об утверждении положения о Совете депутатов городского округа город Бор Нижегородской области"
</t>
  </si>
  <si>
    <t>1). 06.10.2003г. 2). 03.08.2007г.  3). 16.07.2010г.</t>
  </si>
  <si>
    <t>15-70101</t>
  </si>
  <si>
    <t>1).ФЗ №131 от 06.10.2003г. "Об общих принципах организации местного самоуправления в Российской Федерации" ст 17 ч1 п7                                                    2) Устав муниципального образования городского округа город Бор, утвержденного Советом депутатов городского округа город Бор от 25.01.2011г. №1</t>
  </si>
  <si>
    <t>04-2602         04-2601</t>
  </si>
  <si>
    <t>15-10702             15-10701</t>
  </si>
  <si>
    <t>1) 06.10.2003,                         
2)02.03.2007, 3)03.08.2007.
4)10.10.2003
5)01.01.2011</t>
  </si>
  <si>
    <t>Расходы на реализацию социально значимых мероприятий в рамках решения вопросов местного значения в рамках решения вопросов местного значения</t>
  </si>
  <si>
    <t>04-2602            04-2601</t>
  </si>
  <si>
    <t>15-10702            15-10701</t>
  </si>
  <si>
    <t>в рамках МП«Развитие сферы  жилищно-коммунального хозяйства городского округа город Бор»</t>
  </si>
  <si>
    <t xml:space="preserve">1)"Об общих принципах организации местного самоуправления в Российской Федерации" № 131-ФЗ от 06.10.2003 2) "Об утверждении порядка накопления твердых коммунальных отходов (в том числе их раздельного накопления) на территории Нижегородской области" № 407 от 05.06.2018 3)"О внесении изменений в Правила благоустройства, обеспечения чистоты и порядка на территории городского округа город Бор Нижегородской области, утвержденные решением Совета депутатов городского округа город Бор Нижегородской области от 13.12.2013 № 98" </t>
  </si>
  <si>
    <t xml:space="preserve">1)06.10.2003                    2)05.06.2018          3) 13.12.2013
</t>
  </si>
  <si>
    <t>`</t>
  </si>
  <si>
    <t>Другие общегосударственные  вопросы</t>
  </si>
  <si>
    <t>1) Федеральный закон от 06.10.2003 № 131-ФЗ "Об общих принципах организации местного самоуправления в Российской Федерации" ст. 14, п. 1, п.п. 22, ст. 16 п. 1 пп 25;                                                               2)  Постановление Правительства Нижегородской области "Об утверждении порядка накопления твердых коммунальных отходов (в том числе их раздельного накопления) на территории Нижегородской области" 407 от 05.06.2018                                                      3) Закон Нижегородской области "О погребении и похоронном деле в Нижегородской области" 97-Зот 08.08.2008</t>
  </si>
  <si>
    <t>Мероприятия направленные на содержание мест захоронений в рамках реализации проекта "Память поколений</t>
  </si>
  <si>
    <t>05405S5767</t>
  </si>
  <si>
    <t>Реализация мероприятий, направленных на благоустройство в рамках реализации проекта инициативного бюджетирования "Вам решать!"</t>
  </si>
  <si>
    <t>2.2.1.18</t>
  </si>
  <si>
    <t>2.2.1.19</t>
  </si>
  <si>
    <t xml:space="preserve">1) Федеральный закон от 06.10.2003 № 131-ФЗ "Об общих принципах организации местного самоуправления в Российской Федерации" ст. 14, п. 1, п.п. 22, ст. 16 п. 1 пп 25; </t>
  </si>
  <si>
    <t>1)01.01.2006</t>
  </si>
  <si>
    <t>обеспечения и содержания территории" в рамках МП«Развитие сферы  жилищно-коммунального хозяйства городского округа город Бор»</t>
  </si>
  <si>
    <t>04-2602   04-2601</t>
  </si>
  <si>
    <t>15-10702   15-10701</t>
  </si>
  <si>
    <t>7770100190   7770455490    7770574270</t>
  </si>
  <si>
    <t>не установлено</t>
  </si>
  <si>
    <t xml:space="preserve">1)06.10.2003                    2) 05.06.2018          3) 13.12.2013
</t>
  </si>
  <si>
    <t>1)06.10.2003,
2)14.12.2008,   3)28.10.2017  4)10.10.2024</t>
  </si>
  <si>
    <t>08210124100</t>
  </si>
  <si>
    <t>2.2.6.</t>
  </si>
  <si>
    <t>Прочие вуыплаты по обязательствам городского округа</t>
  </si>
  <si>
    <t>2.2.7.</t>
  </si>
  <si>
    <t>Прочее благоустройство</t>
  </si>
  <si>
    <t>05402S2680</t>
  </si>
  <si>
    <t>Иные бюджетные ассигнования</t>
  </si>
  <si>
    <t>Расходы резервного фонда</t>
  </si>
  <si>
    <t>реализация иных общемуниципальных вопросов (общемуниципальные мероприятия)</t>
  </si>
  <si>
    <t>04-2608</t>
  </si>
  <si>
    <t>Утверждение правил благоустройства территории муниципального округа, осуществление муниципального контроля в сфере благоустройства, предметом которого является соблюдение правил благоустройства территории муниципального округа, в том числе требований к обеспечению доступности для инвалидов объектов социальной, инженерной и транспортной инфраструктур и предоставляемых услуг (при осуществлении муниципального контроля в сфере благоустройства может выдаваться предписание об устранении выявленных нарушений обязательных требований, выявленных в ходе наблюдения за соблюдением обязательных требований (мониторинга безопасности)</t>
  </si>
  <si>
    <t>1.1..3.</t>
  </si>
  <si>
    <t>Расходы на реализацию иных общемуниципальных вопросов (общемуниципальные мероприятия)</t>
  </si>
  <si>
    <t>Обеспечение проживающих в муниципальном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</si>
  <si>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0510100360</t>
  </si>
  <si>
    <t>Организация в границах муниципального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</si>
  <si>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15-10605</t>
  </si>
  <si>
    <t>Оказание поддержки социально ориентированным некоммерческим организациям, благотворительной деятельности и добровольчеству (волонтерству)</t>
  </si>
  <si>
    <t>15-10654</t>
  </si>
  <si>
    <t>Дорожная деятельность в отношении автомобильных дорог местного значения в границах городского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городского округа,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</si>
  <si>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0520100590</t>
  </si>
  <si>
    <t>Организация благоустройства территории муниципального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</si>
  <si>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Участие в организации деятельности по накоплению (в том числе раздельному накоплению), сбору, транспортированию, обработке, утилизации, обезвреживанию, захоронению твердых коммунальных отходов</t>
  </si>
  <si>
    <t>15-10639</t>
  </si>
  <si>
    <t>4.1.1.5.</t>
  </si>
  <si>
    <t>Организация ритуальных услуг и содержание мест захоронения</t>
  </si>
  <si>
    <t>08203S2210/08203S0610</t>
  </si>
  <si>
    <t>0820525110</t>
  </si>
  <si>
    <t>0540174150</t>
  </si>
  <si>
    <t>2610325150</t>
  </si>
  <si>
    <t>7770374800</t>
  </si>
  <si>
    <t>15-10902</t>
  </si>
  <si>
    <t>На 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 а в случаях, установленных федеральными законами, об административных правонарушениях, предусмотренных Кодексом Российской Федерации об административных правонарушениях, создание и организация деятельности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 создания и организации деятельности комиссий по делам несовершеннолетних и защите их прав</t>
  </si>
  <si>
    <t>15-11339</t>
  </si>
  <si>
    <t>На организацию проведения на территории субъекта Российской Федерации мероприятий по предупреждению и ликвидации болезней животных, их лечению, защите населения от болезней, общих для человека и животных, за исключением вопросов, решение которых отнесено к ведению Российской Федерации</t>
  </si>
  <si>
    <t>15-11354</t>
  </si>
  <si>
    <t>На осуществление полномочий по предметам ведения Российской Федерации, а также совместного ведения по решению вопросов, не указанных в части 1 статьи 44 Федеральный закон от 21.12.2021 N 414-ФЗ «Об общих принципах организации публичной власти в субъектах Российской Федерации» (кроме 1.4.2.84; 1.4.2.98; 1.4.2.99; 1.4.2.99.49.49.1; 1.4.2.99.49.349.1)</t>
  </si>
  <si>
    <t>15-11397</t>
  </si>
  <si>
    <t>Распоряжение администрации городского округа город Бор Нижегородской области № 342-р от 20.12.23</t>
  </si>
  <si>
    <t>20.12.2023г.</t>
  </si>
  <si>
    <t>Расходы на реализацию социально значимых мероприятий в рамках решения вопросов местного значения</t>
  </si>
  <si>
    <t>Распоряжения администрации городского округа город Бор Нижегородской области № 261-р от 14.09.23, № 345-р от 22.12.23г.</t>
  </si>
  <si>
    <t>14.09.2023г. 22.12.2023г.</t>
  </si>
  <si>
    <t>ФЗ № 35 от 06.03.2006г. "О противодействии терроризму" ФЗ № 114-ФЗ от 25.07.2002г. "О противодействии экстримистской  деятельности" ФЗ № 131 от 06.10.2003г. "Об общих принципах организации местного самоуправления в РФ"  Положение об Управлении  культуры и туризма администрации г.о.г.Бор, утвержденное Советом депутатов г.о.г. Бор № 73 от 25.09.2018г.</t>
  </si>
  <si>
    <t>06.03.2006г.                                                                                                                                                                                                                                                                                                         25.07.2002г.                   06.10 2003г.</t>
  </si>
  <si>
    <t>1.Библиотечное,библиографическое и информационное обслуживание пользователей библиотеки. 2. Библиографическая обработка документов и создание каталогов. 3. Формирование,учет,изучение,обеспечение физического сохранения и безопасности фондов библиотек.</t>
  </si>
  <si>
    <t>15-10630</t>
  </si>
  <si>
    <t>1. Публичный показ музейных предметов, музейных коллекций. 2. Формирование,учет,изучение,обеспечение физического сохранения и безопастности музейных предметов, музейных коллекций.</t>
  </si>
  <si>
    <t>1. Реализация дополнительных предпрофессиональных общеобразовательных программ в области изобразительного искусства ("Живопись"). 2 Реализация дополнительных общеразвивающих программ. 3 Организация и проведение олимпиад, конкурсов,мероприятий, направленных на выявление и развитие у обучающихся интелектуальных и творческих способностей. 4 Реализация дополнительных предпрофессиональных программ в области искусства ("Фортепиано")5.Реализация дополнительных предпрофессиональных программ в области искусства("Струнные инструменты") 6.Реализация дополнительных предпрофессиональных программ в области искусства("Народные инструменты")7 Реализация дополнительных предпрофессиональных программ в области искусства ("Хоровое пение")8 Реализация дополнительных предпрофессиональных программ в области искусства("Духовые инструменты")9 Реализация дополнительных предпрофессиональных программ в области искусства("Музыкальный фольклор")</t>
  </si>
  <si>
    <t>15-10625</t>
  </si>
  <si>
    <t>Федеральный закон от 18 июля 2011 г. № 223-ФЗ "О закупках товаров, работ, услуг отдельными видами юридичских лиц"Постановление Правительства Нижегородской области от 15 октября 2008г. № 468 "Об оплате труда работников государственных организаций, осуществляющих образовательную деятельность на территории Нижегородской области, а также иных государственных организаций Нижегородской области, учредителем которых яявляется министерство образования, науки и молодежной политики Нижегородской области"</t>
  </si>
  <si>
    <t>1.Организация и проведение культурно-массовых мероприятий 2.Организация деятельности клубных формирований и формирований самодеятельного народного творчества 3. Показз кинофильмов</t>
  </si>
  <si>
    <t>15-10626</t>
  </si>
  <si>
    <t>Расходы на создание модельных муниципальных библиотек Нижегородской области</t>
  </si>
  <si>
    <t>0910474100</t>
  </si>
  <si>
    <t>15-10629</t>
  </si>
  <si>
    <t>093А255192</t>
  </si>
  <si>
    <t>092А155194</t>
  </si>
  <si>
    <t>54530  Расходы на реализацию мероприятий по созданию виртуальных концертных залов</t>
  </si>
  <si>
    <t>092А354530</t>
  </si>
  <si>
    <t>Департамент имущественных и земельных отношений</t>
  </si>
  <si>
    <t>04-2602              04-2601</t>
  </si>
  <si>
    <t>1620100190         7770455490       7770100190</t>
  </si>
  <si>
    <t>1) Федеральный закон от 06.10.2003 № 131-ФЗ "Об общих принципах организации местного самоуправления в Российской Федерации" ст. 16                    2).Положение о муниципальной службе в городском округе город Бор, утвержденное решением Совета депутатов городского округа город Бор от 30.09.2010 N 39 "Об утверждении Положения о муниципальной службе в городском округе город Бор"
3)  Устав муниципального образования городского округа город Бор Нижегородской области(принят реш.Совета депутатов от 25.01.2011 №1)ст.10, ст.69     4)«Положение об оплате труда муниципальных служащих Департамента имущественных и земельных отношений адм-ции го г.Бор Нижегородской области», «Положение об оплате труда работников не замещающих должности муниципальной службы работников рабочих профессий Департамента имущественных и земельных отношений адм-ции го г.Бор»,утв.распоряж.Департамента имущества от 10.06.2015г. № 131</t>
  </si>
  <si>
    <t xml:space="preserve">06.03.2003                                  30.09.2010,                25.01.2011          01.06.2015            </t>
  </si>
  <si>
    <t xml:space="preserve">1.Федеральный закон от 6.10.2003 №131-ФЗ «Об общих принципах организации местного самоуправления в Российской Федерации» 
Ст.16
</t>
  </si>
  <si>
    <t>содержание административно-хозяйственной службы</t>
  </si>
  <si>
    <t>15-10604</t>
  </si>
  <si>
    <t xml:space="preserve">1)"Трудовой кодекс Российской Федерации" от 30.12.2001 №197-ФЗ                                      2) Федеральный закон от 06.10.2003 № 131-ФЗ "Об общих принципах организации местного самоуправления в Российской Федерации" ст. 16              3)« Положение об оплате труда работников не замещающих должности муниципальной службы работников рабочих профессий Департамента имущественных и земельных отношений адм-ции го г.Бор», ,утв.распоряж.Департамента имущества от 10.06.2015г. №131
</t>
  </si>
  <si>
    <t>30.12.2001 06.10.2003    10.06.2015</t>
  </si>
  <si>
    <t>1) Федеральный закон от 6.10.2003 №131-ФЗ «Об общихпринципахорганизацииместного самоуправления в Российской Федерации» 
Ст.16 п.1 пп.3
2) Устав муниципального образования городского округа город Бор Нижегородской области(принят реш.Совета депутатов от 25.01.2011 №1)ст.10,п.2,
пп.3, ст.11,п.2
3) «Положение о Департаменте имущественных и земельных отношений адмистрации го г.Бор Нижегородской области»,утв.решением Совета дутатов го г.Бор НО от 10.12.2010г. №86, п.3.3.4</t>
  </si>
  <si>
    <t xml:space="preserve"> 06.10.2003,         16.03.2011,         10.12.2009</t>
  </si>
  <si>
    <t>1)"Жилищный кодекс РФ" от 29.12.2004 №188-ФЗ,ст.167
2)Закон Нижегородской области от 28.11.2013 N 159-З "Об организации проведения капитального ремонта общего имущества в многоквартирных домах, расположенных на территории Нижегородской области"
3)Постановление Правительства Нижегородской области от 13.11.2023 N 984 "Об установлении минимального размера взноса на капитальный ремонт общего имущества в многоквартирных домах, расположенных на территории Нижегородской области, на 2024 год"</t>
  </si>
  <si>
    <t xml:space="preserve"> 01.03.2005,         15.12.2013          13.11.2023</t>
  </si>
  <si>
    <t xml:space="preserve">1.Федеральный закон от 6.10.2003 №131-ФЗ «Об общих принципах организации местного самоуправления в Российской Федерации» 
Ст.16 п.1 пп.3
2. Устав муниципального образования городского округа город Бор Нижегородской области(принят реш.Совета депутатов от 25.01.2011 №1)ст.10,п.2,
пп.3
</t>
  </si>
  <si>
    <t xml:space="preserve"> 06.10.2003,         25.01.2011</t>
  </si>
  <si>
    <t>06.10.2003                   16.03.2011,                07.08.2007,         19.06.2013         01.03.2005</t>
  </si>
  <si>
    <t>Региональная адресная программа "Переселение граждан на территории Нижегородской области в период с 2024 по 2028 год из аварийного жилищного фонда, признаного таковым с 1 января 2017 г. до 1 января 2022 г."</t>
  </si>
  <si>
    <t>0430567483 04305S7484 04311S7484</t>
  </si>
  <si>
    <t>15-10717</t>
  </si>
  <si>
    <t xml:space="preserve">01 02 </t>
  </si>
  <si>
    <t xml:space="preserve">1610502030         1610502040 16105S2050  </t>
  </si>
  <si>
    <t>04-3228</t>
  </si>
  <si>
    <t>15-11328</t>
  </si>
  <si>
    <t>04203R0820 04203Д0820</t>
  </si>
  <si>
    <t>Закон Нижегородской области от 10.12.2004 N 147-З (ред. от 31.07.2024) "О мерах социальной поддержки детей-сирот и детей, оставшихся без попечения родителей" (принят постановлением ЗС НО от 02.12.2004 N 1219-III)</t>
  </si>
  <si>
    <t>2) Федеральный закон от 23.06.2016 N 182-ФЗ (ред. от 08.08.2024) "Об основах системы профилактики правонарушений в Российской Федерации"</t>
  </si>
  <si>
    <t>1) 01.01.2016</t>
  </si>
  <si>
    <t>Услуги по профессиональному обучению в рамках мероприятия "Профилактика правонарушений и противодействие проявлениям терроризма и экстремизма"</t>
  </si>
  <si>
    <t xml:space="preserve">15-10615  </t>
  </si>
  <si>
    <t>15-10634</t>
  </si>
  <si>
    <t xml:space="preserve">Обеспечение доступа к объектам спорта льготных категорий граждан;
Оказание физкультурно-оздоровительных услуг различными группами населения;
</t>
  </si>
  <si>
    <t>Организация и проведение официальных спортивных мероприятий;
Содержание, обеспечение участия в официальных сортивных соревнованиях спортивных сборных команд;
Проведение тестирования выполнения нормативов испытаний (тестов) комплекса ГТО</t>
  </si>
  <si>
    <t>15-10635</t>
  </si>
  <si>
    <t>15-10655</t>
  </si>
  <si>
    <t>15-10901</t>
  </si>
  <si>
    <t>1) Постановление администрации городского округа город Бор от 09.06.2023 №3453 "Об утверждении Порядка предоставления субсидии  на возмещение затрат, связанных с участием в официальных областных физкультурных мероприятиях и спортивных мероприятиях по командным игровым видам спорта от имени г.о.г. Бор";
2) Соглашение о предоставлении субсидии от 19.07.2024 №1;</t>
  </si>
  <si>
    <t>1) 09.06.2023
2) 19.07.2024</t>
  </si>
  <si>
    <t>1) Не ограничен
2) 31.12.2024</t>
  </si>
  <si>
    <t xml:space="preserve">1) Федеральный закон от 06.10.2003 № 131-ФЗ "Об общих принципах организации местного самоуправления в Российской Федерации" ст. 34, п. 9
2) Федеральный закон от 02.03.2007 № 25-ФЗ "О муниципальной службе в Российской Федерации" ст. 22, п. 2
3) Закон Нижегородской области от 03.08.2007 № 99-З "О муниципальной службе в Нижегородской области", ст. 38
4) Закон Нижегородской области от 10.10.2003 № 93-З "О денежном содержании лиц, замещающих муниципальные должности в Нижегородской области", ст.6
5) Решение Совета депутатов городского округа г. Бор от 30.09.2010 № 39 "Об утверждении Положения о муниципальной службе в городском округе город Бор" </t>
  </si>
  <si>
    <t>1) 06.10.2003                         
 2) 02.03.2007    3) 03.08.2007
4) 10.10.2003
5) 01.01.2011</t>
  </si>
  <si>
    <t>04-2601       04-2602</t>
  </si>
  <si>
    <t>15-10701    15-10702</t>
  </si>
  <si>
    <t>15-10652</t>
  </si>
  <si>
    <t>Реализация мероприятий, направленных на развитие сельского хозяйства городского округа город Бор (проведение выездного мероприятия "День поля)</t>
  </si>
  <si>
    <t>Закон Нижегородской области от 11.11.2005 № 176-З"О наделении органов местного самоуправления Нижегородской области отдельными государственными полномочиями по поддержке сельскохозяйственного производства", Постановление администрации г.о.г. Бор от 18.11.2014 № 8166 "Развитие агропромышленного комплекса в г.о.г. Бор"</t>
  </si>
  <si>
    <t>1) 01.01.2006 2) 18.11.2014</t>
  </si>
  <si>
    <t>Реализация мероприятий, направленных на развитие сельского хозяйства городского округа город Бор (проведение профессионального праздника "День сельского хозяйства")</t>
  </si>
  <si>
    <t>Реализация мероприятий, направленных на развитие сельского хозяйства городского округа город Бор (участие в областных конкурсах, выставках и конференциях, направленных на развитие сельского хозяйства)</t>
  </si>
  <si>
    <t>Реализация мероприятий, направленных на развитие сельского хозяйства городского округа город Бор (выездное мероприятие "Объезд животноводческих ферм")</t>
  </si>
  <si>
    <t>Субсидии на возмещение части затрат сельхозпроизводителям на приобретение минеральных удобрений</t>
  </si>
  <si>
    <t>Постановление администрации г.о.г.Бор от 02.11.2024 № 6724 "Об утверждении Порядка и условий предоставления субсидии из бюджета городского округа город Бор на возмещение части затрат сельскохозяйственным товаропроизводителям  на приобретение минеральных удобрений"</t>
  </si>
  <si>
    <t>15-11301    15-11302</t>
  </si>
  <si>
    <t>Закон Нижегородской области от 11.11.2005 № 176-З "О наделении органов местного самоуправления Нижегородской области отдельными государственными полномочиями по поддержке сельскохозяйственного производства"</t>
  </si>
  <si>
    <t xml:space="preserve"> 01.01.2006 </t>
  </si>
  <si>
    <t>15-11301</t>
  </si>
  <si>
    <t>Закон Нижегородской области от 11.11.2005 № 176-З" О наделении органов местного самоуправления Нижегородской области отдельными государственными полномочиями по поддержке сельскохозяйственного производства"</t>
  </si>
  <si>
    <t>15-11306</t>
  </si>
  <si>
    <t xml:space="preserve"> Закон Нижегородской области от 11.11.2005 № 176-З "О наделении органов местного самоуправления Нижегородской области отдельными государственными полномочиями по поддержке сельскохозяйственного производства";  Постановление Правительства Нижегородской области от 15.12.2015 N 834 "Об утверждении Порядка и условий предоставления субсидий на возмещение части затрат на приобретение оборудования и техники"</t>
  </si>
  <si>
    <t>1) 01.01.2006 2) 15.12.2015</t>
  </si>
  <si>
    <t>Субвенция на возмещение производителям  зерновых культур части затрат на производство и реализацию зерновых культур за счет средств федерального и областного бюджетов</t>
  </si>
  <si>
    <t xml:space="preserve"> Закон Нижегородской области от 11.11.2005 № 176-З "О наделении органов местного самоуправления Нижегородской области отдельными государственными полномочиями по поддержке сельскохозяйственного производства"; Постановление Правительства Нижегородской области от 09.03.2023 N 193 "Об  утверждении порядка и условий предоставления из местного бюджета субсидии на возмещение производителям зерновых культур части затрат на производство и реализацию зерновых культур, источником финансового обеспечения которых являются субвенции местным бюджетам для осуществления переданных гос. полномочий по возмещениюпроизводителям зерновых культур части затрат на производство и реализацию зерновых культур"</t>
  </si>
  <si>
    <t>1) 01.01.2006  2) 09.03.2023</t>
  </si>
  <si>
    <t xml:space="preserve"> Закон Нижегородской области от 11.11.2005 № 176-З "О наделении органов местного самоуправления Нижегородской области отдельными государственными полномочиями по поддержке сельскохозяйственного производства"; Постановление Правительства Нижегородской области от 09.03.2023 N 193 "Об  утверждении порядка и условий предоставления из местного бюджета субсидии на возмещение производителям зерновых культур части затрат на производство и реализацию зерновых культур"</t>
  </si>
  <si>
    <t>Субвенция на обеспечение прироста сельскохозяйственной продукции собственного производства в рамках приоритетных подотраслей АПК за счет средств областного бюджета</t>
  </si>
  <si>
    <t xml:space="preserve"> Закон Нижегородской области от 11.11.2005 № 176-З "О наделении органов местного самоуправления Нижегородской области отдельными государственными полномочиями по поддержке сельскохозяйственного производства"</t>
  </si>
  <si>
    <t>Субвенция на поддержку сельскохозяйственного производства по отдельным подотраслям растениеводства и животноводства за счет средств федерального и областного бюджетов</t>
  </si>
  <si>
    <t xml:space="preserve"> Закон Нижегородской области от 11.11.2005 № 176-З "О наделении органов местного самоуправления Нижегородской области отдельными государственными полномочиями по поддержке сельскохозяйственного производства";  постановление Правительства Нижегородской области от 15.12.2022 г. № 1071 «О государственной поддержке на стимулирование увеличения производства картофеля и овощей»</t>
  </si>
  <si>
    <t>1) 01.01.2006  2) 01.01.2023</t>
  </si>
  <si>
    <t>Субвенция на возмещение части затрат на поддержку элитного семеноводства за счет средств федерального и областного бюджетов</t>
  </si>
  <si>
    <t>Поддержка проведения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t>
  </si>
  <si>
    <t>13101R5018</t>
  </si>
  <si>
    <t xml:space="preserve"> Закон Нижегородской области от 11.11.2005 № 176-З "О наделении органов местного самоуправления Нижегородской области отдельными государственными полномочиями по поддержке сельскохозяйственного производства"; Постановление Правительства Нижегородской области от 15.02.2024 N 58 "Об утверждении Порядка и условий предоставления субсидий на поддержку проведения агротехнологических работ, повышение уровня экологической безопасности сельсохозяйственного производства, а также на повышение плодородия и качества почв"</t>
  </si>
  <si>
    <t>1) 01.01.2006  2) 15.02.2024</t>
  </si>
  <si>
    <t>Субвенция на стимулирование развития приоритетных подотраслей агропромышленного комплекса и развитие малых форм хозяйствования</t>
  </si>
  <si>
    <t>15-11305</t>
  </si>
  <si>
    <t>Субвенция на возмещение части затрат на поддержку собственного производства молока за счет средств федерального и областного бюджетов</t>
  </si>
  <si>
    <t>Закон Нижегородской области от 11.11.2005 № 176-З "О наделении органов местного самоуправления Нижегородской области отдельными государственными полномочиями по поддержке сельскохозяйственного производства"; Постановление Правительства Нижегородской области от 08.02.2024 N 47 "Об утверждении Порядка и условий предоставления субсидий на поддержку производства молока"</t>
  </si>
  <si>
    <t>1) 01.01.2006  2) 08.02.2024</t>
  </si>
  <si>
    <t>Субвенции областного бюджета на поддержку племенного животноводства Субсидия на поддержку сельскохозяйственного производства по отдельным подотраслям растениеводства и животноводства за счет средств областного бюджетов</t>
  </si>
  <si>
    <t xml:space="preserve"> Закон Нижегородской области от 11.11.2005 № 176-З "О наделении органов местного самоуправления Нижегородской области отдельными государственными полномочиями по поддержке сельскохозяйственного производства";  Постановление Правительства Нижегородской области от 15.02.2024 N 54 "Об утверждении Порядка и условий предоставления субсидий на поддержку племенного животноводства"</t>
  </si>
  <si>
    <t>Закон Нижегородской области от 11.11.2005 № 176-З "О наделении органов местного самоуправления Нижегородской области отдельными государственными полномочиями по поддержке сельскохозяйственного производства";  Постановление Правительства Нижегородской области от 09.03.2023 N 193 "Об  утверждении порядка и условий предоставления из местного бюджета субсидии на возмещение производителям зерновых культур части затрат на производство и реализацию зерновых культур"</t>
  </si>
  <si>
    <t>Субвенции на осуществление выплат, предусмотренных Законом Нижегородской области "О мерах по развитию кадрового потенциала сельскохозяйственного производства Нижегородской области"</t>
  </si>
  <si>
    <t>340  360</t>
  </si>
  <si>
    <t>Закон Нижегородской области от 11.11.2005 № 176-З "О наделении органов местного самоуправления Нижегородской области отдельными государственными полномочиями по поддержке сельскохозяйственного производства";  Законом Нижегородской области от 26 декабря 2018 года № 158-З "О мерах по развитию кадрового потенциала сельскохозяйственного производства Нижегородской области"</t>
  </si>
  <si>
    <t>1) 01.01.2006  2) 01.01.2019</t>
  </si>
  <si>
    <t>15-11340</t>
  </si>
  <si>
    <t>15-11396</t>
  </si>
  <si>
    <t>04-3291</t>
  </si>
  <si>
    <t>15-11391</t>
  </si>
  <si>
    <t>04-2601 04-2602</t>
  </si>
  <si>
    <t>Расходы на поощрение муниципальных управленческих команд в 2023 году</t>
  </si>
  <si>
    <t>4) Закон Нижегородской области93-З "О денежном содержании лиц, замещающих муниципальные должности в Нижегородской области" ст. 6</t>
  </si>
  <si>
    <t xml:space="preserve">4) 10.10.2003                                                                                                                                                       </t>
  </si>
  <si>
    <t xml:space="preserve">01      01    01     </t>
  </si>
  <si>
    <t xml:space="preserve">13    13   13   </t>
  </si>
  <si>
    <t>2420100590 7770455490 7770574270</t>
  </si>
  <si>
    <t>04-2517</t>
  </si>
  <si>
    <t>15-10617</t>
  </si>
  <si>
    <t xml:space="preserve">03            03    03      </t>
  </si>
  <si>
    <t xml:space="preserve">09          09   09    </t>
  </si>
  <si>
    <t>04  04  04</t>
  </si>
  <si>
    <t>12  12  12</t>
  </si>
  <si>
    <t>0220100590 7770455490 7770574270</t>
  </si>
  <si>
    <t>01  01</t>
  </si>
  <si>
    <t>7770200590 7770574270</t>
  </si>
  <si>
    <t xml:space="preserve">средства резервного фонда администрации городского округа г.Бор </t>
  </si>
  <si>
    <t xml:space="preserve">01    03    03   </t>
  </si>
  <si>
    <t xml:space="preserve">13   09   10 </t>
  </si>
  <si>
    <t>1510629</t>
  </si>
  <si>
    <t>3.1.13.</t>
  </si>
  <si>
    <t>77705Д5767</t>
  </si>
  <si>
    <t>3.1.14.</t>
  </si>
  <si>
    <t>04-2521</t>
  </si>
  <si>
    <t>15-10621</t>
  </si>
  <si>
    <t>12  12</t>
  </si>
  <si>
    <t>02  02</t>
  </si>
  <si>
    <t>2430100590 7770455490</t>
  </si>
  <si>
    <t>4.1.3.3</t>
  </si>
  <si>
    <t>04-2553</t>
  </si>
  <si>
    <t>04-10653</t>
  </si>
  <si>
    <t>Расходы на поощрение муниципальных управленческих команд в 2023 году; расходы на реализацию социально значимых мероприятий в рамках решения вопросов местного значения</t>
  </si>
  <si>
    <t>15-10653</t>
  </si>
  <si>
    <t>04    04    04</t>
  </si>
  <si>
    <t>12   12    12</t>
  </si>
  <si>
    <t>1510100590 7770455490 7770574270</t>
  </si>
  <si>
    <t>Поддержка деятельности общественных организаций</t>
  </si>
  <si>
    <t>МРО "Православный Приход храма во имя святого великомученика Георгия Победоносца д.Юрасово г.о.г.Бор НО Епархия Русской Православной церкви"</t>
  </si>
  <si>
    <t>Реализация общественно полезных мероприятий по содействию духовного развития личности на территории г.о.г.Бор НО</t>
  </si>
  <si>
    <t>Расходы на обеспечение дорожной инфраструктурой земельных участков, предназначенных для бесплатного предоставления многодетным семьям для индивидуального жилищного стр-ва</t>
  </si>
  <si>
    <t>02102S0620</t>
  </si>
  <si>
    <t>021F1S2450 021F1S0210 021F1А0210</t>
  </si>
  <si>
    <t>Резервный фонд администрации городского округа город Бор</t>
  </si>
  <si>
    <t>0210300010  02103S2450 021F367483 021F367484 021F36748S 02103S2620</t>
  </si>
  <si>
    <t>6.1.5.</t>
  </si>
  <si>
    <t>05   05</t>
  </si>
  <si>
    <t>03  03</t>
  </si>
  <si>
    <t>7770226000 02103S2450</t>
  </si>
  <si>
    <t>1) Федеральный закон от 06.10.2003 № 131-ФЗ «Об общих принципах организации местного самоуправления в РФ» ст. 14 п. 1 п.п. 19;                    2) Федеральный закон от 14.03.1995 № 33-ФЗ "Об особо охраняемых природных территориях ст. 2 п. 6;                   3) Постановление Правительства Нижегородской области от 12.12.2005 № 309 "Об утверждении типовых правил санитарного содержания территорий, организации уборки и обеспечения чистоты и порядка на территории Нижегородской области" п. 2</t>
  </si>
  <si>
    <t>1) 01.01.2006                        2) 14.03.1995                        3) 12.12.2005</t>
  </si>
  <si>
    <t>15-10622</t>
  </si>
  <si>
    <t>Создание новых мест в общеобразовательных организациях в связи с ростом числа обучающихся, вызванным демографическим фактором</t>
  </si>
  <si>
    <t>15-10623</t>
  </si>
  <si>
    <t>021Е1S3050 021Е1А3050</t>
  </si>
  <si>
    <t xml:space="preserve">021Е153050 </t>
  </si>
  <si>
    <t>Создание новых мест в общеобразовательных организациях НО в соответствии с прогнозируемой потребностью и современными условиями обучения</t>
  </si>
  <si>
    <t>6.1.8.</t>
  </si>
  <si>
    <t>Расходы на строительство, реконструкцию, проектно - изыскательские работы по отрасли "Физическая культура и спорт"</t>
  </si>
  <si>
    <t>0210600010</t>
  </si>
  <si>
    <t xml:space="preserve">ФЗ от 06.10.2003 № 131-ФЗ "Об общих принципах орг-ции мест. самоуправления в РФ" ст. 14 п. 1 п.п. 12       </t>
  </si>
  <si>
    <t>04-2623</t>
  </si>
  <si>
    <t>15-10723</t>
  </si>
  <si>
    <t>04101L4970 04101S4970</t>
  </si>
  <si>
    <t>13.11.2024</t>
  </si>
  <si>
    <t xml:space="preserve">
04-2602</t>
  </si>
  <si>
    <t>1) 10.10.2003;    2) 03.08.2007;   3) 02.03.2007;   4) 30.12.2015;   5)25.09.1997;    6)10.01.2002;    7)20.08.1992
8) 30.09.2010</t>
  </si>
  <si>
    <t xml:space="preserve">04-2601
</t>
  </si>
  <si>
    <t>Обеспечение выполнения функций казенных учреждений, в том
числе по оказанию муниципальных услуг (выполнению работ) физическим и
(или) юридическим лицам</t>
  </si>
  <si>
    <t>2.1.2</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</si>
  <si>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</si>
  <si>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04-2520
</t>
  </si>
  <si>
    <t>1) Закон Нижегородской области "О денежном содержании лиц замещающих муниципальные должности в НО" №93-З ст.6 от 10.10.2003;                               2) Закон Нижегородской области "О муниципальной службе в НО" №99-З ст.38 абз.1 от 03.08.2007г                3) Федеральный закон "О муниципальной службе в Российской Федерации" 25-ФЗ ст.5,п.2 от 02.03.2007г.;                 4) Федеральный закон "Об общих принципах организации местного самоуправления в Российской Федерации" 131-ФЗ ст.34, п.9 от 06.10.2003;                            5) Федеральный закон "О финансовых основах местного самоуправления в Российской Федерации" 126-ФЗ ст.22, п.2 от 25.09.1997г;           6)Федеральный закон "Об охране окружающей среды"7-ФЗ ст.16, п.п.1.3 от 10.01.2002;    7)Постановление Правительства "Об утверждении порядка определения платы и ее предельных размеров за загрязнение окружающей природной среды, размещение отходов, другие виды вредного воздействия" №632 в целом от 20.08.1992; 8) Решение Совета депутатов городского округа г. Бор Нижегородской области от 30.09.2010 года №39 "Об утверждении положения о муниципальной службе в городском округе город Бор" ( в ред. от 27.10.2015 №24)</t>
  </si>
  <si>
    <t>2.1.3</t>
  </si>
  <si>
    <t>2.2.1</t>
  </si>
  <si>
    <t>На обеспечение деятельности МКУ " Ситниковский центр обеспечения и содержания  территории" в рамках МП "Защита населения и территорий от чрезвычайных ситуаций, обеспечение пожарной безопасности и безопасности людей на водных объектах городского округа город Бор на 2024 год"</t>
  </si>
  <si>
    <t>1) 26.10.1995;  2) 24.11..2015;   3) 06.10.2003. 4) 21.12.1994 5) 22.07.1998</t>
  </si>
  <si>
    <t xml:space="preserve">1) не установлена          2)31.12.2016              </t>
  </si>
  <si>
    <t>На обеспечение деятельности МКУ " Ситниковский центр обеспечения и содержания территории" в рамках МП "Содержание и развитие дорожного хозяйства городского округа город Бор на 2024 г"</t>
  </si>
  <si>
    <t>Содержание дорог общего пользования, тротуаров.</t>
  </si>
  <si>
    <t xml:space="preserve">1) Об автомобильных дорогах и дорожной деятельности на территории НО "Закон Нижегородской области 157-з ст.9, п.4 от 04.12.2008;                            2) Федеральный Закон "Об общих принципах организации местного самоуправления в Российской Федерации" 131ФЗ ст.14 п.1 п.п. 1 от 06.10.2003;        </t>
  </si>
  <si>
    <t>1) 04.12.2008 2)06.10.2003</t>
  </si>
  <si>
    <t xml:space="preserve">2) не установлена                   </t>
  </si>
  <si>
    <t>На обеспечение деятельности МКУ " Ситниковский центр обеспечения и содержания территории" в рамках МП "Содержание и развитие дорожного хозяйства городского округа город Бор на 2024г"</t>
  </si>
  <si>
    <t>Мероприятия по ремонту дорог общего пользования, тротуаров и дворовых территорий в рамках реализации проектов по поддержке местных инициатив</t>
  </si>
  <si>
    <t>Постановление  администрации городского округа г. Бор  19.05.2020 г.   № 2072 "О реализация на территории городского округа город Бор Нижегородской области проекта по поддержке местных инициатив"</t>
  </si>
  <si>
    <t xml:space="preserve">
</t>
  </si>
  <si>
    <t xml:space="preserve">На обеспечение деятельности МКУ " Ситниковский центр обеспечения и содержания территории" в рамках МП "Развитие сферы жилищно-коммунального хозяйства городского округа г.Бор на 2020 г" </t>
  </si>
  <si>
    <t xml:space="preserve">1) Закон Нижегородской области "Об охране озелененных территорий Нижегородской области" №110-з ст.7,п.3 от 07.09.2007;                             2) Федеральный Закон "Об общих принципах организации местного самоуправления в Российской Федерации" 131-ФЗ ст.14, п.1 п.п. 19 от 06.10.2003г;                3) Постановления Правительства РФ "Об утверждении пожарной безопасности в лесах" №417 п.1 от 30.06.2007                              </t>
  </si>
  <si>
    <t>1) 07.03.2007         2) 30.12.2015;   3) 30.06.2007.</t>
  </si>
  <si>
    <t xml:space="preserve">1) не установлена                           </t>
  </si>
  <si>
    <t>На обеспечение деятельности МБУ " Ситниковский  центр обеспечения и содержания  территории" в рамках МП "Развитие сферы жилищно-коммунального хозяйства городского округа г.Бор на 2020 г"</t>
  </si>
  <si>
    <t xml:space="preserve">1) Закон Нижегородской области "Об охране озелененных территорий Нижегородской области" №110-з ст.7,п.3 от 07.09.2007;                                                      2) Федеральный Закон "Об особо охраняемых природных территориях" 33-ФЗ ст.2, п.8 п. 9 от 14.03.1995;                          3) Федеральный Закон "Об общих принципах организации местного самоуправления в Российской Федерации" 131-ФЗ ст.14, п.1 п.п. 19 от 06.10.2003г;                4) Постановления Правительства РФ "Об утверждении пожарной безопасности в лесах" №417 п.1 от 30.06.2007                         </t>
  </si>
  <si>
    <t>1) 07.09.2007;   2) 14.03.1995;   3) 06.10.2003 ;   4) 30.06.2007</t>
  </si>
  <si>
    <t>Реализация мероприятий, направленных на проведение каписального и текущего ремонта объектов благоустройства</t>
  </si>
  <si>
    <t>На обеспечение деятельности МБУ " Ситниковский  центр обеспечения и содержания  территории" в рамках МП "Развитие сферы жилищно-коммунального хозяйства городского округа г.Бор на 2024 г"</t>
  </si>
  <si>
    <t>Реализация мероприятий, направленных на соднржание кладбищ</t>
  </si>
  <si>
    <t xml:space="preserve">1) Федеральный Закон " Об общих принципах организации местного самоуправления в Российской Федерации" 131-ФЗ ст.14 п.1 п.п.22 от 06.10.2003г; </t>
  </si>
  <si>
    <t>Расходы по обустройству и восстановлению памятных мест, посвященныхвеликой отечественной войне 1941-1945 гг.</t>
  </si>
  <si>
    <t>Постановление  от 13.03.2020 №1229 "О реализации на территории городского округа город Бор Нижегородской области мероприятий по обустройству и восстановлению памятных мест, посвященных Великой Отечественной войне"</t>
  </si>
  <si>
    <t>Содержание и развитие объктов благоустройства</t>
  </si>
  <si>
    <t xml:space="preserve">
Постановление №4172 от 31.07.2019 "О награждении победителей смотра-конкурса самый благоустроенный населенный пункт , образцовая улица и лучший индвидидуальный домв индивидуальном жилом секторе г.о.г. Бор"</t>
  </si>
  <si>
    <t xml:space="preserve">
Распоряжение Правительства Нижегородской области №798-р от 24.07.2020</t>
  </si>
  <si>
    <t>Реализация мероприятий по приобретению и установке элементов детских и спортивных площадок на территории городского округа г. Бор, основанных на инициативах граждан</t>
  </si>
  <si>
    <t>Постановление №3732 от 29.06.2018 "О внесении изменений в Положение о порядке и условиях приобретения и установки детских и спортивных площадок на территории городского округа г. Бор, утвержденное постановлением администрации городского округа г. Бор от 07.07.2015 №3336</t>
  </si>
  <si>
    <t>На обеспечение деятельности МКУ " Ситниковский центр обеспечения и содержания  территории" в рамках МП "Развитие сферы жилищно-коммунального хозяйства городского округа г.Бор на 2020 г" Реализация мероприятий направленных на прочие расходы по благоустройству</t>
  </si>
  <si>
    <t>2.2.21</t>
  </si>
  <si>
    <t>На обеспечение деятельности МКУ " Ситниковский центр обеспечения и содержания территории" в рамках МП "Развитие сферы жилищно-коммунального хозяйства городского округа г.Бор на 2020 г" Расходы на обеспечение деятельности подведомственных учреждений</t>
  </si>
  <si>
    <t>04-2602  04-2601</t>
  </si>
  <si>
    <t>15-10702    15-10701</t>
  </si>
  <si>
    <t>7770100190         7770455490          7770574270</t>
  </si>
  <si>
    <t>в рамках муниципальной программы "Защита населения и территорий от чрезвычайных ситуаций, обеспечение пожарной безопасности и безопасности людей на водных объектах городского округа гоод Бор нижегородской области"</t>
  </si>
  <si>
    <t>Расходы на обеспечение  пожарной безопасности</t>
  </si>
  <si>
    <t xml:space="preserve">в рамках муниципальной программы_«Развитие сферы ЖКХ городского округа г. Бор </t>
  </si>
  <si>
    <t xml:space="preserve">1)06.10.2003                    2)05.06.2018         3) 13.12.2013
</t>
  </si>
  <si>
    <t>обеспечение мероприятий в рамках муниципальной программы "Защита населения и территорий от чрезвычайных ситуаций, обеспечение пожарной безопасности и безопасности людей на водных объектах» городского округа город Бор Нижегородской области"</t>
  </si>
  <si>
    <t>обеспечение мероприятий, направленных на содержание дорог, в рамках муниципальной программы "Содержание и развитие дорожного хозяйства  городского округа город Бор Нижегородской области"</t>
  </si>
  <si>
    <t xml:space="preserve">15-10607 </t>
  </si>
  <si>
    <t>Реализация проекта "Вам решать!"</t>
  </si>
  <si>
    <t>обеспечение мероприятий по уличному освещению в рамках муниципальной пограммы«Развитие сферы  жилищно-коммунального хозяйства городского округа город Бор Нижегородской области»</t>
  </si>
  <si>
    <t xml:space="preserve">15-10641 </t>
  </si>
  <si>
    <t xml:space="preserve">1)06.10.2003                    2)05.06.2018      3) 13.12.2013
</t>
  </si>
  <si>
    <t>2.2.10.</t>
  </si>
  <si>
    <t>обеспечение мероприятий по ликвидация несанкционированных свалок в рамках муниципальной программы «Развитие сферы  жилищно-коммунального хозяйства городского округа город Бор Нижегородской области»</t>
  </si>
  <si>
    <t>2.2.11.</t>
  </si>
  <si>
    <t>обеспечение мероприятий по озеленению в рамках муниципальной программы «Развитие сферы  жилищно-коммунального хозяйства городского округа город Бор Нижегородской области»</t>
  </si>
  <si>
    <t>2.2.12.</t>
  </si>
  <si>
    <t>обеспечение мероприятий, направленнх на проведение капитального и текущего ремонта в рамках муниципальной программы «Развитие сферы  жилищно-коммунального хозяйства городского округа город Бор Нижегородской области»</t>
  </si>
  <si>
    <t> Реализация мероприятий, направленных на проведение капитального и текущего ремонта объектов благоустройства</t>
  </si>
  <si>
    <t>2.2.13.</t>
  </si>
  <si>
    <t>обеспечение мероприятий по содержанию мест захоронения в рамках муниципальной программы «Развитие сферы  жилищно-коммунального хозяйства городского округа город Бор Нижегородской области»</t>
  </si>
  <si>
    <t>2.2.14.</t>
  </si>
  <si>
    <t>обеспечение прочих мероприятий по благоустройству в рамках униципальной программы «Развитие сферы  жилищно-коммунального хозяйства городского округа город Бор Нижегородской области»</t>
  </si>
  <si>
    <t>2.2.15.</t>
  </si>
  <si>
    <t>обеспечение мероприятий по содкржанию мест захоронения в рамках муниципальной программы «Развитие сферы  жилищно-коммунального хозяйства городского округа город Бор Нижегородской области»</t>
  </si>
  <si>
    <t>мероприятия по содержанию мест захоронения, реализация проекта "Памть поколений"</t>
  </si>
  <si>
    <t>2.2.16.</t>
  </si>
  <si>
    <t>обеспечение мероприятий по благоустройству сельских территорий в рамках муниципальной программы «Развитие сферы  жилищно-коммунального хозяйства городского округа город Бор Нижегородской области»</t>
  </si>
  <si>
    <t>05405S5760            05405L5760</t>
  </si>
  <si>
    <t>2.2.17.</t>
  </si>
  <si>
    <t>обеспечение деятельности подведомственных учреждений в рамках муниципальной программы «Организация и предоставление государственных и муниципальных услуг физическим и юридическим лицам на территории городского округа город Бор Нижегородской области»</t>
  </si>
  <si>
    <t>обеспечение мероприятий в рамках муниципальной программы «Развитие сферы  жилищно-коммунального хозяйства городского округа город Бор Нижегородской области»</t>
  </si>
  <si>
    <t>1)"Об общих принципах организации местного самоуправления в Российской Федерации" № 131-ФЗ от 06.10.2003 2) "Об утверждении порядка накопления твердых коммунальных отходов (в том числе их раздельного накопления) на территории Нижегородской области" № 407 от 05.06.2018 3)"О внесении изменений в Правила благоустройства, обеспечения чистоты и порядка на территории городского округа город Бор Нижегородской области, утвержденные решением Совета депутатов городского округа город Бор Нижегородской области от 13.12.2013 № 98"</t>
  </si>
  <si>
    <t>1)06.10.2003                    2)05.06.2018                3) 13.12.2013</t>
  </si>
  <si>
    <t>04-2603</t>
  </si>
  <si>
    <t xml:space="preserve"> 04-2601</t>
  </si>
  <si>
    <t xml:space="preserve"> 04-2602</t>
  </si>
  <si>
    <t>Постановление администрации городского округа город Бор Нижегородской области №7580 от 19.12.2023 "Об утверждении Порядка поощрения муниципальной управленчечкой команды городского округа город Бор Нижегородской области в 2023 году"</t>
  </si>
  <si>
    <t>Расходы на реализацию социально значимых мероприятий в рамках решения вопросов местного значения.</t>
  </si>
  <si>
    <t>Распоряжение №345-р от 22.12.2023г. Расходы на реализацию социально значимых мероприятий в рамках решения вопросов местного значения.</t>
  </si>
  <si>
    <t>МКУ "Неклюдовский центр обеспечения и содержания территории"</t>
  </si>
  <si>
    <t>Обеспечение первичных мер пожарной безопасности в границах муниципального округа</t>
  </si>
  <si>
    <t>Обеспечение деятельности учреждения</t>
  </si>
  <si>
    <t xml:space="preserve">1)"Об общих принципах организации местного самоуправления в Российской Федерации" № 131-ФЗ от 06.10.2003 2) "Об утверждении порядка накопления твердых коммунальных отходов (в том числе их раздельного накопления) на территории Нижегородской области" № 407 от 05.06.2018 3)"О внесении изменений в Правила благоустройства, обеспечения чистоты и порядка на территории городского округа город Бор Нижегородской области, утвержденные решением Совета депутатов городского округа город Бор Нижегородской области от 13.12.2013 № 98"                                                                                                                                                            4) Постановление администрации городского округа г.Бор  "Об изменении типа и наименования МБУ "Неклюдовский ЦО и СТ"     </t>
  </si>
  <si>
    <t>1)06.10.2003                    2)05.06.2018      3) 13.12.2013                                                  
4)25.11.2016</t>
  </si>
  <si>
    <t xml:space="preserve"> МКУ "Неклюдовский центр обеспечения и содержания территории"</t>
  </si>
  <si>
    <t>обеспечение противопожарных мероприятий</t>
  </si>
  <si>
    <t>Дорожная деятельность в отношении автомобильных дорог местного значения в границах муниципального округа и обеспечение безопасности дорожного движения на них</t>
  </si>
  <si>
    <t xml:space="preserve">обеспечение мероприятий по озеленению </t>
  </si>
  <si>
    <t xml:space="preserve">обеспечение прочих мероприятий по благоустройству </t>
  </si>
  <si>
    <t>2.2.1.10.</t>
  </si>
  <si>
    <t>Выполнение работ по приобретению и установке спортивных элементов для детской площадки в п.Неклюдово ул.Чапаева (парковая зона)</t>
  </si>
  <si>
    <t>Уведомление по расчетам №2042 от 22.01.2024года; Совет депутатов №11 от 27.02.2024г.</t>
  </si>
  <si>
    <t xml:space="preserve"> МКУ "Неклюдовский центр обеспечения и содержания территории" </t>
  </si>
  <si>
    <t>Расходы на выплату заработной платы в целях обеспечения выполнения функций государсивенными органами</t>
  </si>
  <si>
    <t>1) Федеральный закон от 06.10.2003 № 131-ФЗ "Об общих принципах организации местного самоуправления в Российской Федерации" ст. 34, п. 9
2) Федеральный закон от 02.03.2007 № 25-ФЗ "О муниципальной службе в Российской Федерации"ст. 22, п. 2
3) Закон Нижегородской области от 03.08.2007 № 99-З "О муниципальной службе в Нижегородской области", Ст. 38, абз.1
4) Закон Нижегородской области от 10.10.2003 № 93-З "О денежном содержании лиц, замещающих муниципальные должности в Нижегородской области",Ст.6
5) Решение  Совета депутатов городского округа г. Бор от 30.09.2010 № 39 "Об утверждении Положения о муниципальной службе в городском округе город Бор"                                                         6) Постановление Првительства Нижегородской обл от 29.11.2021 № 1066 "О поощрении в 2021 году региональных и муниципальных управленческих команд Нижегородской облласти"</t>
  </si>
  <si>
    <t>Закупка товаров, работ, услуг для обеспечения государственных (муниципальных) нужд</t>
  </si>
  <si>
    <t>Расходы на выплату заработной платы в целях обеспечения выполнения функций казенными учреждениями</t>
  </si>
  <si>
    <t xml:space="preserve"> в рамках МП  "Защита населения и территорий от чрезвычайных ситуаций, обеспечение пожарной безопасности и безопасности людей на водных объектах муниципального округа город Бор Нижегородской области"</t>
  </si>
  <si>
    <t xml:space="preserve">1) 01.01.2006
2) 21.12.1994
3) 26.10.1995                                                                                                                                                                                                                                                         4) 06.05.2011
5) 01.01.2017
</t>
  </si>
  <si>
    <t>в рамках МП «Организация и предоставление государственных и муниципальных услуг физическим и юридическим лицам на территории муниципального округа город Бор Нижегородской области»</t>
  </si>
  <si>
    <t xml:space="preserve">1) 01.01.2006
2) 01.01.1996
3) 31.07.1998                                                     
4) 25.11.2016
</t>
  </si>
  <si>
    <t xml:space="preserve">1) Федеральный закон от 06.10.2003 № 131-ФЗ "Об общих принципах организации местного самоуправления в Российской Федерации" ст. 14, п. 1, п.п. 9
2) Федеральный закон от 21.12.1994 № 69-ФЗ "О пожарной безопасности" ст. 19
3) Закон Нижегородской области от 26.10.1995 № 16-З "О пожарной безопасности"
4) Федеральный закон от 06.05.2011 N 100-ФЗ (ред. от 22.02.2017) "О добровольной пожарной охране"                                                                                                            5) Постановление от 09.11.2016 № 5242 «Об утверждении муниципальной программы "Защита населения и территорий от чрезвычайных ситуаций, обеспечение пожарной безопасности и безопасности людей на водных объектах городского округа г.Бор»                                                                                                                            6) Постановление от 30.06.2017 № 3608 О внесении изменений в муниципальную программу «Защита населения и территорий от чрезвычайных ситуаций, обеспечение пожарной безопасности и безопасности людей на водных объектах городского округа город Бор»,  утвержденную постановлением администрации городского округа г. Бор  от 09.11.2016  № 5242                                                                                                                                                                                                                                                                  7) Постановление от 14.09.2016 № 4368 «Об обеспечении пожарной безопасности объектов и населенных пунктов городского округа г.Бор в осенне-зимний период 2016-2017 годов» 
</t>
  </si>
  <si>
    <t>1) 01.01.2006
2) 21.12.1994
3) 26.10.1995                                                                                                                                                                                                                                                         4) 06.05.2011
5) 01.01.2017 6) 01.07.2017 7) 14.09.2016</t>
  </si>
  <si>
    <t>обеспечение противопожарных мероприятий в рамках МП  "Защита населения и территорий от чрезвычайных ситуаций, обеспечение пожарной безопасности и безопасности людей на водных объектах муниципального округа город Бор Нижегородской области"</t>
  </si>
  <si>
    <t>Распоряжение администрации городского округа г.Бор № 67 от 15.02.18</t>
  </si>
  <si>
    <t>обеспечение мероприятий, направленных на содержание дорог, в рамках МП "Содержание и развитие дорожного хозяйства муниципального округа г.Бор "</t>
  </si>
  <si>
    <t xml:space="preserve">1) 01.01.2006
2) 01.01.2003
3) 14.12.2008
</t>
  </si>
  <si>
    <t>15-10541</t>
  </si>
  <si>
    <t xml:space="preserve">1) 01.01.2006
2) 12.01.1996
3) 21.06.2005
</t>
  </si>
  <si>
    <t>обеспечение мероприятий по озеленению в рамках МП«Развитие сферы  жилищно-коммунального хозяйства муниципального округа город Бор»</t>
  </si>
  <si>
    <t>обеспечение прочих мероприятий по благоустройству в рамках МП«Развитие сферы  жилищно-коммунального хозяйства муниципального округа город Бор»</t>
  </si>
  <si>
    <t>обеспечение мероприятий по приобретению и установке элементов детских и спортивных площадок на территории муниципального округа г.Бор, основанных на инициативах граждан</t>
  </si>
  <si>
    <t>05401S2190</t>
  </si>
  <si>
    <t>в рамках МП  "Защита населения и территорий от чрезвычайных ситуаций, обеспечение пожарной безопасности и безопасности людей на водных объектах муниципального округа город Бор Нижегородской области"</t>
  </si>
  <si>
    <t xml:space="preserve">1) 01.01.2006
2) 21.12.1994
3) 26.10.1995
4) 01.01.2015
</t>
  </si>
  <si>
    <t xml:space="preserve">Расходы на поощрение муниципальных управленческих команд </t>
  </si>
  <si>
    <t>2.1.1</t>
  </si>
  <si>
    <t>15-10627</t>
  </si>
  <si>
    <t>Постановление администрации городского округа г.Бор "Об уплате труда работников муниципальных учреждений городского округа г.Бор"</t>
  </si>
  <si>
    <t>624</t>
  </si>
  <si>
    <t>Возмещение затрат по оплате коммунальных услуг и на содержание зданий частных образовательных организаций, учредителями которых являются религиозные организации, расположенные на территории муниципального округа город Бор Нижегородской области</t>
  </si>
  <si>
    <t>0110421700</t>
  </si>
  <si>
    <t xml:space="preserve">Федеральный закон от 06.10.2003 № 131-ФЗ "Об общих принципах организации местного самоуправления в Российской Федерации"  </t>
  </si>
  <si>
    <t>15-10624</t>
  </si>
  <si>
    <t>01601L7501</t>
  </si>
  <si>
    <t>Расходы на реализацию дополнительных мероприятий по модернизации школьных систем образования</t>
  </si>
  <si>
    <t>01601S2350</t>
  </si>
  <si>
    <t>Приобретение путевок, возмещение части расходов по приобретению путевок в загородные детские оздоровительно-образовательные центры (лагеря) Нижегородской области, оплата стоимости набора продуктов питания в лагерях с дневным пребыванием детей, организованных на базе образовательных учреждений округа</t>
  </si>
  <si>
    <t>15-10660</t>
  </si>
  <si>
    <t>4.2.2.43</t>
  </si>
  <si>
    <t>4.2.2.44</t>
  </si>
  <si>
    <t>Реализация мероприятий, направленных на обеспечение общественного порядка и противодействия преступности в городском округе г.Бор</t>
  </si>
  <si>
    <t>4.2.2.45</t>
  </si>
  <si>
    <t>4.2.2.46</t>
  </si>
  <si>
    <t>4.2.2.47</t>
  </si>
  <si>
    <t>4.2.2.48</t>
  </si>
  <si>
    <t>4.2.2.49</t>
  </si>
  <si>
    <t>4.2.2.50</t>
  </si>
  <si>
    <t>4.2.2.51</t>
  </si>
  <si>
    <t>4.2.2.52</t>
  </si>
  <si>
    <t>4.2.2.53</t>
  </si>
  <si>
    <t>4.2.2.55</t>
  </si>
  <si>
    <t>4.2.2.56</t>
  </si>
  <si>
    <t>4.2.2.57</t>
  </si>
  <si>
    <t>Расходы на выполнение муниципальными учреждениями обязательств, принятых по договорам об использовании объектов концессионных соглашений для осуществления образовательной деятельности по основным общеобразовательным программам</t>
  </si>
  <si>
    <t>4.2.2.58</t>
  </si>
  <si>
    <t>4.2.2.59</t>
  </si>
  <si>
    <t>012EВ51790</t>
  </si>
  <si>
    <t>4.2.2.60</t>
  </si>
  <si>
    <t>4.2.2.61</t>
  </si>
  <si>
    <t>4.2.2.62</t>
  </si>
  <si>
    <t>Мероприятия в рамках реализации федерального проекта "Стимулирование спроса на отечественные беспилотные авиационные системы"</t>
  </si>
  <si>
    <t>4.2.2.63</t>
  </si>
  <si>
    <t>4.2.2.64</t>
  </si>
  <si>
    <t>4.2.2.65</t>
  </si>
  <si>
    <t>4.2.2.66</t>
  </si>
  <si>
    <t xml:space="preserve">1)статья 5, 28 Федарального закона " Об образовании  в Российской Федерации" № 273- ФЗ от 29.12.2012                                                                 2) Постановление Правительства Нижегородской области  "Об организации отдыха, оздоровления и занятости детей и молодежи Нижегородской области" </t>
  </si>
  <si>
    <t xml:space="preserve">1)статья 5, 28 Федарального закона " Об образовании  в Российской Федерации" № 273- ФЗ от 29.12.2012                                                        2) Постановление Правительства Нижегородской области  "Об организации отдыха, оздоровления и занятости детей и молодежи Нижегородской области"                                                             </t>
  </si>
  <si>
    <t xml:space="preserve">                                                                                                                                                                                     25.03.2009 № 149</t>
  </si>
  <si>
    <t>Расходы на осуществление полномочий по организационно-техническому и информационно-методическому сопровождению аттестации педагогических работников муниципальных и частных организаций, осуществляющих образовательную деятельность, за счет субвенции из областного бюджета</t>
  </si>
  <si>
    <t>15-11302</t>
  </si>
  <si>
    <t>1.2.7</t>
  </si>
  <si>
    <t>15-11503</t>
  </si>
  <si>
    <t>0110273070</t>
  </si>
  <si>
    <t>15-11501</t>
  </si>
  <si>
    <t>Обеспечение двухразовым бесплатным  питанием обучающихся с ограниченными возможностями здоровья,не проживающих в муниципальных организациях,осущесталяющих образовательную деятельность по адаптированным общеобразовательным программам</t>
  </si>
  <si>
    <t>01202R3030</t>
  </si>
  <si>
    <t>15-11322</t>
  </si>
  <si>
    <r>
      <rPr>
        <b/>
        <sz val="14"/>
        <color theme="1"/>
        <rFont val="Times New Roman"/>
        <family val="1"/>
        <charset val="204"/>
      </rPr>
      <t xml:space="preserve">1) </t>
    </r>
    <r>
      <rPr>
        <sz val="14"/>
        <color theme="1"/>
        <rFont val="Times New Roman"/>
        <family val="1"/>
        <charset val="204"/>
      </rPr>
      <t xml:space="preserve">ст.16, 17 ФЗ от 06.10.2003 № 131-ФЗ "Об общих принципах организации местного самоуправления в РФ";            </t>
    </r>
    <r>
      <rPr>
        <b/>
        <sz val="14"/>
        <color theme="1"/>
        <rFont val="Times New Roman"/>
        <family val="1"/>
        <charset val="204"/>
      </rPr>
      <t xml:space="preserve"> 2) </t>
    </r>
    <r>
      <rPr>
        <sz val="14"/>
        <color theme="1"/>
        <rFont val="Times New Roman"/>
        <family val="1"/>
        <charset val="204"/>
      </rPr>
      <t>Закон Нижегородской обл. от 03.08.2007 "99-3 "О муниципальной службе в Нижегородской области" ст.38                                                 3)Решение Совета депутатов городского округа г. Бор Нижегородской области от 10.12.2010 N 82 "Об учреждении управления жилищно-коммунального хозяйства и благоустройства администрации городского округа город Бор Нижегородской области и утверждении положения о нем"</t>
    </r>
  </si>
  <si>
    <r>
      <rPr>
        <b/>
        <sz val="14"/>
        <color theme="1"/>
        <rFont val="Times New Roman"/>
        <family val="1"/>
        <charset val="204"/>
      </rPr>
      <t xml:space="preserve">1) </t>
    </r>
    <r>
      <rPr>
        <sz val="14"/>
        <color theme="1"/>
        <rFont val="Times New Roman"/>
        <family val="1"/>
        <charset val="204"/>
      </rPr>
      <t xml:space="preserve">ст.16, 17 ФЗ от 06.10.2003 № 131-ФЗ "Об общих принципах организации местного самоуправления в РФ";            </t>
    </r>
    <r>
      <rPr>
        <b/>
        <sz val="14"/>
        <color theme="1"/>
        <rFont val="Times New Roman"/>
        <family val="1"/>
        <charset val="204"/>
      </rPr>
      <t xml:space="preserve"> 2) </t>
    </r>
    <r>
      <rPr>
        <sz val="14"/>
        <color theme="1"/>
        <rFont val="Times New Roman"/>
        <family val="1"/>
        <charset val="204"/>
      </rPr>
      <t>Закон Нижегородской обл. от 03.08.2007 "99-3 "О муниципальной службе в Нижегородской области" ст.38                                                 3)Решение Совета депутатов городского округа г. Бор Нижегородской области от 10.12.2010 N 82 "Об учреждении управления жилищно-коммунального хозяйства и благоустройства администрации городского округа город Бор Нижегородской области и утверждении положения о нем"      4)Устав муниципального образования городского округа город Бор Нижегородской области</t>
    </r>
  </si>
  <si>
    <t>Таблица 1.ПРЕДВАРИТЕЛЬНЫЙ (ПЛАНОВЫЙ)  РЕЕСТР РАСХОДНЫХ ОБЯЗАТЕЛЬСТВ ГОРОДСКОГО ОКРУГА ГОРОД БОР НИЖЕГОРОДСКОЙ ОБЛАСТИ (РЕЕСТР РАСХОДНЫХ ОБЯЗАТЕЛЬСТВ СУБЪЕКТОВ  БЮДЖЕТНОГО ПЛАНИРОВАНИЯ  БЮДЖЕТА ГОРОДСКОГО ОКРУГА ГОРОД БОР) ПО РАСХОДНЫМ ОБЯЗАТЕЛЬСТВАМ, ИСПОЛНЯЕМЫМ ЗА СЧЕТ СОБСТВЕННЫХ ДОХОДОВ И ИСТОЧНИКОВ ФИНАНСИРОВАНИЯ ДЕФИЦИТА БЮДЖЕТА ГОРОДСКОГО ОКРУГА ГОРОД БОР , ЗА ИСКЛЮЧЕНИЕМ ОСТАТКОВ СУБВЕНЦИЙ ПРОШЛЫХ ЛЕТ НА 2025 ГОД И НА ПЛАНОВЫЙ ПЕРИОД 2026 И 2027 ГОДОВ</t>
  </si>
  <si>
    <r>
      <t>средства резервного фонда администрации городского округа г.Бор (</t>
    </r>
    <r>
      <rPr>
        <b/>
        <u/>
        <sz val="14"/>
        <color theme="1"/>
        <rFont val="Times New Roman"/>
        <family val="1"/>
        <charset val="204"/>
      </rPr>
      <t>2023г.</t>
    </r>
    <r>
      <rPr>
        <sz val="14"/>
        <color theme="1"/>
        <rFont val="Times New Roman"/>
        <family val="1"/>
        <charset val="204"/>
      </rPr>
      <t xml:space="preserve">: на оплату р-дов связан. с похоронами погибших солдат, выполняя воинский долг в ходе спецоперации на Украине 399,1т.р.; выполнение работ по ликвидации авар. ситуации на газопроводе в р-не жилого кв-ла ДНП "Возрождение 60,4т.р.; приобретение материальных ресурсов д/ликвидации ЧС 58,0т.р.; </t>
    </r>
    <r>
      <rPr>
        <b/>
        <u/>
        <sz val="14"/>
        <color theme="1"/>
        <rFont val="Times New Roman"/>
        <family val="1"/>
        <charset val="204"/>
      </rPr>
      <t>2024г.</t>
    </r>
    <r>
      <rPr>
        <sz val="14"/>
        <color theme="1"/>
        <rFont val="Times New Roman"/>
        <family val="1"/>
        <charset val="204"/>
      </rPr>
      <t>: приобретение ранцевых лесных огнетушителей в кол-ве 8 штук.)</t>
    </r>
  </si>
  <si>
    <t>Средства резерв. фонда адм. г.о.г.Бор на оплату р-дов связанных с похоронами (венок, траур. лента) 2,6т.р.</t>
  </si>
  <si>
    <t>Расходы, связанные с рассмотрениями обращений граждан (подписка, приобретение почтовых средст, оргтехники, расходных материалов к оргтехники)</t>
  </si>
  <si>
    <r>
      <rPr>
        <b/>
        <sz val="14"/>
        <color theme="1"/>
        <rFont val="Times New Roman"/>
        <family val="1"/>
        <charset val="204"/>
      </rPr>
      <t>Непрограммное направление деятельности</t>
    </r>
    <r>
      <rPr>
        <sz val="14"/>
        <color theme="1"/>
        <rFont val="Times New Roman"/>
        <family val="1"/>
        <charset val="204"/>
      </rPr>
      <t>, в т.ч. прочие выплаты по обязательствам городского округа (оплата услуг за предоставление статистической информации; общегородские мероприятия)</t>
    </r>
  </si>
  <si>
    <t>Прочие выплаты по обязательствам городского округа (разработка Проекта планировки и межевания с выполнением инженерных изысканий в целях формирования жилой застройки в с. Городищи, в д.Ильинское Краснослоб. сельсовета г.о.г.Бор НО)</t>
  </si>
  <si>
    <r>
      <rPr>
        <b/>
        <sz val="14"/>
        <color theme="1"/>
        <rFont val="Times New Roman"/>
        <family val="1"/>
        <charset val="204"/>
      </rPr>
      <t>МП "Развитие торговли на территории городского округа г. Бор"</t>
    </r>
    <r>
      <rPr>
        <sz val="14"/>
        <color theme="1"/>
        <rFont val="Times New Roman"/>
        <family val="1"/>
        <charset val="204"/>
      </rPr>
      <t>, в т.ч.</t>
    </r>
    <r>
      <rPr>
        <b/>
        <sz val="14"/>
        <color theme="1"/>
        <rFont val="Times New Roman"/>
        <family val="1"/>
        <charset val="204"/>
      </rPr>
      <t xml:space="preserve"> </t>
    </r>
    <r>
      <rPr>
        <sz val="14"/>
        <color theme="1"/>
        <rFont val="Times New Roman"/>
        <family val="1"/>
        <charset val="204"/>
      </rPr>
      <t>реализация мероприятий, направленных на материально-техническое обеспечение межмуниципальных ярмарок</t>
    </r>
  </si>
  <si>
    <r>
      <rPr>
        <b/>
        <sz val="14"/>
        <color theme="1"/>
        <rFont val="Times New Roman"/>
        <family val="1"/>
        <charset val="204"/>
      </rPr>
      <t>МП "Комплексные меры противодействия злоупотреблению наркотиками и их незаконному обороту в город. округе г.Бор"</t>
    </r>
    <r>
      <rPr>
        <sz val="14"/>
        <color theme="1"/>
        <rFont val="Times New Roman"/>
        <family val="1"/>
        <charset val="204"/>
      </rPr>
      <t>, в т. ч.  реализация мероприятий антинаркотической направленности</t>
    </r>
  </si>
  <si>
    <r>
      <rPr>
        <b/>
        <sz val="14"/>
        <color theme="1"/>
        <rFont val="Times New Roman"/>
        <family val="1"/>
        <charset val="204"/>
      </rPr>
      <t>МП "Патриотическое и духовно - нравственное воспитание в город. округе г. Бор"</t>
    </r>
    <r>
      <rPr>
        <sz val="14"/>
        <color theme="1"/>
        <rFont val="Times New Roman"/>
        <family val="1"/>
        <charset val="204"/>
      </rPr>
      <t>, в т. ч. расходы на реализацию мероприятий, направленных на духовно - нравственное воспитание в город. округе г. Бор</t>
    </r>
  </si>
  <si>
    <r>
      <rPr>
        <b/>
        <sz val="14"/>
        <color theme="1"/>
        <rFont val="Times New Roman"/>
        <family val="1"/>
        <charset val="204"/>
      </rPr>
      <t>П/пр. "Борская семья"</t>
    </r>
    <r>
      <rPr>
        <sz val="14"/>
        <color theme="1"/>
        <rFont val="Times New Roman"/>
        <family val="1"/>
        <charset val="204"/>
      </rPr>
      <t>, в т. ч. мероприятия в области социальной политики (приобретение призов для награждения победителей конкурсов)</t>
    </r>
  </si>
  <si>
    <r>
      <rPr>
        <b/>
        <sz val="14"/>
        <color theme="1"/>
        <rFont val="Times New Roman"/>
        <family val="1"/>
        <charset val="204"/>
      </rPr>
      <t>П/пр. "Профилактика социально значимых заболеваний и развитие безвозмездного донорства в город. окруне г.Бор"</t>
    </r>
    <r>
      <rPr>
        <sz val="14"/>
        <color theme="1"/>
        <rFont val="Times New Roman"/>
        <family val="1"/>
        <charset val="204"/>
      </rPr>
      <t xml:space="preserve">, в т.ч. мероприятия в области здравоохранения (приобретение продуктовых наборов для вручения донорам, буклетов "Обследование на ВИЧ" и брошюр) </t>
    </r>
  </si>
  <si>
    <r>
      <t xml:space="preserve">П/пр. "Доп.меры адресной поддержки населения и общественных организаций городского округа г.Бор", </t>
    </r>
    <r>
      <rPr>
        <sz val="14"/>
        <color theme="1"/>
        <rFont val="Times New Roman"/>
        <family val="1"/>
        <charset val="204"/>
      </rPr>
      <t>в т. ч. поздравления отд.категорий граждан с памятной датой</t>
    </r>
  </si>
  <si>
    <r>
      <t xml:space="preserve">Субсидии МБУ "Борское охотничье-рыболовное хозяйство" на иные цели, в т.ч.:                                                   </t>
    </r>
    <r>
      <rPr>
        <u/>
        <sz val="14"/>
        <color theme="1"/>
        <rFont val="Times New Roman"/>
        <family val="1"/>
        <charset val="204"/>
      </rPr>
      <t>2023г.</t>
    </r>
    <r>
      <rPr>
        <sz val="14"/>
        <color theme="1"/>
        <rFont val="Times New Roman"/>
        <family val="1"/>
        <charset val="204"/>
      </rPr>
      <t xml:space="preserve">: расходы на поощрение муниципальных управленческих команд; </t>
    </r>
    <r>
      <rPr>
        <u/>
        <sz val="14"/>
        <color theme="1"/>
        <rFont val="Times New Roman"/>
        <family val="1"/>
        <charset val="204"/>
      </rPr>
      <t>2024г.</t>
    </r>
    <r>
      <rPr>
        <sz val="14"/>
        <color theme="1"/>
        <rFont val="Times New Roman"/>
        <family val="1"/>
        <charset val="204"/>
      </rPr>
      <t>: приобретение автомобиля УАЗ (7-ми местный, грузовой, остекленный фургон)</t>
    </r>
  </si>
  <si>
    <t xml:space="preserve">Субсидии МБУ "Борское информационное агентство" на иные цели, в т.ч.:                                                   2023г.: расходы на поощрение муниципальных управленческих команд </t>
  </si>
  <si>
    <r>
      <rPr>
        <b/>
        <sz val="14"/>
        <color theme="1"/>
        <rFont val="Times New Roman"/>
        <family val="1"/>
        <charset val="204"/>
      </rPr>
      <t>Средства фонда поддержки территории НО</t>
    </r>
    <r>
      <rPr>
        <sz val="14"/>
        <color theme="1"/>
        <rFont val="Times New Roman"/>
        <family val="1"/>
        <charset val="204"/>
      </rPr>
      <t xml:space="preserve"> на проведение регионального бизнес - форума "Перспектива"</t>
    </r>
  </si>
  <si>
    <r>
      <t>Автономная некоммерческая спортивная организация "Красный рамень"</t>
    </r>
    <r>
      <rPr>
        <sz val="14"/>
        <color theme="1"/>
        <rFont val="Times New Roman"/>
        <family val="1"/>
        <charset val="204"/>
      </rPr>
      <t>, в т.ч. мероприятия в рамках п/пр. "Доп. меры адресной поддержки населения и общественных орг-ций город. округа г.Бор"</t>
    </r>
  </si>
  <si>
    <r>
      <rPr>
        <b/>
        <sz val="14"/>
        <color theme="1"/>
        <rFont val="Times New Roman"/>
        <family val="1"/>
        <charset val="204"/>
      </rPr>
      <t>Борская городская организация НОО ООО "ВОИ"</t>
    </r>
    <r>
      <rPr>
        <sz val="14"/>
        <color theme="1"/>
        <rFont val="Times New Roman"/>
        <family val="1"/>
        <charset val="204"/>
      </rPr>
      <t>, в т.ч.:</t>
    </r>
  </si>
  <si>
    <r>
      <rPr>
        <b/>
        <sz val="14"/>
        <color theme="1"/>
        <rFont val="Times New Roman"/>
        <family val="1"/>
        <charset val="204"/>
      </rPr>
      <t>Борское городское отделение Нижегородского обл. отделения Общероссийской ОО "Всероссийское общество охраны природы"</t>
    </r>
    <r>
      <rPr>
        <sz val="14"/>
        <color theme="1"/>
        <rFont val="Times New Roman"/>
        <family val="1"/>
        <charset val="204"/>
      </rPr>
      <t>, в т.ч.: мероприятия в рамках п/пр. "Доп. меры адресной поддержки населения и общественных орг-ций город. округа г.Бор"</t>
    </r>
  </si>
  <si>
    <r>
      <rPr>
        <b/>
        <sz val="14"/>
        <color theme="1"/>
        <rFont val="Times New Roman"/>
        <family val="1"/>
        <charset val="204"/>
      </rPr>
      <t>Общественный Благотворительный детский фонд городского округа г.Бор НО "Виктория"</t>
    </r>
    <r>
      <rPr>
        <sz val="14"/>
        <color theme="1"/>
        <rFont val="Times New Roman"/>
        <family val="1"/>
        <charset val="204"/>
      </rPr>
      <t xml:space="preserve">, в т.ч.: </t>
    </r>
  </si>
  <si>
    <r>
      <rPr>
        <b/>
        <sz val="14"/>
        <color theme="1"/>
        <rFont val="Times New Roman"/>
        <family val="1"/>
        <charset val="204"/>
      </rPr>
      <t>ОО "Ветеранов /пенсионеров/ войны, труда Вооружен-ных сил и правоохранительных органов"</t>
    </r>
    <r>
      <rPr>
        <sz val="14"/>
        <color theme="1"/>
        <rFont val="Times New Roman"/>
        <family val="1"/>
        <charset val="204"/>
      </rPr>
      <t xml:space="preserve">, в т.ч.: </t>
    </r>
  </si>
  <si>
    <t>Резервный фонд администрации городского округа город Бор (проведение траурных мероприятий по погребению лиц, погибших при исполнении обязанностей военной службы в СВО)</t>
  </si>
  <si>
    <r>
      <t xml:space="preserve">Автономная некоммерческая организация центр социальной адаптации и поддержки детей и взрослых с аутизмом и другими нарушениями развития "Планета" </t>
    </r>
    <r>
      <rPr>
        <sz val="14"/>
        <color theme="1"/>
        <rFont val="Times New Roman"/>
        <family val="1"/>
        <charset val="204"/>
      </rPr>
      <t>мероприятия в рамках п/пр. "Доп. меры адресной поддержки населения и общественных орг-ций город. округа г.Бор"</t>
    </r>
  </si>
  <si>
    <r>
      <t xml:space="preserve">Автономная некоммерческая организация "ДоброБор" </t>
    </r>
    <r>
      <rPr>
        <sz val="14"/>
        <color theme="1"/>
        <rFont val="Times New Roman"/>
        <family val="1"/>
        <charset val="204"/>
      </rPr>
      <t>мероприятия в рамках п/пр. "Доп. меры адресной поддержки населения и общественных орг-ций город. округа г.Бор"</t>
    </r>
  </si>
  <si>
    <r>
      <t xml:space="preserve">Обеспечение проживающих в город. округе и нуждающихся в жилых помещениях малоимущих граждан жилыми помещениями, орг-ция стр-ва и содержания муниц. жилищного фонда, создание условий для жилищного стр-ва, осуществление муниципального жилищного контроля, в т. ч. </t>
    </r>
    <r>
      <rPr>
        <b/>
        <sz val="14"/>
        <color theme="1"/>
        <rFont val="Times New Roman"/>
        <family val="1"/>
        <charset val="204"/>
      </rPr>
      <t>расходы на стр-во, реконструкцию, ПИР по отрасли "Жилищно - коммунальное хозяйство"; стр-во, реконструкция, ПИР в рамках реализации Национ. проекта "Жилье и городская среда", фед. проекта "Обеспечение устойч. сокращения непригод. для проживания жил. фонда"</t>
    </r>
  </si>
  <si>
    <r>
      <t>Утверждение правил благоустройства территории городского округа, в т. ч.</t>
    </r>
    <r>
      <rPr>
        <b/>
        <sz val="14"/>
        <color theme="1"/>
        <rFont val="Times New Roman"/>
        <family val="1"/>
        <charset val="204"/>
      </rPr>
      <t xml:space="preserve"> расходы на строительство, реконструкцию, проектно - изыскательские работы по отрасли "Жилищно - коммунальное хозяйство" </t>
    </r>
  </si>
  <si>
    <r>
      <t xml:space="preserve">Публичные нормативные социальные выплаты гражданам </t>
    </r>
    <r>
      <rPr>
        <sz val="14"/>
        <color theme="1"/>
        <rFont val="Times New Roman"/>
        <family val="1"/>
        <charset val="204"/>
      </rPr>
      <t>в рамках п/пр. "Доп.меры адресной поддержки населения и общественных организаций городского округа г.Бор", в т.ч.:</t>
    </r>
  </si>
  <si>
    <r>
      <rPr>
        <b/>
        <sz val="14"/>
        <color theme="1"/>
        <rFont val="Times New Roman"/>
        <family val="1"/>
        <charset val="204"/>
      </rPr>
      <t>П/пр. "Доп.меры адресной поддержки населения и общественных организаций городского округа г.Бор"</t>
    </r>
    <r>
      <rPr>
        <sz val="14"/>
        <color theme="1"/>
        <rFont val="Times New Roman"/>
        <family val="1"/>
        <charset val="204"/>
      </rPr>
      <t>, в т. ч. ежемесячная доплата к пенсиям лицам, замещавшим муниципальные должности и лицам, замещавшим должности муниципальной службы городского округа г. Бор</t>
    </r>
  </si>
  <si>
    <r>
      <t xml:space="preserve">П/пр. "Доп.меры адресной поддержки населения и общественных организаций городского округа г.Бор", в т.ч.: </t>
    </r>
    <r>
      <rPr>
        <sz val="14"/>
        <color theme="1"/>
        <rFont val="Times New Roman"/>
        <family val="1"/>
        <charset val="204"/>
      </rPr>
      <t>предостав. соц.выплат на приобретение автономных дымовых пожарных извещателей для установки в помещениях граждан, относящихся к "группе риска", в т.ч. многодетных семей, одинокопро-живающих престарелых граждан и т.п.</t>
    </r>
  </si>
  <si>
    <r>
      <rPr>
        <b/>
        <sz val="14"/>
        <color theme="1"/>
        <rFont val="Times New Roman"/>
        <family val="1"/>
        <charset val="204"/>
      </rPr>
      <t xml:space="preserve">П/пр. "Доп.меры адресной поддержки населения и общественных организаций городского округа г.Бор", в т.ч.: </t>
    </r>
    <r>
      <rPr>
        <sz val="14"/>
        <color theme="1"/>
        <rFont val="Times New Roman"/>
        <family val="1"/>
        <charset val="204"/>
      </rPr>
      <t>Предоставление социальных выплат на возмещение части процентной ставки по кредитам, полученным гражданами на газификацию жилья в российских кредитных организациях</t>
    </r>
  </si>
  <si>
    <r>
      <rPr>
        <b/>
        <sz val="14"/>
        <color theme="1"/>
        <rFont val="Times New Roman"/>
        <family val="1"/>
        <charset val="204"/>
      </rPr>
      <t>Непрограммное направление деятельности, в т.ч.</t>
    </r>
    <r>
      <rPr>
        <sz val="14"/>
        <color theme="1"/>
        <rFont val="Times New Roman"/>
        <family val="1"/>
        <charset val="204"/>
      </rPr>
      <t xml:space="preserve"> Средства фонда поддержки территорий Нижегородской области (материальная помощь)</t>
    </r>
  </si>
  <si>
    <t>Мероприятия в области социальной политики (единовременная выплата на рождение ребенка женщинам, работающим в муниципальных учреждениях образования,  культуры и спорта)</t>
  </si>
  <si>
    <r>
      <rPr>
        <b/>
        <sz val="14"/>
        <color theme="1"/>
        <rFont val="Times New Roman"/>
        <family val="1"/>
        <charset val="204"/>
      </rPr>
      <t>Резервный фонд администрации городского округа г. Бор</t>
    </r>
    <r>
      <rPr>
        <sz val="14"/>
        <color theme="1"/>
        <rFont val="Times New Roman"/>
        <family val="1"/>
        <charset val="204"/>
      </rPr>
      <t xml:space="preserve">: Оказание мат. помощи Гурьяшовой Е.С., проживающей по адресу: НО, г.о.г.Бор, п.Ч.Борское, ул.Октябрьская, д.21, кв.15, на оплату расходов связанных с погребе-нием сына Гурьяшова Д.Д., военнослужащего, погибшего при выполнении задач по подготовке к ведению СВО в составе экипажа войсковой части 86671  128,8т.р.; оказание мат. помощи Хакимовой А.Т., проживающей по адресу: НО, г.о.г. Бор, п.Октябрьский, ул.Набережная, д.9, кв.53, на оплату расходов, связанных с погребением погибшего участника СВО Муминова Б.М. на родину в Республике Таджикистан 80,3т.р. </t>
    </r>
  </si>
  <si>
    <r>
      <rPr>
        <b/>
        <sz val="14"/>
        <color theme="1"/>
        <rFont val="Times New Roman"/>
        <family val="1"/>
        <charset val="204"/>
      </rPr>
      <t>Непрограммное направление деятельности</t>
    </r>
    <r>
      <rPr>
        <sz val="14"/>
        <color theme="1"/>
        <rFont val="Times New Roman"/>
        <family val="1"/>
        <charset val="204"/>
      </rPr>
      <t>, в т.ч. прочие выплаты по обязательствам городского округа (выплата денежной премии победителям смотра - конкурса)</t>
    </r>
  </si>
  <si>
    <r>
      <rPr>
        <b/>
        <sz val="14"/>
        <color theme="1"/>
        <rFont val="Times New Roman"/>
        <family val="1"/>
        <charset val="204"/>
      </rPr>
      <t>Непрограммное направление деятельности</t>
    </r>
    <r>
      <rPr>
        <sz val="14"/>
        <color theme="1"/>
        <rFont val="Times New Roman"/>
        <family val="1"/>
        <charset val="204"/>
      </rPr>
      <t>, в т.ч. прочие выплаты по обязательствам городского округа (оплата исполнительных листов)</t>
    </r>
  </si>
  <si>
    <t>МКУ Борстройзаказчик (оплата по исполнительному листу)</t>
  </si>
  <si>
    <r>
      <rPr>
        <b/>
        <sz val="14"/>
        <color theme="1"/>
        <rFont val="Times New Roman"/>
        <family val="1"/>
        <charset val="204"/>
      </rPr>
      <t>Непрограммное направление деятельности</t>
    </r>
    <r>
      <rPr>
        <sz val="14"/>
        <color theme="1"/>
        <rFont val="Times New Roman"/>
        <family val="1"/>
        <charset val="204"/>
      </rPr>
      <t>, в т. ч. прочие выплаты по обязательствам городского округа (оплата членских взносов, административных штрафов, исполнительских сборов)</t>
    </r>
  </si>
  <si>
    <t>1) 01.01.2006                         
2) 02.03.2007               3) 03.08.2007
4) 10.10.2003
5) 01.01.2011                    6) 29.11.2022</t>
  </si>
  <si>
    <t>24106S2301</t>
  </si>
  <si>
    <t>14)17.12.2010</t>
  </si>
  <si>
    <t>И.о директора департамента финансов</t>
  </si>
  <si>
    <t>администрации городского округа г.Бор</t>
  </si>
  <si>
    <r>
      <rPr>
        <b/>
        <sz val="14"/>
        <rFont val="Times New Roman"/>
        <family val="1"/>
        <charset val="204"/>
      </rPr>
      <t>П/пр. "Обеспечение жильем отдельных категорий граждан городского округа г.Бор"</t>
    </r>
    <r>
      <rPr>
        <sz val="14"/>
        <rFont val="Times New Roman"/>
        <family val="1"/>
        <charset val="204"/>
      </rPr>
      <t>, в т. ч.</t>
    </r>
    <r>
      <rPr>
        <b/>
        <sz val="14"/>
        <rFont val="Times New Roman"/>
        <family val="1"/>
        <charset val="204"/>
      </rPr>
      <t xml:space="preserve">  </t>
    </r>
    <r>
      <rPr>
        <sz val="14"/>
        <rFont val="Times New Roman"/>
        <family val="1"/>
        <charset val="204"/>
      </rPr>
      <t xml:space="preserve">субвенции на обеспечение жильем отдельных категорий граждан, установленных федеральными законами от 12 января 1995 года №5-ФЗ «О ветеранах» и от 24 ноября 1995 года №181-ФЗ «О социальной защите инвалидов в Российской Федерации» </t>
    </r>
  </si>
  <si>
    <r>
      <rPr>
        <b/>
        <sz val="14"/>
        <rFont val="Times New Roman"/>
        <family val="1"/>
        <charset val="204"/>
      </rPr>
      <t>П/пр. "Обеспечение жильем отдельных категорий граждан городского округа г.Бор"</t>
    </r>
    <r>
      <rPr>
        <sz val="14"/>
        <rFont val="Times New Roman"/>
        <family val="1"/>
        <charset val="204"/>
      </rPr>
      <t>, в т. ч. субвенции на обеспечение жильем в форме предоставления единовременной денежной выплаты на строительство или приобретение жилого помещения граждан, страдающих тяжелыми формами хронических заболеваний, перечень которых устанавливается уполномоченным Правительством Российской Федерации федеральным органом исполнительной власти</t>
    </r>
  </si>
  <si>
    <r>
      <rPr>
        <b/>
        <sz val="14"/>
        <rFont val="Times New Roman"/>
        <family val="1"/>
        <charset val="204"/>
      </rPr>
      <t xml:space="preserve">П/пр. "Обеспечение жильем отдельных категорий граждан городского округа г.Бор" </t>
    </r>
    <r>
      <rPr>
        <sz val="14"/>
        <rFont val="Times New Roman"/>
        <family val="1"/>
        <charset val="204"/>
      </rPr>
      <t>в т.ч.: субвенция на обеспечение жильем отдельных категорий граждан, установленных ФХ от 24.11.1995 № 181-ФЗ "О социальной защите инвалидов в РФ"</t>
    </r>
  </si>
</sst>
</file>

<file path=xl/styles.xml><?xml version="1.0" encoding="utf-8"?>
<styleSheet xmlns="http://schemas.openxmlformats.org/spreadsheetml/2006/main">
  <numFmts count="10">
    <numFmt numFmtId="164" formatCode="_-* #,##0.00_-;\-* #,##0.00_-;_-* &quot;-&quot;??_-;_-@_-"/>
    <numFmt numFmtId="165" formatCode="00"/>
    <numFmt numFmtId="166" formatCode="000"/>
    <numFmt numFmtId="167" formatCode="#,##0.0"/>
    <numFmt numFmtId="168" formatCode="dd/mm/yy;@"/>
    <numFmt numFmtId="169" formatCode="000000"/>
    <numFmt numFmtId="170" formatCode="0.0"/>
    <numFmt numFmtId="171" formatCode="[$-419]General"/>
    <numFmt numFmtId="172" formatCode="dd\.mm\.yyyy"/>
    <numFmt numFmtId="174" formatCode="#\ ##0.0"/>
  </numFmts>
  <fonts count="21">
    <font>
      <sz val="10"/>
      <name val="Arial CYR"/>
    </font>
    <font>
      <sz val="10"/>
      <name val="Arial CYR"/>
    </font>
    <font>
      <sz val="10"/>
      <name val="Helv"/>
    </font>
    <font>
      <sz val="8"/>
      <name val="Arial Cyr"/>
    </font>
    <font>
      <b/>
      <sz val="14"/>
      <name val="Times New Roman"/>
      <family val="1"/>
      <charset val="204"/>
    </font>
    <font>
      <sz val="10"/>
      <name val="Arial"/>
      <family val="2"/>
      <charset val="204"/>
    </font>
    <font>
      <sz val="14"/>
      <name val="Times New Roman"/>
      <family val="1"/>
      <charset val="204"/>
    </font>
    <font>
      <b/>
      <sz val="14"/>
      <color indexed="8"/>
      <name val="Times New Roman"/>
      <family val="1"/>
      <charset val="204"/>
    </font>
    <font>
      <sz val="14"/>
      <color indexed="23"/>
      <name val="Times New Roman"/>
      <family val="1"/>
      <charset val="204"/>
    </font>
    <font>
      <sz val="14"/>
      <color indexed="8"/>
      <name val="Times New Roman"/>
      <family val="1"/>
      <charset val="204"/>
    </font>
    <font>
      <sz val="10"/>
      <name val="Arial Cyr"/>
      <charset val="204"/>
    </font>
    <font>
      <b/>
      <sz val="14"/>
      <color indexed="23"/>
      <name val="Times New Roman"/>
      <family val="1"/>
      <charset val="204"/>
    </font>
    <font>
      <sz val="14"/>
      <color theme="1"/>
      <name val="Times New Roman"/>
      <family val="1"/>
      <charset val="204"/>
    </font>
    <font>
      <b/>
      <sz val="14"/>
      <color rgb="FFFF0000"/>
      <name val="Times New Roman"/>
      <family val="1"/>
      <charset val="204"/>
    </font>
    <font>
      <sz val="10"/>
      <color indexed="8"/>
      <name val="Arial CYR"/>
    </font>
    <font>
      <b/>
      <sz val="14"/>
      <color theme="1"/>
      <name val="Times New Roman"/>
      <family val="1"/>
      <charset val="204"/>
    </font>
    <font>
      <b/>
      <i/>
      <sz val="14"/>
      <color theme="1"/>
      <name val="Times New Roman"/>
      <family val="1"/>
      <charset val="204"/>
    </font>
    <font>
      <i/>
      <sz val="14"/>
      <color theme="1"/>
      <name val="Times New Roman"/>
      <family val="1"/>
      <charset val="204"/>
    </font>
    <font>
      <b/>
      <u/>
      <sz val="14"/>
      <color theme="1"/>
      <name val="Times New Roman"/>
      <family val="1"/>
      <charset val="204"/>
    </font>
    <font>
      <u/>
      <sz val="14"/>
      <color theme="1"/>
      <name val="Times New Roman"/>
      <family val="1"/>
      <charset val="204"/>
    </font>
    <font>
      <sz val="18"/>
      <color theme="1"/>
      <name val="Times New Roman"/>
      <family val="1"/>
      <charset val="204"/>
    </font>
  </fonts>
  <fills count="9">
    <fill>
      <patternFill patternType="none"/>
    </fill>
    <fill>
      <patternFill patternType="gray125"/>
    </fill>
    <fill>
      <patternFill patternType="solid">
        <fgColor indexed="9"/>
        <bgColor indexed="64"/>
      </patternFill>
    </fill>
    <fill>
      <patternFill patternType="solid">
        <fgColor rgb="FFFFFF00"/>
        <bgColor indexed="64"/>
      </patternFill>
    </fill>
    <fill>
      <patternFill patternType="solid">
        <fgColor indexed="13"/>
        <bgColor indexed="64"/>
      </patternFill>
    </fill>
    <fill>
      <patternFill patternType="solid">
        <fgColor theme="0"/>
        <bgColor indexed="64"/>
      </patternFill>
    </fill>
    <fill>
      <patternFill patternType="solid">
        <fgColor theme="7" tint="0.59999389629810485"/>
        <bgColor indexed="64"/>
      </patternFill>
    </fill>
    <fill>
      <patternFill patternType="solid">
        <fgColor theme="8" tint="0.79998168889431442"/>
        <bgColor indexed="64"/>
      </patternFill>
    </fill>
    <fill>
      <patternFill patternType="solid">
        <fgColor theme="8" tint="0.7999511703848384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8">
    <xf numFmtId="0" fontId="0" fillId="0" borderId="0"/>
    <xf numFmtId="0" fontId="5" fillId="0" borderId="0"/>
    <xf numFmtId="0" fontId="2" fillId="0" borderId="0"/>
    <xf numFmtId="164" fontId="1" fillId="0" borderId="0" applyFont="0" applyFill="0" applyBorder="0" applyAlignment="0" applyProtection="0"/>
    <xf numFmtId="0" fontId="1" fillId="0" borderId="0" applyFont="0" applyFill="0" applyBorder="0" applyAlignment="0" applyProtection="0"/>
    <xf numFmtId="0" fontId="10" fillId="0" borderId="0"/>
    <xf numFmtId="0" fontId="5" fillId="0" borderId="0"/>
    <xf numFmtId="171" fontId="14" fillId="0" borderId="0" applyBorder="0" applyProtection="0"/>
  </cellStyleXfs>
  <cellXfs count="544">
    <xf numFmtId="0" fontId="0" fillId="0" borderId="0" xfId="0"/>
    <xf numFmtId="49" fontId="4" fillId="3" borderId="2" xfId="0" applyNumberFormat="1" applyFont="1" applyFill="1" applyBorder="1" applyAlignment="1">
      <alignment horizontal="center" vertical="center" wrapText="1"/>
    </xf>
    <xf numFmtId="49" fontId="4" fillId="3" borderId="1" xfId="0" applyNumberFormat="1" applyFont="1" applyFill="1" applyBorder="1" applyAlignment="1">
      <alignment horizontal="center" vertical="center" wrapText="1"/>
    </xf>
    <xf numFmtId="49" fontId="4" fillId="7" borderId="2" xfId="0" applyNumberFormat="1" applyFont="1" applyFill="1" applyBorder="1" applyAlignment="1">
      <alignment horizontal="left" vertical="center"/>
    </xf>
    <xf numFmtId="167" fontId="4" fillId="3" borderId="1" xfId="3" applyNumberFormat="1" applyFont="1" applyFill="1" applyBorder="1" applyAlignment="1">
      <alignment horizontal="right" vertical="top" wrapText="1"/>
    </xf>
    <xf numFmtId="167" fontId="6" fillId="0" borderId="0" xfId="3" applyNumberFormat="1" applyFont="1" applyFill="1" applyBorder="1" applyAlignment="1">
      <alignment horizontal="right" vertical="top"/>
    </xf>
    <xf numFmtId="49" fontId="8" fillId="0" borderId="1" xfId="0" applyNumberFormat="1" applyFont="1" applyFill="1" applyBorder="1" applyAlignment="1">
      <alignment horizontal="center" vertical="top" wrapText="1"/>
    </xf>
    <xf numFmtId="0" fontId="7" fillId="0" borderId="2" xfId="0" applyNumberFormat="1" applyFont="1" applyFill="1" applyBorder="1" applyAlignment="1">
      <alignment horizontal="left" vertical="top"/>
    </xf>
    <xf numFmtId="167" fontId="4" fillId="0" borderId="1" xfId="3" applyNumberFormat="1" applyFont="1" applyFill="1" applyBorder="1" applyAlignment="1">
      <alignment horizontal="right" vertical="top"/>
    </xf>
    <xf numFmtId="167" fontId="4" fillId="0" borderId="3" xfId="3" applyNumberFormat="1" applyFont="1" applyFill="1" applyBorder="1" applyAlignment="1">
      <alignment horizontal="right" vertical="top"/>
    </xf>
    <xf numFmtId="49" fontId="6" fillId="0" borderId="2" xfId="0" applyNumberFormat="1" applyFont="1" applyFill="1" applyBorder="1" applyAlignment="1">
      <alignment horizontal="left" vertical="top"/>
    </xf>
    <xf numFmtId="167" fontId="6" fillId="0" borderId="3" xfId="3" applyNumberFormat="1" applyFont="1" applyFill="1" applyBorder="1" applyAlignment="1">
      <alignment horizontal="right" vertical="top"/>
    </xf>
    <xf numFmtId="167" fontId="4" fillId="0" borderId="1" xfId="0" applyNumberFormat="1" applyFont="1" applyFill="1" applyBorder="1" applyAlignment="1">
      <alignment horizontal="right" vertical="top" wrapText="1"/>
    </xf>
    <xf numFmtId="0" fontId="6" fillId="0" borderId="1" xfId="0" applyFont="1" applyFill="1" applyBorder="1" applyAlignment="1">
      <alignment wrapText="1"/>
    </xf>
    <xf numFmtId="0" fontId="6" fillId="0" borderId="1" xfId="0" applyFont="1" applyFill="1" applyBorder="1" applyAlignment="1">
      <alignment horizontal="justify" vertical="top" wrapText="1"/>
    </xf>
    <xf numFmtId="14" fontId="11" fillId="0" borderId="1" xfId="0" applyNumberFormat="1" applyFont="1" applyFill="1" applyBorder="1" applyAlignment="1">
      <alignment horizontal="center" vertical="top"/>
    </xf>
    <xf numFmtId="14" fontId="11" fillId="0" borderId="1" xfId="0" applyNumberFormat="1" applyFont="1" applyFill="1" applyBorder="1" applyAlignment="1">
      <alignment horizontal="center" vertical="top" wrapText="1"/>
    </xf>
    <xf numFmtId="0" fontId="9" fillId="0" borderId="1" xfId="0" applyNumberFormat="1" applyFont="1" applyFill="1" applyBorder="1" applyAlignment="1">
      <alignment horizontal="left" vertical="top" wrapText="1"/>
    </xf>
    <xf numFmtId="0" fontId="9" fillId="0" borderId="1" xfId="0" applyNumberFormat="1" applyFont="1" applyFill="1" applyBorder="1" applyAlignment="1">
      <alignment horizontal="center" vertical="top" wrapText="1"/>
    </xf>
    <xf numFmtId="14" fontId="6" fillId="0" borderId="1" xfId="0" applyNumberFormat="1" applyFont="1" applyFill="1" applyBorder="1" applyAlignment="1">
      <alignment horizontal="center" vertical="top"/>
    </xf>
    <xf numFmtId="49" fontId="4" fillId="4" borderId="1" xfId="0" applyNumberFormat="1" applyFont="1" applyFill="1" applyBorder="1" applyAlignment="1">
      <alignment horizontal="center" vertical="center" wrapText="1"/>
    </xf>
    <xf numFmtId="0" fontId="6" fillId="0" borderId="1" xfId="0" applyFont="1" applyFill="1" applyBorder="1" applyAlignment="1">
      <alignment horizontal="left" vertical="top"/>
    </xf>
    <xf numFmtId="0" fontId="4" fillId="4" borderId="1" xfId="0" applyNumberFormat="1" applyFont="1" applyFill="1" applyBorder="1" applyAlignment="1">
      <alignment horizontal="left" vertical="center" wrapText="1"/>
    </xf>
    <xf numFmtId="0" fontId="6" fillId="0" borderId="1" xfId="0" applyFont="1" applyFill="1" applyBorder="1" applyAlignment="1">
      <alignment vertical="top" wrapText="1"/>
    </xf>
    <xf numFmtId="49" fontId="9" fillId="0" borderId="1" xfId="0" applyNumberFormat="1" applyFont="1" applyFill="1" applyBorder="1" applyAlignment="1">
      <alignment horizontal="center" vertical="top"/>
    </xf>
    <xf numFmtId="49" fontId="9" fillId="0" borderId="1" xfId="0" applyNumberFormat="1" applyFont="1" applyFill="1" applyBorder="1" applyAlignment="1">
      <alignment horizontal="left" vertical="top" wrapText="1"/>
    </xf>
    <xf numFmtId="49" fontId="9" fillId="0" borderId="1" xfId="0" applyNumberFormat="1" applyFont="1" applyFill="1" applyBorder="1" applyAlignment="1">
      <alignment horizontal="center" vertical="top" wrapText="1"/>
    </xf>
    <xf numFmtId="167" fontId="4" fillId="0" borderId="3" xfId="0" applyNumberFormat="1" applyFont="1" applyFill="1" applyBorder="1" applyAlignment="1">
      <alignment horizontal="right" vertical="top" wrapText="1"/>
    </xf>
    <xf numFmtId="0" fontId="9" fillId="0" borderId="2" xfId="0" applyNumberFormat="1" applyFont="1" applyFill="1" applyBorder="1" applyAlignment="1">
      <alignment horizontal="left" vertical="top"/>
    </xf>
    <xf numFmtId="0" fontId="4" fillId="0" borderId="1" xfId="0" applyNumberFormat="1" applyFont="1" applyFill="1" applyBorder="1" applyAlignment="1">
      <alignment horizontal="left" vertical="top"/>
    </xf>
    <xf numFmtId="14" fontId="4" fillId="0" borderId="1" xfId="0" applyNumberFormat="1" applyFont="1" applyFill="1" applyBorder="1" applyAlignment="1">
      <alignment horizontal="center" vertical="top"/>
    </xf>
    <xf numFmtId="14" fontId="4" fillId="0" borderId="1" xfId="0" applyNumberFormat="1" applyFont="1" applyFill="1" applyBorder="1" applyAlignment="1">
      <alignment horizontal="center" vertical="top" wrapText="1"/>
    </xf>
    <xf numFmtId="0" fontId="6" fillId="0" borderId="1" xfId="0" applyNumberFormat="1" applyFont="1" applyFill="1" applyBorder="1" applyAlignment="1">
      <alignment horizontal="left" vertical="top"/>
    </xf>
    <xf numFmtId="0" fontId="6" fillId="0" borderId="0" xfId="0" applyNumberFormat="1" applyFont="1" applyAlignment="1">
      <alignment horizontal="left" vertical="top" wrapText="1"/>
    </xf>
    <xf numFmtId="0" fontId="4" fillId="2" borderId="1" xfId="0" applyNumberFormat="1" applyFont="1" applyFill="1" applyBorder="1" applyAlignment="1">
      <alignment horizontal="left" vertical="center" wrapText="1"/>
    </xf>
    <xf numFmtId="49" fontId="4" fillId="0" borderId="1" xfId="0" applyNumberFormat="1" applyFont="1" applyFill="1" applyBorder="1" applyAlignment="1">
      <alignment horizontal="left" vertical="top"/>
    </xf>
    <xf numFmtId="0" fontId="6" fillId="2" borderId="1" xfId="0" applyNumberFormat="1" applyFont="1" applyFill="1" applyBorder="1" applyAlignment="1">
      <alignment horizontal="left" vertical="top" wrapText="1"/>
    </xf>
    <xf numFmtId="0" fontId="6" fillId="2" borderId="1" xfId="0" applyNumberFormat="1" applyFont="1" applyFill="1" applyBorder="1" applyAlignment="1">
      <alignment horizontal="left" vertical="center" wrapText="1"/>
    </xf>
    <xf numFmtId="49" fontId="6" fillId="2" borderId="1" xfId="0" applyNumberFormat="1" applyFont="1" applyFill="1" applyBorder="1" applyAlignment="1">
      <alignment horizontal="left" vertical="center" wrapText="1"/>
    </xf>
    <xf numFmtId="0" fontId="4" fillId="3" borderId="1" xfId="0" applyNumberFormat="1" applyFont="1" applyFill="1" applyBorder="1" applyAlignment="1">
      <alignment horizontal="left" vertical="top" wrapText="1"/>
    </xf>
    <xf numFmtId="14" fontId="8" fillId="0" borderId="1" xfId="0" applyNumberFormat="1" applyFont="1" applyFill="1" applyBorder="1" applyAlignment="1">
      <alignment vertical="top"/>
    </xf>
    <xf numFmtId="49" fontId="4" fillId="7" borderId="1" xfId="0" applyNumberFormat="1" applyFont="1" applyFill="1" applyBorder="1" applyAlignment="1">
      <alignment horizontal="left" vertical="center"/>
    </xf>
    <xf numFmtId="0" fontId="7" fillId="0" borderId="1" xfId="0" applyNumberFormat="1" applyFont="1" applyFill="1" applyBorder="1" applyAlignment="1">
      <alignment horizontal="left" vertical="top"/>
    </xf>
    <xf numFmtId="0" fontId="6" fillId="0" borderId="1" xfId="0" applyNumberFormat="1" applyFont="1" applyFill="1" applyBorder="1" applyAlignment="1">
      <alignment vertical="top" wrapText="1"/>
    </xf>
    <xf numFmtId="0" fontId="12" fillId="0" borderId="0" xfId="0" applyNumberFormat="1" applyFont="1" applyAlignment="1">
      <alignment horizontal="left" vertical="top" wrapText="1"/>
    </xf>
    <xf numFmtId="14" fontId="12" fillId="0" borderId="0" xfId="0" applyNumberFormat="1" applyFont="1" applyAlignment="1">
      <alignment horizontal="center" vertical="top" wrapText="1"/>
    </xf>
    <xf numFmtId="0" fontId="12" fillId="0" borderId="0" xfId="0" applyFont="1" applyAlignment="1">
      <alignment horizontal="left" vertical="top"/>
    </xf>
    <xf numFmtId="0" fontId="12" fillId="0" borderId="0" xfId="0" applyFont="1"/>
    <xf numFmtId="167" fontId="12" fillId="0" borderId="0" xfId="0" applyNumberFormat="1" applyFont="1" applyAlignment="1">
      <alignment horizontal="left" vertical="top"/>
    </xf>
    <xf numFmtId="167" fontId="12" fillId="0" borderId="0" xfId="0" applyNumberFormat="1" applyFont="1" applyAlignment="1">
      <alignment horizontal="center" vertical="top" wrapText="1"/>
    </xf>
    <xf numFmtId="167" fontId="12" fillId="0" borderId="0" xfId="0" applyNumberFormat="1" applyFont="1" applyAlignment="1">
      <alignment horizontal="center" vertical="top"/>
    </xf>
    <xf numFmtId="167" fontId="12" fillId="0" borderId="0" xfId="0" applyNumberFormat="1" applyFont="1"/>
    <xf numFmtId="167" fontId="13" fillId="0" borderId="0" xfId="0" applyNumberFormat="1" applyFont="1" applyAlignment="1">
      <alignment horizontal="left" vertical="center"/>
    </xf>
    <xf numFmtId="167" fontId="13" fillId="0" borderId="0" xfId="0" applyNumberFormat="1" applyFont="1" applyAlignment="1">
      <alignment horizontal="left" vertical="top"/>
    </xf>
    <xf numFmtId="0" fontId="13" fillId="0" borderId="0" xfId="0" applyNumberFormat="1" applyFont="1" applyAlignment="1">
      <alignment horizontal="left" vertical="top"/>
    </xf>
    <xf numFmtId="167" fontId="13" fillId="0" borderId="0" xfId="0" applyNumberFormat="1" applyFont="1" applyAlignment="1">
      <alignment horizontal="center" vertical="top"/>
    </xf>
    <xf numFmtId="167" fontId="13" fillId="0" borderId="0" xfId="3" applyNumberFormat="1" applyFont="1" applyAlignment="1">
      <alignment horizontal="right" vertical="top"/>
    </xf>
    <xf numFmtId="167" fontId="13" fillId="0" borderId="0" xfId="0" applyNumberFormat="1" applyFont="1"/>
    <xf numFmtId="0" fontId="12" fillId="0" borderId="0" xfId="0" applyFont="1" applyAlignment="1">
      <alignment horizontal="center" vertical="center"/>
    </xf>
    <xf numFmtId="0" fontId="15" fillId="3" borderId="1" xfId="0" applyNumberFormat="1" applyFont="1" applyFill="1" applyBorder="1" applyAlignment="1">
      <alignment horizontal="left" vertical="top" wrapText="1"/>
    </xf>
    <xf numFmtId="0" fontId="15" fillId="3" borderId="1" xfId="0" applyNumberFormat="1" applyFont="1" applyFill="1" applyBorder="1" applyAlignment="1">
      <alignment horizontal="left" vertical="center" wrapText="1"/>
    </xf>
    <xf numFmtId="49" fontId="15" fillId="3" borderId="1" xfId="0" applyNumberFormat="1" applyFont="1" applyFill="1" applyBorder="1" applyAlignment="1">
      <alignment horizontal="center" vertical="top" wrapText="1"/>
    </xf>
    <xf numFmtId="49" fontId="15" fillId="3" borderId="1" xfId="0" applyNumberFormat="1" applyFont="1" applyFill="1" applyBorder="1" applyAlignment="1">
      <alignment horizontal="center" vertical="center" wrapText="1"/>
    </xf>
    <xf numFmtId="0" fontId="15" fillId="0" borderId="0" xfId="0" applyFont="1" applyAlignment="1">
      <alignment vertical="center"/>
    </xf>
    <xf numFmtId="49" fontId="15" fillId="0" borderId="1" xfId="0" applyNumberFormat="1" applyFont="1" applyFill="1" applyBorder="1" applyAlignment="1">
      <alignment horizontal="left" vertical="top" wrapText="1"/>
    </xf>
    <xf numFmtId="49" fontId="15" fillId="0" borderId="1" xfId="0" applyNumberFormat="1" applyFont="1" applyFill="1" applyBorder="1" applyAlignment="1">
      <alignment horizontal="center" vertical="top" wrapText="1"/>
    </xf>
    <xf numFmtId="49" fontId="15" fillId="0" borderId="1" xfId="0" applyNumberFormat="1" applyFont="1" applyFill="1" applyBorder="1" applyAlignment="1">
      <alignment horizontal="center" vertical="center" wrapText="1"/>
    </xf>
    <xf numFmtId="49" fontId="12" fillId="0" borderId="0" xfId="0" applyNumberFormat="1" applyFont="1" applyFill="1" applyBorder="1" applyAlignment="1">
      <alignment horizontal="left" vertical="top" wrapText="1"/>
    </xf>
    <xf numFmtId="49" fontId="12" fillId="0" borderId="0" xfId="0" applyNumberFormat="1" applyFont="1" applyFill="1" applyBorder="1" applyAlignment="1">
      <alignment horizontal="center" vertical="top" wrapText="1"/>
    </xf>
    <xf numFmtId="49" fontId="12" fillId="5" borderId="0" xfId="0" applyNumberFormat="1" applyFont="1" applyFill="1" applyBorder="1" applyAlignment="1">
      <alignment horizontal="center" vertical="top" wrapText="1"/>
    </xf>
    <xf numFmtId="0" fontId="12" fillId="0" borderId="0" xfId="1" applyFont="1" applyFill="1" applyAlignment="1">
      <alignment horizontal="left" vertical="top"/>
    </xf>
    <xf numFmtId="0" fontId="12" fillId="0" borderId="0" xfId="1" applyFont="1" applyFill="1" applyAlignment="1">
      <alignment horizontal="center" vertical="top"/>
    </xf>
    <xf numFmtId="168" fontId="12" fillId="0" borderId="0" xfId="1" applyNumberFormat="1" applyFont="1" applyFill="1" applyAlignment="1">
      <alignment horizontal="center" vertical="top"/>
    </xf>
    <xf numFmtId="49" fontId="12" fillId="0" borderId="0" xfId="1" applyNumberFormat="1" applyFont="1" applyFill="1" applyAlignment="1">
      <alignment horizontal="center" vertical="top"/>
    </xf>
    <xf numFmtId="14" fontId="9" fillId="0" borderId="1" xfId="0" applyNumberFormat="1" applyFont="1" applyFill="1" applyBorder="1" applyAlignment="1">
      <alignment horizontal="left" vertical="top" wrapText="1"/>
    </xf>
    <xf numFmtId="49" fontId="6" fillId="0" borderId="1" xfId="0" applyNumberFormat="1" applyFont="1" applyFill="1" applyBorder="1" applyAlignment="1">
      <alignment horizontal="left" vertical="center" wrapText="1"/>
    </xf>
    <xf numFmtId="0" fontId="8" fillId="0" borderId="1" xfId="0" applyFont="1" applyFill="1" applyBorder="1" applyAlignment="1">
      <alignment horizontal="left" vertical="top"/>
    </xf>
    <xf numFmtId="49" fontId="12" fillId="0" borderId="0" xfId="0" applyNumberFormat="1" applyFont="1" applyAlignment="1">
      <alignment horizontal="left" vertical="top"/>
    </xf>
    <xf numFmtId="0" fontId="6" fillId="0" borderId="10" xfId="0" applyNumberFormat="1" applyFont="1" applyFill="1" applyBorder="1" applyAlignment="1">
      <alignment vertical="top" wrapText="1"/>
    </xf>
    <xf numFmtId="49" fontId="15" fillId="3" borderId="1" xfId="0" applyNumberFormat="1" applyFont="1" applyFill="1" applyBorder="1" applyAlignment="1">
      <alignment horizontal="left" vertical="top" wrapText="1"/>
    </xf>
    <xf numFmtId="0" fontId="15" fillId="0" borderId="1" xfId="0" applyFont="1" applyBorder="1" applyAlignment="1">
      <alignment horizontal="left" vertical="top"/>
    </xf>
    <xf numFmtId="49" fontId="4" fillId="3" borderId="1" xfId="0" applyNumberFormat="1" applyFont="1" applyFill="1" applyBorder="1" applyAlignment="1">
      <alignment horizontal="left" vertical="top" wrapText="1"/>
    </xf>
    <xf numFmtId="49" fontId="12" fillId="0" borderId="0" xfId="0" applyNumberFormat="1" applyFont="1" applyFill="1" applyBorder="1" applyAlignment="1">
      <alignment horizontal="left" vertical="top"/>
    </xf>
    <xf numFmtId="49" fontId="4" fillId="3" borderId="1" xfId="0" applyNumberFormat="1" applyFont="1" applyFill="1" applyBorder="1" applyAlignment="1">
      <alignment horizontal="center" vertical="top" wrapText="1"/>
    </xf>
    <xf numFmtId="14" fontId="4" fillId="7" borderId="1" xfId="0" applyNumberFormat="1" applyFont="1" applyFill="1" applyBorder="1" applyAlignment="1">
      <alignment horizontal="center" vertical="center"/>
    </xf>
    <xf numFmtId="14" fontId="4" fillId="7" borderId="1" xfId="0" applyNumberFormat="1" applyFont="1" applyFill="1" applyBorder="1" applyAlignment="1">
      <alignment horizontal="center" vertical="center" wrapText="1"/>
    </xf>
    <xf numFmtId="167" fontId="4" fillId="0" borderId="1" xfId="3" applyNumberFormat="1" applyFont="1" applyFill="1" applyBorder="1" applyAlignment="1">
      <alignment horizontal="right" vertical="top" wrapText="1"/>
    </xf>
    <xf numFmtId="49" fontId="6" fillId="0" borderId="0" xfId="0" applyNumberFormat="1" applyFont="1" applyAlignment="1">
      <alignment horizontal="left" vertical="center"/>
    </xf>
    <xf numFmtId="14" fontId="6" fillId="0" borderId="0" xfId="0" applyNumberFormat="1" applyFont="1" applyAlignment="1">
      <alignment horizontal="left" vertical="top"/>
    </xf>
    <xf numFmtId="0" fontId="6" fillId="0" borderId="0" xfId="0" applyFont="1"/>
    <xf numFmtId="167" fontId="6" fillId="0" borderId="0" xfId="0" applyNumberFormat="1" applyFont="1" applyAlignment="1">
      <alignment horizontal="left" vertical="center"/>
    </xf>
    <xf numFmtId="167" fontId="6" fillId="0" borderId="0" xfId="0" applyNumberFormat="1" applyFont="1" applyAlignment="1">
      <alignment horizontal="left" vertical="top"/>
    </xf>
    <xf numFmtId="0" fontId="6" fillId="0" borderId="0" xfId="0" applyNumberFormat="1" applyFont="1" applyAlignment="1">
      <alignment horizontal="left" vertical="top"/>
    </xf>
    <xf numFmtId="167" fontId="6" fillId="0" borderId="0" xfId="0" applyNumberFormat="1" applyFont="1" applyAlignment="1">
      <alignment horizontal="center" vertical="top"/>
    </xf>
    <xf numFmtId="167" fontId="6" fillId="0" borderId="0" xfId="0" applyNumberFormat="1" applyFont="1"/>
    <xf numFmtId="167" fontId="15" fillId="0" borderId="0" xfId="0" applyNumberFormat="1" applyFont="1" applyAlignment="1">
      <alignment horizontal="center" vertical="top" wrapText="1"/>
    </xf>
    <xf numFmtId="0" fontId="6" fillId="0" borderId="0" xfId="0" applyFont="1" applyAlignment="1">
      <alignment horizontal="center" vertical="center"/>
    </xf>
    <xf numFmtId="49" fontId="6"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top" wrapText="1"/>
    </xf>
    <xf numFmtId="49" fontId="12" fillId="3" borderId="1" xfId="0" applyNumberFormat="1" applyFont="1" applyFill="1" applyBorder="1" applyAlignment="1">
      <alignment horizontal="center" vertical="top" wrapText="1"/>
    </xf>
    <xf numFmtId="49" fontId="6" fillId="3" borderId="1" xfId="0" applyNumberFormat="1" applyFont="1" applyFill="1" applyBorder="1" applyAlignment="1">
      <alignment horizontal="center" vertical="top" wrapText="1"/>
    </xf>
    <xf numFmtId="49" fontId="12" fillId="3" borderId="1" xfId="0" applyNumberFormat="1" applyFont="1" applyFill="1" applyBorder="1" applyAlignment="1">
      <alignment horizontal="left" vertical="top" wrapText="1"/>
    </xf>
    <xf numFmtId="0" fontId="4" fillId="3" borderId="0" xfId="0" applyFont="1" applyFill="1" applyAlignment="1">
      <alignment vertical="center"/>
    </xf>
    <xf numFmtId="0" fontId="4" fillId="6" borderId="0" xfId="0" applyFont="1" applyFill="1" applyAlignment="1">
      <alignment vertical="center"/>
    </xf>
    <xf numFmtId="0" fontId="4" fillId="7" borderId="1" xfId="0" applyNumberFormat="1" applyFont="1" applyFill="1" applyBorder="1" applyAlignment="1">
      <alignment horizontal="left" vertical="center"/>
    </xf>
    <xf numFmtId="14" fontId="6" fillId="0" borderId="1" xfId="0" applyNumberFormat="1" applyFont="1" applyFill="1" applyBorder="1" applyAlignment="1">
      <alignment horizontal="left" vertical="center" wrapText="1"/>
    </xf>
    <xf numFmtId="169" fontId="9" fillId="0" borderId="1" xfId="0" applyNumberFormat="1" applyFont="1" applyFill="1" applyBorder="1" applyAlignment="1">
      <alignment horizontal="left" vertical="top" wrapText="1"/>
    </xf>
    <xf numFmtId="0" fontId="6" fillId="0" borderId="1" xfId="0" applyNumberFormat="1" applyFont="1" applyFill="1" applyBorder="1" applyAlignment="1" applyProtection="1">
      <alignment vertical="top" wrapText="1"/>
      <protection locked="0"/>
    </xf>
    <xf numFmtId="14" fontId="9" fillId="0" borderId="1" xfId="0" applyNumberFormat="1" applyFont="1" applyFill="1" applyBorder="1" applyAlignment="1" applyProtection="1">
      <alignment horizontal="left" vertical="top" wrapText="1"/>
      <protection locked="0"/>
    </xf>
    <xf numFmtId="49" fontId="6" fillId="0" borderId="1" xfId="0" applyNumberFormat="1" applyFont="1" applyFill="1" applyBorder="1" applyAlignment="1" applyProtection="1">
      <alignment horizontal="center" vertical="top"/>
      <protection locked="0"/>
    </xf>
    <xf numFmtId="49" fontId="6" fillId="0" borderId="1" xfId="0" applyNumberFormat="1" applyFont="1" applyFill="1" applyBorder="1" applyAlignment="1" applyProtection="1">
      <alignment horizontal="center" vertical="top" wrapText="1"/>
      <protection locked="0"/>
    </xf>
    <xf numFmtId="0" fontId="6" fillId="0" borderId="1" xfId="0" applyFont="1" applyFill="1" applyBorder="1" applyAlignment="1" applyProtection="1">
      <alignment horizontal="left" vertical="top" wrapText="1"/>
      <protection locked="0"/>
    </xf>
    <xf numFmtId="0" fontId="9" fillId="0" borderId="1" xfId="0" applyFont="1" applyFill="1" applyBorder="1" applyAlignment="1">
      <alignment horizontal="left" vertical="top" wrapText="1"/>
    </xf>
    <xf numFmtId="14" fontId="9" fillId="0" borderId="1" xfId="0" applyNumberFormat="1" applyFont="1" applyFill="1" applyBorder="1" applyAlignment="1">
      <alignment vertical="top"/>
    </xf>
    <xf numFmtId="0" fontId="9" fillId="0" borderId="0" xfId="0" applyNumberFormat="1" applyFont="1" applyFill="1" applyBorder="1" applyAlignment="1">
      <alignment horizontal="left" vertical="center"/>
    </xf>
    <xf numFmtId="0" fontId="6" fillId="0" borderId="0" xfId="0" applyFont="1" applyFill="1" applyBorder="1" applyAlignment="1">
      <alignment horizontal="left" vertical="top" wrapText="1"/>
    </xf>
    <xf numFmtId="14" fontId="8" fillId="0" borderId="0" xfId="0" applyNumberFormat="1" applyFont="1" applyFill="1" applyBorder="1" applyAlignment="1">
      <alignment horizontal="left" vertical="top"/>
    </xf>
    <xf numFmtId="14" fontId="12" fillId="0" borderId="0" xfId="0" applyNumberFormat="1" applyFont="1" applyFill="1" applyBorder="1" applyAlignment="1">
      <alignment horizontal="center" vertical="top" wrapText="1"/>
    </xf>
    <xf numFmtId="49" fontId="6" fillId="0" borderId="0" xfId="0" applyNumberFormat="1" applyFont="1" applyFill="1" applyBorder="1" applyAlignment="1">
      <alignment horizontal="center" vertical="top" wrapText="1"/>
    </xf>
    <xf numFmtId="0" fontId="12" fillId="0" borderId="0" xfId="0" applyFont="1" applyFill="1" applyBorder="1" applyAlignment="1">
      <alignment horizontal="left" vertical="top" wrapText="1"/>
    </xf>
    <xf numFmtId="49" fontId="6" fillId="0" borderId="0" xfId="0" applyNumberFormat="1" applyFont="1" applyFill="1" applyBorder="1" applyAlignment="1">
      <alignment horizontal="left" vertical="top" wrapText="1"/>
    </xf>
    <xf numFmtId="167" fontId="6" fillId="0" borderId="0" xfId="3" applyNumberFormat="1" applyFont="1" applyAlignment="1">
      <alignment horizontal="right" vertical="top"/>
    </xf>
    <xf numFmtId="0" fontId="6" fillId="0" borderId="1" xfId="0" applyFont="1" applyBorder="1" applyAlignment="1">
      <alignment vertical="top" wrapText="1"/>
    </xf>
    <xf numFmtId="172" fontId="12" fillId="0" borderId="15" xfId="0" applyNumberFormat="1" applyFont="1" applyFill="1" applyBorder="1" applyAlignment="1">
      <alignment horizontal="center" vertical="top" wrapText="1"/>
    </xf>
    <xf numFmtId="14" fontId="8" fillId="0" borderId="1" xfId="0" applyNumberFormat="1" applyFont="1" applyFill="1" applyBorder="1" applyAlignment="1">
      <alignment horizontal="left" vertical="top"/>
    </xf>
    <xf numFmtId="49" fontId="6" fillId="0" borderId="2" xfId="0" applyNumberFormat="1" applyFont="1" applyFill="1" applyBorder="1" applyAlignment="1">
      <alignment vertical="top"/>
    </xf>
    <xf numFmtId="14" fontId="11" fillId="0" borderId="1" xfId="0" applyNumberFormat="1" applyFont="1" applyFill="1" applyBorder="1" applyAlignment="1">
      <alignment horizontal="left" vertical="top"/>
    </xf>
    <xf numFmtId="49" fontId="9" fillId="0" borderId="2" xfId="0" applyNumberFormat="1" applyFont="1" applyFill="1" applyBorder="1" applyAlignment="1">
      <alignment vertical="top"/>
    </xf>
    <xf numFmtId="14" fontId="9" fillId="0" borderId="1" xfId="0" applyNumberFormat="1" applyFont="1" applyFill="1" applyBorder="1" applyAlignment="1">
      <alignment horizontal="left" vertical="top"/>
    </xf>
    <xf numFmtId="16" fontId="9" fillId="0" borderId="2" xfId="0" applyNumberFormat="1" applyFont="1" applyFill="1" applyBorder="1" applyAlignment="1">
      <alignment horizontal="left" vertical="top" wrapText="1"/>
    </xf>
    <xf numFmtId="49" fontId="9" fillId="0" borderId="2" xfId="0" applyNumberFormat="1" applyFont="1" applyFill="1" applyBorder="1" applyAlignment="1">
      <alignment horizontal="left" vertical="top"/>
    </xf>
    <xf numFmtId="14" fontId="12" fillId="0" borderId="1" xfId="0" applyNumberFormat="1" applyFont="1" applyFill="1" applyBorder="1" applyAlignment="1">
      <alignment vertical="top" wrapText="1"/>
    </xf>
    <xf numFmtId="49" fontId="9" fillId="0" borderId="10" xfId="0" applyNumberFormat="1" applyFont="1" applyFill="1" applyBorder="1" applyAlignment="1">
      <alignment horizontal="center" vertical="top"/>
    </xf>
    <xf numFmtId="49" fontId="9" fillId="0" borderId="10" xfId="0" applyNumberFormat="1" applyFont="1" applyFill="1" applyBorder="1" applyAlignment="1">
      <alignment horizontal="center" vertical="top" wrapText="1"/>
    </xf>
    <xf numFmtId="0" fontId="9" fillId="0" borderId="10" xfId="0" applyNumberFormat="1" applyFont="1" applyFill="1" applyBorder="1" applyAlignment="1">
      <alignment horizontal="center" vertical="top" wrapText="1"/>
    </xf>
    <xf numFmtId="0" fontId="4" fillId="7" borderId="1" xfId="0" applyNumberFormat="1" applyFont="1" applyFill="1" applyBorder="1" applyAlignment="1">
      <alignment horizontal="center" vertical="center"/>
    </xf>
    <xf numFmtId="49" fontId="12" fillId="0" borderId="1" xfId="0" applyNumberFormat="1" applyFont="1" applyFill="1" applyBorder="1" applyAlignment="1">
      <alignment horizontal="center" vertical="top" wrapText="1"/>
    </xf>
    <xf numFmtId="167" fontId="15" fillId="0" borderId="0" xfId="0" applyNumberFormat="1" applyFont="1" applyAlignment="1">
      <alignment horizontal="left" vertical="top"/>
    </xf>
    <xf numFmtId="167" fontId="15" fillId="0" borderId="0" xfId="0" applyNumberFormat="1" applyFont="1" applyAlignment="1">
      <alignment horizontal="center" vertical="top"/>
    </xf>
    <xf numFmtId="167" fontId="15" fillId="0" borderId="0" xfId="0" applyNumberFormat="1" applyFont="1"/>
    <xf numFmtId="49" fontId="15" fillId="3" borderId="15" xfId="0" applyNumberFormat="1" applyFont="1" applyFill="1" applyBorder="1" applyAlignment="1">
      <alignment horizontal="center" vertical="center" wrapText="1"/>
    </xf>
    <xf numFmtId="0" fontId="15" fillId="0" borderId="15" xfId="0" applyNumberFormat="1" applyFont="1" applyFill="1" applyBorder="1" applyAlignment="1">
      <alignment horizontal="left" vertical="top"/>
    </xf>
    <xf numFmtId="172" fontId="12" fillId="0" borderId="15" xfId="0" applyNumberFormat="1" applyFont="1" applyFill="1" applyBorder="1" applyAlignment="1">
      <alignment horizontal="center" vertical="top"/>
    </xf>
    <xf numFmtId="14" fontId="12" fillId="0" borderId="15" xfId="0" applyNumberFormat="1" applyFont="1" applyFill="1" applyBorder="1" applyAlignment="1">
      <alignment vertical="top" wrapText="1"/>
    </xf>
    <xf numFmtId="167" fontId="15" fillId="0" borderId="15" xfId="3" applyNumberFormat="1" applyFont="1" applyFill="1" applyBorder="1" applyAlignment="1">
      <alignment horizontal="right" vertical="top"/>
    </xf>
    <xf numFmtId="0" fontId="12" fillId="0" borderId="15" xfId="0" applyFont="1" applyFill="1" applyBorder="1" applyAlignment="1">
      <alignment vertical="top" wrapText="1"/>
    </xf>
    <xf numFmtId="0" fontId="12" fillId="0" borderId="15" xfId="0" applyFont="1" applyFill="1" applyBorder="1" applyAlignment="1">
      <alignment horizontal="center" vertical="top"/>
    </xf>
    <xf numFmtId="49" fontId="12" fillId="0" borderId="1" xfId="0" applyNumberFormat="1" applyFont="1" applyFill="1" applyBorder="1" applyAlignment="1">
      <alignment horizontal="center" vertical="center" wrapText="1"/>
    </xf>
    <xf numFmtId="0" fontId="15" fillId="0" borderId="15" xfId="0" applyNumberFormat="1" applyFont="1" applyFill="1" applyBorder="1" applyAlignment="1">
      <alignment horizontal="left" vertical="top" wrapText="1"/>
    </xf>
    <xf numFmtId="0" fontId="12" fillId="0" borderId="1" xfId="0" applyNumberFormat="1" applyFont="1" applyFill="1" applyBorder="1" applyAlignment="1">
      <alignment horizontal="center" vertical="center" wrapText="1"/>
    </xf>
    <xf numFmtId="49" fontId="12" fillId="0" borderId="1" xfId="0" applyNumberFormat="1" applyFont="1" applyFill="1" applyBorder="1" applyAlignment="1">
      <alignment horizontal="left" vertical="top" wrapText="1"/>
    </xf>
    <xf numFmtId="167" fontId="12" fillId="0" borderId="1" xfId="3" applyNumberFormat="1" applyFont="1" applyFill="1" applyBorder="1" applyAlignment="1">
      <alignment horizontal="center" vertical="center" wrapText="1"/>
    </xf>
    <xf numFmtId="0" fontId="12" fillId="0" borderId="15" xfId="0" applyNumberFormat="1" applyFont="1" applyFill="1" applyBorder="1" applyAlignment="1">
      <alignment horizontal="center" vertical="top" wrapText="1"/>
    </xf>
    <xf numFmtId="14" fontId="12" fillId="0" borderId="15" xfId="0" applyNumberFormat="1" applyFont="1" applyFill="1" applyBorder="1" applyAlignment="1">
      <alignment horizontal="center" vertical="top" wrapText="1"/>
    </xf>
    <xf numFmtId="0" fontId="12" fillId="0" borderId="15" xfId="0" applyFont="1" applyFill="1" applyBorder="1" applyAlignment="1">
      <alignment horizontal="center" vertical="top" wrapText="1"/>
    </xf>
    <xf numFmtId="0" fontId="12" fillId="0" borderId="0" xfId="0" applyNumberFormat="1" applyFont="1" applyAlignment="1">
      <alignment horizontal="center" vertical="top" wrapText="1"/>
    </xf>
    <xf numFmtId="49" fontId="12" fillId="0" borderId="15" xfId="0" applyNumberFormat="1" applyFont="1" applyFill="1" applyBorder="1" applyAlignment="1">
      <alignment horizontal="center" vertical="top"/>
    </xf>
    <xf numFmtId="49" fontId="12" fillId="0" borderId="15" xfId="0" applyNumberFormat="1" applyFont="1" applyFill="1" applyBorder="1" applyAlignment="1">
      <alignment horizontal="center" vertical="top" wrapText="1"/>
    </xf>
    <xf numFmtId="0" fontId="6" fillId="0" borderId="0" xfId="0" applyNumberFormat="1" applyFont="1" applyAlignment="1">
      <alignment horizontal="center" vertical="top" wrapText="1"/>
    </xf>
    <xf numFmtId="0" fontId="4" fillId="0" borderId="1" xfId="0" applyNumberFormat="1" applyFont="1" applyFill="1" applyBorder="1" applyAlignment="1">
      <alignment horizontal="left" vertical="top" wrapText="1"/>
    </xf>
    <xf numFmtId="49" fontId="6" fillId="0" borderId="1" xfId="0" applyNumberFormat="1" applyFont="1" applyFill="1" applyBorder="1" applyAlignment="1">
      <alignment horizontal="left" vertical="top"/>
    </xf>
    <xf numFmtId="0" fontId="6" fillId="0" borderId="1" xfId="0" applyNumberFormat="1" applyFont="1" applyFill="1" applyBorder="1" applyAlignment="1">
      <alignment horizontal="left" vertical="top" wrapText="1"/>
    </xf>
    <xf numFmtId="0" fontId="4" fillId="0" borderId="1" xfId="0" applyNumberFormat="1" applyFont="1" applyFill="1" applyBorder="1" applyAlignment="1">
      <alignment horizontal="center" vertical="top" wrapText="1"/>
    </xf>
    <xf numFmtId="0" fontId="8" fillId="0" borderId="1" xfId="0" applyFont="1" applyFill="1" applyBorder="1" applyAlignment="1">
      <alignment horizontal="center" vertical="top"/>
    </xf>
    <xf numFmtId="49" fontId="6" fillId="0" borderId="1" xfId="0" applyNumberFormat="1" applyFont="1" applyFill="1" applyBorder="1" applyAlignment="1">
      <alignment horizontal="center" vertical="top" wrapText="1"/>
    </xf>
    <xf numFmtId="0" fontId="6" fillId="0" borderId="1" xfId="0" applyNumberFormat="1" applyFont="1" applyFill="1" applyBorder="1" applyAlignment="1">
      <alignment horizontal="center" vertical="top" wrapText="1"/>
    </xf>
    <xf numFmtId="14" fontId="8" fillId="0" borderId="1" xfId="0" applyNumberFormat="1" applyFont="1" applyFill="1" applyBorder="1" applyAlignment="1">
      <alignment horizontal="center" vertical="top" wrapText="1"/>
    </xf>
    <xf numFmtId="14" fontId="6" fillId="0" borderId="1" xfId="0" applyNumberFormat="1" applyFont="1" applyFill="1" applyBorder="1" applyAlignment="1">
      <alignment horizontal="center" vertical="top" wrapText="1"/>
    </xf>
    <xf numFmtId="0" fontId="6" fillId="0" borderId="1" xfId="0" applyFont="1" applyFill="1" applyBorder="1" applyAlignment="1">
      <alignment horizontal="center" vertical="top" wrapText="1"/>
    </xf>
    <xf numFmtId="0" fontId="6" fillId="0" borderId="1" xfId="0" applyFont="1" applyFill="1" applyBorder="1" applyAlignment="1">
      <alignment horizontal="center" vertical="top"/>
    </xf>
    <xf numFmtId="0" fontId="6" fillId="0" borderId="1" xfId="0" applyFont="1" applyFill="1" applyBorder="1" applyAlignment="1">
      <alignment horizontal="left" vertical="top" wrapText="1"/>
    </xf>
    <xf numFmtId="14" fontId="6" fillId="0" borderId="1" xfId="0" applyNumberFormat="1" applyFont="1" applyFill="1" applyBorder="1" applyAlignment="1">
      <alignment horizontal="left" vertical="top" wrapText="1"/>
    </xf>
    <xf numFmtId="49" fontId="6" fillId="0" borderId="1" xfId="0" applyNumberFormat="1" applyFont="1" applyFill="1" applyBorder="1" applyAlignment="1">
      <alignment horizontal="left" vertical="top" wrapText="1"/>
    </xf>
    <xf numFmtId="49" fontId="6" fillId="0" borderId="1" xfId="0" applyNumberFormat="1" applyFont="1" applyFill="1" applyBorder="1" applyAlignment="1">
      <alignment horizontal="center" vertical="center" wrapText="1"/>
    </xf>
    <xf numFmtId="0" fontId="6" fillId="0" borderId="10" xfId="0" applyFont="1" applyFill="1" applyBorder="1" applyAlignment="1">
      <alignment horizontal="left" vertical="top" wrapText="1"/>
    </xf>
    <xf numFmtId="0" fontId="6" fillId="0" borderId="1" xfId="0" applyFont="1" applyBorder="1" applyAlignment="1">
      <alignment horizontal="left" vertical="top" wrapText="1"/>
    </xf>
    <xf numFmtId="0" fontId="4" fillId="2" borderId="1" xfId="0" applyNumberFormat="1" applyFont="1" applyFill="1" applyBorder="1" applyAlignment="1">
      <alignment horizontal="left" vertical="top" wrapText="1"/>
    </xf>
    <xf numFmtId="49" fontId="6" fillId="0" borderId="1" xfId="0" applyNumberFormat="1" applyFont="1" applyFill="1" applyBorder="1" applyAlignment="1">
      <alignment horizontal="center" vertical="top"/>
    </xf>
    <xf numFmtId="0" fontId="9" fillId="0" borderId="1" xfId="0" applyNumberFormat="1" applyFont="1" applyFill="1" applyBorder="1" applyAlignment="1">
      <alignment horizontal="left" vertical="top"/>
    </xf>
    <xf numFmtId="14" fontId="8" fillId="0" borderId="1" xfId="0" applyNumberFormat="1" applyFont="1" applyFill="1" applyBorder="1" applyAlignment="1">
      <alignment horizontal="left" vertical="top" wrapText="1"/>
    </xf>
    <xf numFmtId="16" fontId="9" fillId="0" borderId="1" xfId="0" applyNumberFormat="1" applyFont="1" applyFill="1" applyBorder="1" applyAlignment="1">
      <alignment horizontal="left" vertical="top"/>
    </xf>
    <xf numFmtId="0" fontId="8" fillId="0" borderId="1" xfId="0" applyFont="1" applyFill="1" applyBorder="1" applyAlignment="1">
      <alignment horizontal="center" vertical="top" wrapText="1"/>
    </xf>
    <xf numFmtId="14" fontId="8" fillId="0" borderId="1" xfId="0" applyNumberFormat="1" applyFont="1" applyFill="1" applyBorder="1" applyAlignment="1">
      <alignment horizontal="center" vertical="top"/>
    </xf>
    <xf numFmtId="14" fontId="9" fillId="0" borderId="1" xfId="0" applyNumberFormat="1" applyFont="1" applyFill="1" applyBorder="1" applyAlignment="1">
      <alignment horizontal="center" vertical="top"/>
    </xf>
    <xf numFmtId="167" fontId="6" fillId="0" borderId="1" xfId="3" applyNumberFormat="1" applyFont="1" applyFill="1" applyBorder="1" applyAlignment="1">
      <alignment horizontal="right" vertical="top"/>
    </xf>
    <xf numFmtId="0" fontId="12" fillId="0" borderId="0" xfId="0" applyFont="1" applyBorder="1" applyAlignment="1">
      <alignment vertical="center"/>
    </xf>
    <xf numFmtId="0" fontId="12" fillId="0" borderId="15" xfId="0" applyNumberFormat="1" applyFont="1" applyFill="1" applyBorder="1" applyAlignment="1" applyProtection="1">
      <alignment horizontal="left" vertical="top" wrapText="1"/>
    </xf>
    <xf numFmtId="0" fontId="12" fillId="0" borderId="15" xfId="0" applyFont="1" applyFill="1" applyBorder="1" applyAlignment="1">
      <alignment horizontal="left" vertical="top" wrapText="1"/>
    </xf>
    <xf numFmtId="0" fontId="12" fillId="0" borderId="15" xfId="0" applyNumberFormat="1" applyFont="1" applyFill="1" applyBorder="1" applyAlignment="1">
      <alignment horizontal="left" vertical="top" wrapText="1"/>
    </xf>
    <xf numFmtId="0" fontId="12" fillId="0" borderId="15" xfId="0" applyFont="1" applyFill="1" applyBorder="1" applyAlignment="1">
      <alignment horizontal="left" vertical="top"/>
    </xf>
    <xf numFmtId="49" fontId="15" fillId="3" borderId="15" xfId="0" applyNumberFormat="1" applyFont="1" applyFill="1" applyBorder="1" applyAlignment="1">
      <alignment horizontal="left" vertical="top" wrapText="1"/>
    </xf>
    <xf numFmtId="49" fontId="15" fillId="3" borderId="15" xfId="0" applyNumberFormat="1" applyFont="1" applyFill="1" applyBorder="1" applyAlignment="1">
      <alignment horizontal="center" vertical="top" wrapText="1"/>
    </xf>
    <xf numFmtId="14" fontId="12" fillId="0" borderId="0" xfId="0" applyNumberFormat="1" applyFont="1" applyAlignment="1">
      <alignment horizontal="left" vertical="top"/>
    </xf>
    <xf numFmtId="172" fontId="12" fillId="0" borderId="15" xfId="0" applyNumberFormat="1" applyFont="1" applyFill="1" applyBorder="1" applyAlignment="1">
      <alignment horizontal="left" vertical="top"/>
    </xf>
    <xf numFmtId="14" fontId="12" fillId="0" borderId="15" xfId="0" applyNumberFormat="1" applyFont="1" applyFill="1" applyBorder="1" applyAlignment="1">
      <alignment horizontal="left" vertical="top" wrapText="1"/>
    </xf>
    <xf numFmtId="172" fontId="12" fillId="0" borderId="15" xfId="0" applyNumberFormat="1" applyFont="1" applyFill="1" applyBorder="1" applyAlignment="1">
      <alignment horizontal="left" vertical="top" wrapText="1"/>
    </xf>
    <xf numFmtId="49" fontId="12" fillId="0" borderId="15" xfId="0" applyNumberFormat="1" applyFont="1" applyFill="1" applyBorder="1" applyAlignment="1">
      <alignment vertical="top"/>
    </xf>
    <xf numFmtId="49" fontId="12" fillId="0" borderId="15" xfId="0" applyNumberFormat="1" applyFont="1" applyFill="1" applyBorder="1" applyAlignment="1">
      <alignment horizontal="left" vertical="top"/>
    </xf>
    <xf numFmtId="49" fontId="15" fillId="8" borderId="15" xfId="0" applyNumberFormat="1" applyFont="1" applyFill="1" applyBorder="1" applyAlignment="1">
      <alignment horizontal="left" vertical="top"/>
    </xf>
    <xf numFmtId="49" fontId="15" fillId="7" borderId="15" xfId="0" applyNumberFormat="1" applyFont="1" applyFill="1" applyBorder="1" applyAlignment="1">
      <alignment horizontal="left" vertical="top"/>
    </xf>
    <xf numFmtId="0" fontId="15" fillId="3" borderId="15" xfId="0" applyNumberFormat="1" applyFont="1" applyFill="1" applyBorder="1" applyAlignment="1">
      <alignment horizontal="left" vertical="top" wrapText="1"/>
    </xf>
    <xf numFmtId="0" fontId="15" fillId="7" borderId="15" xfId="0" applyNumberFormat="1" applyFont="1" applyFill="1" applyBorder="1" applyAlignment="1">
      <alignment horizontal="left" vertical="top"/>
    </xf>
    <xf numFmtId="14" fontId="15" fillId="7" borderId="15" xfId="0" applyNumberFormat="1" applyFont="1" applyFill="1" applyBorder="1" applyAlignment="1">
      <alignment horizontal="center" vertical="center"/>
    </xf>
    <xf numFmtId="14" fontId="15" fillId="7" borderId="15" xfId="0" applyNumberFormat="1" applyFont="1" applyFill="1" applyBorder="1" applyAlignment="1">
      <alignment horizontal="center" vertical="center" wrapText="1"/>
    </xf>
    <xf numFmtId="0" fontId="15" fillId="7" borderId="15" xfId="0" applyNumberFormat="1" applyFont="1" applyFill="1" applyBorder="1" applyAlignment="1">
      <alignment horizontal="left" vertical="center"/>
    </xf>
    <xf numFmtId="0" fontId="15" fillId="7" borderId="15" xfId="0" applyFont="1" applyFill="1" applyBorder="1" applyAlignment="1">
      <alignment horizontal="left" vertical="top"/>
    </xf>
    <xf numFmtId="14" fontId="15" fillId="7" borderId="15" xfId="0" applyNumberFormat="1" applyFont="1" applyFill="1" applyBorder="1" applyAlignment="1">
      <alignment horizontal="left" vertical="top"/>
    </xf>
    <xf numFmtId="14" fontId="15" fillId="0" borderId="15" xfId="0" applyNumberFormat="1" applyFont="1" applyFill="1" applyBorder="1" applyAlignment="1">
      <alignment horizontal="center" vertical="top"/>
    </xf>
    <xf numFmtId="14" fontId="15" fillId="0" borderId="15" xfId="0" applyNumberFormat="1" applyFont="1" applyFill="1" applyBorder="1" applyAlignment="1">
      <alignment horizontal="center" vertical="top" wrapText="1"/>
    </xf>
    <xf numFmtId="0" fontId="15" fillId="0" borderId="15" xfId="0" applyFont="1" applyFill="1" applyBorder="1" applyAlignment="1">
      <alignment horizontal="left" vertical="top"/>
    </xf>
    <xf numFmtId="14" fontId="15" fillId="0" borderId="15" xfId="0" applyNumberFormat="1" applyFont="1" applyFill="1" applyBorder="1" applyAlignment="1">
      <alignment horizontal="left" vertical="top"/>
    </xf>
    <xf numFmtId="49" fontId="12" fillId="5" borderId="15" xfId="0" applyNumberFormat="1" applyFont="1" applyFill="1" applyBorder="1" applyAlignment="1">
      <alignment horizontal="left" vertical="top" wrapText="1"/>
    </xf>
    <xf numFmtId="49" fontId="12" fillId="5" borderId="15" xfId="0" applyNumberFormat="1" applyFont="1" applyFill="1" applyBorder="1" applyAlignment="1">
      <alignment horizontal="center" vertical="top" wrapText="1"/>
    </xf>
    <xf numFmtId="49" fontId="15" fillId="0" borderId="15" xfId="0" applyNumberFormat="1" applyFont="1" applyFill="1" applyBorder="1" applyAlignment="1">
      <alignment horizontal="left" vertical="top"/>
    </xf>
    <xf numFmtId="49" fontId="12" fillId="0" borderId="15" xfId="0" applyNumberFormat="1" applyFont="1" applyFill="1" applyBorder="1" applyAlignment="1" applyProtection="1">
      <alignment horizontal="left" vertical="top" wrapText="1"/>
    </xf>
    <xf numFmtId="0" fontId="12" fillId="5" borderId="15" xfId="0" applyNumberFormat="1" applyFont="1" applyFill="1" applyBorder="1" applyAlignment="1">
      <alignment horizontal="center" vertical="top" wrapText="1"/>
    </xf>
    <xf numFmtId="0" fontId="12" fillId="5" borderId="15" xfId="0" applyFont="1" applyFill="1" applyBorder="1" applyAlignment="1">
      <alignment horizontal="left" vertical="top" wrapText="1"/>
    </xf>
    <xf numFmtId="0" fontId="15" fillId="0" borderId="15" xfId="0" applyFont="1" applyFill="1" applyBorder="1" applyAlignment="1">
      <alignment horizontal="center" vertical="top"/>
    </xf>
    <xf numFmtId="0" fontId="15" fillId="0" borderId="15" xfId="0" applyFont="1" applyFill="1" applyBorder="1" applyAlignment="1">
      <alignment horizontal="center" vertical="top" wrapText="1"/>
    </xf>
    <xf numFmtId="0" fontId="12" fillId="0" borderId="15" xfId="0" applyFont="1" applyFill="1" applyBorder="1" applyAlignment="1">
      <alignment horizontal="center" vertical="center" wrapText="1"/>
    </xf>
    <xf numFmtId="14" fontId="15" fillId="0" borderId="15" xfId="0" applyNumberFormat="1" applyFont="1" applyFill="1" applyBorder="1" applyAlignment="1">
      <alignment horizontal="left" vertical="top" wrapText="1"/>
    </xf>
    <xf numFmtId="49" fontId="12" fillId="0" borderId="15" xfId="0" applyNumberFormat="1" applyFont="1" applyFill="1" applyBorder="1" applyAlignment="1">
      <alignment horizontal="left" vertical="top" wrapText="1"/>
    </xf>
    <xf numFmtId="49" fontId="15" fillId="0" borderId="15" xfId="0" applyNumberFormat="1" applyFont="1" applyFill="1" applyBorder="1" applyAlignment="1">
      <alignment horizontal="center" vertical="top" wrapText="1"/>
    </xf>
    <xf numFmtId="49" fontId="15" fillId="0" borderId="15" xfId="0" applyNumberFormat="1" applyFont="1" applyFill="1" applyBorder="1" applyAlignment="1">
      <alignment horizontal="left" vertical="top" wrapText="1"/>
    </xf>
    <xf numFmtId="17" fontId="12" fillId="5" borderId="15" xfId="0" applyNumberFormat="1" applyFont="1" applyFill="1" applyBorder="1" applyAlignment="1">
      <alignment horizontal="center" vertical="center" wrapText="1"/>
    </xf>
    <xf numFmtId="49" fontId="12" fillId="5" borderId="15" xfId="0" applyNumberFormat="1" applyFont="1" applyFill="1" applyBorder="1" applyAlignment="1">
      <alignment horizontal="left" vertical="center" wrapText="1"/>
    </xf>
    <xf numFmtId="0" fontId="12" fillId="5" borderId="15" xfId="0" applyNumberFormat="1" applyFont="1" applyFill="1" applyBorder="1" applyAlignment="1">
      <alignment horizontal="left" vertical="center" wrapText="1"/>
    </xf>
    <xf numFmtId="0" fontId="12" fillId="0" borderId="15" xfId="0" applyNumberFormat="1" applyFont="1" applyFill="1" applyBorder="1" applyAlignment="1">
      <alignment vertical="center" wrapText="1"/>
    </xf>
    <xf numFmtId="0" fontId="12" fillId="0" borderId="15" xfId="0" applyFont="1" applyFill="1" applyBorder="1" applyAlignment="1">
      <alignment vertical="center" wrapText="1"/>
    </xf>
    <xf numFmtId="0" fontId="12" fillId="0" borderId="15" xfId="0" applyNumberFormat="1" applyFont="1" applyFill="1" applyBorder="1" applyAlignment="1" applyProtection="1">
      <alignment horizontal="left" vertical="top"/>
      <protection locked="0"/>
    </xf>
    <xf numFmtId="49" fontId="12" fillId="0" borderId="15" xfId="0" applyNumberFormat="1" applyFont="1" applyBorder="1" applyAlignment="1" applyProtection="1">
      <alignment horizontal="center" vertical="center" wrapText="1"/>
    </xf>
    <xf numFmtId="14" fontId="12" fillId="0" borderId="15" xfId="0" applyNumberFormat="1" applyFont="1" applyFill="1" applyBorder="1" applyAlignment="1">
      <alignment horizontal="center" vertical="center" wrapText="1"/>
    </xf>
    <xf numFmtId="49" fontId="12" fillId="0" borderId="15" xfId="0" applyNumberFormat="1" applyFont="1" applyFill="1" applyBorder="1" applyAlignment="1">
      <alignment horizontal="center" vertical="center" wrapText="1"/>
    </xf>
    <xf numFmtId="0" fontId="12" fillId="0" borderId="15" xfId="0" applyNumberFormat="1" applyFont="1" applyFill="1" applyBorder="1" applyAlignment="1">
      <alignment horizontal="center" vertical="center" wrapText="1"/>
    </xf>
    <xf numFmtId="167" fontId="12" fillId="0" borderId="15" xfId="0" applyNumberFormat="1" applyFont="1" applyFill="1" applyBorder="1" applyAlignment="1">
      <alignment horizontal="center" vertical="top" wrapText="1"/>
    </xf>
    <xf numFmtId="49" fontId="16" fillId="0" borderId="15" xfId="0" applyNumberFormat="1" applyFont="1" applyFill="1" applyBorder="1" applyAlignment="1">
      <alignment horizontal="left" vertical="top"/>
    </xf>
    <xf numFmtId="0" fontId="16" fillId="0" borderId="15" xfId="0" applyNumberFormat="1" applyFont="1" applyFill="1" applyBorder="1" applyAlignment="1">
      <alignment horizontal="center" vertical="top" wrapText="1"/>
    </xf>
    <xf numFmtId="0" fontId="16" fillId="0" borderId="15" xfId="0" applyFont="1" applyFill="1" applyBorder="1" applyAlignment="1">
      <alignment horizontal="left" vertical="top"/>
    </xf>
    <xf numFmtId="14" fontId="16" fillId="0" borderId="15" xfId="0" applyNumberFormat="1" applyFont="1" applyFill="1" applyBorder="1" applyAlignment="1">
      <alignment horizontal="left" vertical="top" wrapText="1"/>
    </xf>
    <xf numFmtId="14" fontId="16" fillId="0" borderId="15" xfId="0" applyNumberFormat="1" applyFont="1" applyFill="1" applyBorder="1" applyAlignment="1">
      <alignment horizontal="center" vertical="top" wrapText="1"/>
    </xf>
    <xf numFmtId="14" fontId="12" fillId="0" borderId="15" xfId="0" applyNumberFormat="1" applyFont="1" applyFill="1" applyBorder="1" applyAlignment="1">
      <alignment vertical="center" wrapText="1"/>
    </xf>
    <xf numFmtId="0" fontId="16" fillId="0" borderId="15" xfId="0" applyFont="1" applyFill="1" applyBorder="1" applyAlignment="1">
      <alignment horizontal="center" vertical="top" wrapText="1"/>
    </xf>
    <xf numFmtId="0" fontId="15" fillId="0" borderId="15" xfId="0" applyNumberFormat="1" applyFont="1" applyFill="1" applyBorder="1" applyAlignment="1">
      <alignment horizontal="center" vertical="top" wrapText="1"/>
    </xf>
    <xf numFmtId="49" fontId="12" fillId="2" borderId="15" xfId="0" applyNumberFormat="1" applyFont="1" applyFill="1" applyBorder="1" applyAlignment="1">
      <alignment horizontal="center" vertical="center" wrapText="1"/>
    </xf>
    <xf numFmtId="49" fontId="12" fillId="0" borderId="15" xfId="0" applyNumberFormat="1" applyFont="1" applyFill="1" applyBorder="1" applyAlignment="1">
      <alignment vertical="top" wrapText="1"/>
    </xf>
    <xf numFmtId="167" fontId="15" fillId="3" borderId="15" xfId="3" applyNumberFormat="1" applyFont="1" applyFill="1" applyBorder="1" applyAlignment="1">
      <alignment horizontal="center" vertical="center" wrapText="1"/>
    </xf>
    <xf numFmtId="167" fontId="15" fillId="7" borderId="15" xfId="3" applyNumberFormat="1" applyFont="1" applyFill="1" applyBorder="1" applyAlignment="1">
      <alignment horizontal="center" vertical="center"/>
    </xf>
    <xf numFmtId="167" fontId="15" fillId="0" borderId="15" xfId="3" applyNumberFormat="1" applyFont="1" applyFill="1" applyBorder="1" applyAlignment="1">
      <alignment horizontal="center" vertical="top"/>
    </xf>
    <xf numFmtId="167" fontId="12" fillId="0" borderId="15" xfId="3" applyNumberFormat="1" applyFont="1" applyFill="1" applyBorder="1" applyAlignment="1">
      <alignment horizontal="center" vertical="top"/>
    </xf>
    <xf numFmtId="0" fontId="12" fillId="0" borderId="15" xfId="0" applyFont="1" applyFill="1" applyBorder="1" applyAlignment="1">
      <alignment horizontal="left" vertical="center" wrapText="1"/>
    </xf>
    <xf numFmtId="2" fontId="15" fillId="3" borderId="15" xfId="0" applyNumberFormat="1" applyFont="1" applyFill="1" applyBorder="1" applyAlignment="1">
      <alignment horizontal="left" vertical="top" wrapText="1"/>
    </xf>
    <xf numFmtId="0" fontId="15" fillId="2" borderId="15" xfId="0" applyNumberFormat="1" applyFont="1" applyFill="1" applyBorder="1" applyAlignment="1">
      <alignment horizontal="left" vertical="center" wrapText="1"/>
    </xf>
    <xf numFmtId="0" fontId="15" fillId="2" borderId="15" xfId="0" applyNumberFormat="1" applyFont="1" applyFill="1" applyBorder="1" applyAlignment="1">
      <alignment horizontal="left" vertical="top" wrapText="1"/>
    </xf>
    <xf numFmtId="14" fontId="12" fillId="0" borderId="15" xfId="0" applyNumberFormat="1" applyFont="1" applyFill="1" applyBorder="1" applyAlignment="1">
      <alignment horizontal="left" vertical="top"/>
    </xf>
    <xf numFmtId="49" fontId="12" fillId="2" borderId="15" xfId="0" applyNumberFormat="1" applyFont="1" applyFill="1" applyBorder="1" applyAlignment="1">
      <alignment horizontal="left" vertical="top"/>
    </xf>
    <xf numFmtId="49" fontId="15" fillId="2" borderId="15" xfId="0" applyNumberFormat="1" applyFont="1" applyFill="1" applyBorder="1" applyAlignment="1">
      <alignment horizontal="left" vertical="top" wrapText="1"/>
    </xf>
    <xf numFmtId="0" fontId="12" fillId="0" borderId="15" xfId="0" applyFont="1" applyBorder="1" applyAlignment="1">
      <alignment horizontal="left" vertical="top" wrapText="1"/>
    </xf>
    <xf numFmtId="167" fontId="12" fillId="0" borderId="15" xfId="0" applyNumberFormat="1" applyFont="1" applyFill="1" applyBorder="1" applyAlignment="1">
      <alignment horizontal="center" vertical="top"/>
    </xf>
    <xf numFmtId="167" fontId="12" fillId="0" borderId="15" xfId="0" applyNumberFormat="1" applyFont="1" applyFill="1" applyBorder="1" applyAlignment="1">
      <alignment horizontal="left" vertical="top" wrapText="1"/>
    </xf>
    <xf numFmtId="0" fontId="12" fillId="0" borderId="15" xfId="0" applyNumberFormat="1" applyFont="1" applyFill="1" applyBorder="1" applyAlignment="1">
      <alignment horizontal="left" vertical="top"/>
    </xf>
    <xf numFmtId="0" fontId="12" fillId="5" borderId="15" xfId="0" applyNumberFormat="1" applyFont="1" applyFill="1" applyBorder="1" applyAlignment="1">
      <alignment horizontal="left" vertical="top" wrapText="1"/>
    </xf>
    <xf numFmtId="0" fontId="16" fillId="0" borderId="15" xfId="0" applyFont="1" applyFill="1" applyBorder="1" applyAlignment="1">
      <alignment horizontal="left" vertical="top" wrapText="1"/>
    </xf>
    <xf numFmtId="14" fontId="12" fillId="0" borderId="15" xfId="0" applyNumberFormat="1" applyFont="1" applyFill="1" applyBorder="1" applyAlignment="1">
      <alignment horizontal="center" vertical="top"/>
    </xf>
    <xf numFmtId="0" fontId="16" fillId="0" borderId="15" xfId="0" applyNumberFormat="1" applyFont="1" applyFill="1" applyBorder="1" applyAlignment="1">
      <alignment horizontal="left" vertical="top" wrapText="1"/>
    </xf>
    <xf numFmtId="49" fontId="12" fillId="0" borderId="15" xfId="0" applyNumberFormat="1" applyFont="1" applyFill="1" applyBorder="1" applyAlignment="1">
      <alignment horizontal="left" vertical="center" wrapText="1"/>
    </xf>
    <xf numFmtId="0" fontId="12" fillId="0" borderId="15" xfId="0" applyNumberFormat="1" applyFont="1" applyFill="1" applyBorder="1" applyAlignment="1">
      <alignment horizontal="left" vertical="center" wrapText="1"/>
    </xf>
    <xf numFmtId="0" fontId="15" fillId="3" borderId="15" xfId="0" applyFont="1" applyFill="1" applyBorder="1" applyAlignment="1">
      <alignment horizontal="left" vertical="top" wrapText="1"/>
    </xf>
    <xf numFmtId="0" fontId="15" fillId="0" borderId="15" xfId="0" applyFont="1" applyBorder="1" applyAlignment="1">
      <alignment horizontal="left" vertical="top"/>
    </xf>
    <xf numFmtId="0" fontId="12" fillId="0" borderId="15" xfId="0" applyFont="1" applyBorder="1" applyAlignment="1">
      <alignment vertical="top" wrapText="1"/>
    </xf>
    <xf numFmtId="0" fontId="12" fillId="0" borderId="15" xfId="0" applyFont="1" applyBorder="1" applyAlignment="1">
      <alignment horizontal="left" vertical="top"/>
    </xf>
    <xf numFmtId="0" fontId="12" fillId="0" borderId="15" xfId="0" applyFont="1" applyBorder="1" applyAlignment="1">
      <alignment horizontal="center" vertical="top" wrapText="1"/>
    </xf>
    <xf numFmtId="49" fontId="12" fillId="0" borderId="15" xfId="0" applyNumberFormat="1" applyFont="1" applyBorder="1" applyAlignment="1">
      <alignment horizontal="center" vertical="top" wrapText="1"/>
    </xf>
    <xf numFmtId="49" fontId="12" fillId="0" borderId="15" xfId="0" applyNumberFormat="1" applyFont="1" applyBorder="1" applyAlignment="1">
      <alignment horizontal="left" vertical="top" wrapText="1"/>
    </xf>
    <xf numFmtId="14" fontId="12" fillId="0" borderId="15" xfId="0" applyNumberFormat="1" applyFont="1" applyBorder="1" applyAlignment="1">
      <alignment horizontal="center" vertical="top" wrapText="1"/>
    </xf>
    <xf numFmtId="14" fontId="12" fillId="0" borderId="15" xfId="0" applyNumberFormat="1" applyFont="1" applyBorder="1" applyAlignment="1">
      <alignment horizontal="left" vertical="top"/>
    </xf>
    <xf numFmtId="0" fontId="15" fillId="0" borderId="15" xfId="0" applyNumberFormat="1" applyFont="1" applyFill="1" applyBorder="1" applyAlignment="1">
      <alignment horizontal="left" vertical="center" wrapText="1"/>
    </xf>
    <xf numFmtId="2" fontId="12" fillId="0" borderId="15" xfId="0" applyNumberFormat="1" applyFont="1" applyFill="1" applyBorder="1" applyAlignment="1">
      <alignment horizontal="center" vertical="center" wrapText="1"/>
    </xf>
    <xf numFmtId="167" fontId="12" fillId="0" borderId="15" xfId="0" applyNumberFormat="1" applyFont="1" applyFill="1" applyBorder="1" applyAlignment="1" applyProtection="1">
      <alignment horizontal="left" vertical="top" wrapText="1"/>
    </xf>
    <xf numFmtId="167" fontId="12" fillId="0" borderId="15" xfId="3" applyNumberFormat="1" applyFont="1" applyFill="1" applyBorder="1" applyAlignment="1" applyProtection="1">
      <alignment horizontal="center" vertical="center"/>
    </xf>
    <xf numFmtId="49" fontId="12" fillId="0" borderId="15" xfId="0" applyNumberFormat="1" applyFont="1" applyFill="1" applyBorder="1" applyAlignment="1" applyProtection="1">
      <alignment horizontal="center" vertical="center" wrapText="1"/>
    </xf>
    <xf numFmtId="0" fontId="15" fillId="0" borderId="15" xfId="0" applyFont="1" applyFill="1" applyBorder="1" applyAlignment="1">
      <alignment horizontal="left" vertical="top" wrapText="1"/>
    </xf>
    <xf numFmtId="14" fontId="15" fillId="0" borderId="15" xfId="0" applyNumberFormat="1" applyFont="1" applyFill="1" applyBorder="1" applyAlignment="1">
      <alignment horizontal="center" vertical="center" wrapText="1"/>
    </xf>
    <xf numFmtId="0" fontId="12" fillId="0" borderId="15" xfId="0" applyFont="1" applyFill="1" applyBorder="1" applyAlignment="1" applyProtection="1">
      <alignment horizontal="left" vertical="top" wrapText="1"/>
      <protection locked="0"/>
    </xf>
    <xf numFmtId="0" fontId="15" fillId="0" borderId="15" xfId="0" applyNumberFormat="1" applyFont="1" applyFill="1" applyBorder="1" applyAlignment="1">
      <alignment horizontal="center" vertical="center"/>
    </xf>
    <xf numFmtId="49" fontId="12" fillId="0" borderId="15" xfId="0" applyNumberFormat="1" applyFont="1" applyFill="1" applyBorder="1" applyAlignment="1">
      <alignment horizontal="center" vertical="center"/>
    </xf>
    <xf numFmtId="14" fontId="12" fillId="0" borderId="15" xfId="0" applyNumberFormat="1" applyFont="1" applyFill="1" applyBorder="1" applyAlignment="1">
      <alignment horizontal="center" vertical="center"/>
    </xf>
    <xf numFmtId="165" fontId="12" fillId="0" borderId="15" xfId="0" applyNumberFormat="1" applyFont="1" applyFill="1" applyBorder="1" applyAlignment="1">
      <alignment horizontal="center" vertical="center" wrapText="1"/>
    </xf>
    <xf numFmtId="0" fontId="12" fillId="0" borderId="15" xfId="0" applyFont="1" applyBorder="1" applyAlignment="1">
      <alignment horizontal="center" vertical="center"/>
    </xf>
    <xf numFmtId="0" fontId="12" fillId="0" borderId="15" xfId="0" applyFont="1" applyFill="1" applyBorder="1" applyAlignment="1">
      <alignment vertical="top"/>
    </xf>
    <xf numFmtId="49" fontId="12" fillId="0" borderId="15" xfId="0" applyNumberFormat="1" applyFont="1" applyFill="1" applyBorder="1" applyAlignment="1">
      <alignment vertical="center" wrapText="1"/>
    </xf>
    <xf numFmtId="16" fontId="12" fillId="0" borderId="15" xfId="0" applyNumberFormat="1" applyFont="1" applyFill="1" applyBorder="1" applyAlignment="1">
      <alignment horizontal="left" vertical="top"/>
    </xf>
    <xf numFmtId="14" fontId="12" fillId="0" borderId="15" xfId="0" applyNumberFormat="1" applyFont="1" applyFill="1" applyBorder="1" applyAlignment="1">
      <alignment vertical="top"/>
    </xf>
    <xf numFmtId="0" fontId="15" fillId="7" borderId="15" xfId="0" applyNumberFormat="1" applyFont="1" applyFill="1" applyBorder="1" applyAlignment="1">
      <alignment horizontal="center" vertical="center"/>
    </xf>
    <xf numFmtId="0" fontId="15" fillId="0" borderId="15" xfId="0" applyNumberFormat="1" applyFont="1" applyFill="1" applyBorder="1" applyAlignment="1">
      <alignment horizontal="center" vertical="center" wrapText="1"/>
    </xf>
    <xf numFmtId="0" fontId="15" fillId="0" borderId="15" xfId="0" applyNumberFormat="1" applyFont="1" applyFill="1" applyBorder="1" applyAlignment="1">
      <alignment vertical="top" wrapText="1"/>
    </xf>
    <xf numFmtId="0" fontId="12" fillId="0" borderId="0" xfId="0" applyFont="1" applyFill="1"/>
    <xf numFmtId="167" fontId="15" fillId="0" borderId="0" xfId="0" applyNumberFormat="1" applyFont="1" applyAlignment="1">
      <alignment vertical="center"/>
    </xf>
    <xf numFmtId="0" fontId="15" fillId="0" borderId="0" xfId="0" applyFont="1" applyFill="1" applyAlignment="1">
      <alignment vertical="center"/>
    </xf>
    <xf numFmtId="0" fontId="15" fillId="3" borderId="0" xfId="0" applyFont="1" applyFill="1" applyAlignment="1">
      <alignment vertical="center"/>
    </xf>
    <xf numFmtId="14" fontId="12" fillId="5" borderId="15" xfId="0" applyNumberFormat="1" applyFont="1" applyFill="1" applyBorder="1" applyAlignment="1">
      <alignment horizontal="left" vertical="top"/>
    </xf>
    <xf numFmtId="0" fontId="12" fillId="0" borderId="15" xfId="0" applyNumberFormat="1" applyFont="1" applyBorder="1" applyAlignment="1">
      <alignment horizontal="left" vertical="top" wrapText="1"/>
    </xf>
    <xf numFmtId="0" fontId="12" fillId="0" borderId="15" xfId="0" applyFont="1" applyFill="1" applyBorder="1"/>
    <xf numFmtId="0" fontId="12" fillId="0" borderId="15" xfId="0" applyFont="1" applyBorder="1"/>
    <xf numFmtId="0" fontId="12" fillId="0" borderId="0" xfId="0" applyNumberFormat="1" applyFont="1" applyAlignment="1">
      <alignment vertical="top"/>
    </xf>
    <xf numFmtId="0" fontId="15" fillId="0" borderId="0" xfId="0" applyNumberFormat="1" applyFont="1" applyAlignment="1">
      <alignment vertical="top"/>
    </xf>
    <xf numFmtId="0" fontId="15" fillId="3" borderId="1" xfId="0" applyNumberFormat="1" applyFont="1" applyFill="1" applyBorder="1" applyAlignment="1">
      <alignment vertical="center" wrapText="1"/>
    </xf>
    <xf numFmtId="0" fontId="15" fillId="0" borderId="1" xfId="0" applyNumberFormat="1" applyFont="1" applyFill="1" applyBorder="1" applyAlignment="1">
      <alignment vertical="center" wrapText="1"/>
    </xf>
    <xf numFmtId="49" fontId="15" fillId="3" borderId="15" xfId="0" applyNumberFormat="1" applyFont="1" applyFill="1" applyBorder="1" applyAlignment="1">
      <alignment vertical="center" wrapText="1"/>
    </xf>
    <xf numFmtId="14" fontId="15" fillId="7" borderId="15" xfId="0" applyNumberFormat="1" applyFont="1" applyFill="1" applyBorder="1" applyAlignment="1">
      <alignment vertical="center"/>
    </xf>
    <xf numFmtId="14" fontId="15" fillId="0" borderId="15" xfId="0" applyNumberFormat="1" applyFont="1" applyFill="1" applyBorder="1" applyAlignment="1">
      <alignment vertical="top"/>
    </xf>
    <xf numFmtId="0" fontId="15" fillId="0" borderId="15" xfId="0" applyNumberFormat="1" applyFont="1" applyFill="1" applyBorder="1" applyAlignment="1">
      <alignment vertical="center" wrapText="1"/>
    </xf>
    <xf numFmtId="0" fontId="12" fillId="0" borderId="15" xfId="0" applyNumberFormat="1" applyFont="1" applyFill="1" applyBorder="1" applyAlignment="1">
      <alignment vertical="top" wrapText="1"/>
    </xf>
    <xf numFmtId="172" fontId="12" fillId="0" borderId="15" xfId="0" applyNumberFormat="1" applyFont="1" applyFill="1" applyBorder="1" applyAlignment="1">
      <alignment vertical="top"/>
    </xf>
    <xf numFmtId="172" fontId="12" fillId="0" borderId="15" xfId="0" applyNumberFormat="1" applyFont="1" applyFill="1" applyBorder="1" applyAlignment="1">
      <alignment vertical="top" wrapText="1"/>
    </xf>
    <xf numFmtId="49" fontId="12" fillId="0" borderId="15" xfId="0" applyNumberFormat="1" applyFont="1" applyFill="1" applyBorder="1" applyAlignment="1" applyProtection="1">
      <alignment vertical="top" wrapText="1"/>
    </xf>
    <xf numFmtId="172" fontId="12" fillId="0" borderId="15" xfId="0" applyNumberFormat="1" applyFont="1" applyFill="1" applyBorder="1" applyAlignment="1" applyProtection="1">
      <alignment vertical="top" wrapText="1"/>
    </xf>
    <xf numFmtId="0" fontId="12" fillId="0" borderId="15" xfId="0" applyNumberFormat="1" applyFont="1" applyFill="1" applyBorder="1" applyAlignment="1" applyProtection="1">
      <alignment vertical="top" wrapText="1"/>
    </xf>
    <xf numFmtId="0" fontId="12" fillId="0" borderId="15" xfId="0" applyFont="1" applyFill="1" applyBorder="1" applyAlignment="1">
      <alignment wrapText="1"/>
    </xf>
    <xf numFmtId="0" fontId="12" fillId="0" borderId="15" xfId="0" applyNumberFormat="1" applyFont="1" applyFill="1" applyBorder="1" applyAlignment="1" applyProtection="1">
      <alignment vertical="center" wrapText="1"/>
    </xf>
    <xf numFmtId="14" fontId="15" fillId="0" borderId="15" xfId="0" applyNumberFormat="1" applyFont="1" applyFill="1" applyBorder="1" applyAlignment="1">
      <alignment vertical="top" wrapText="1"/>
    </xf>
    <xf numFmtId="0" fontId="15" fillId="0" borderId="15" xfId="0" applyFont="1" applyFill="1" applyBorder="1" applyAlignment="1">
      <alignment vertical="top"/>
    </xf>
    <xf numFmtId="0" fontId="15" fillId="5" borderId="15" xfId="0" applyNumberFormat="1" applyFont="1" applyFill="1" applyBorder="1" applyAlignment="1">
      <alignment vertical="center" wrapText="1"/>
    </xf>
    <xf numFmtId="14" fontId="12" fillId="2" borderId="15" xfId="0" applyNumberFormat="1" applyFont="1" applyFill="1" applyBorder="1" applyAlignment="1">
      <alignment vertical="top" wrapText="1"/>
    </xf>
    <xf numFmtId="14" fontId="12" fillId="5" borderId="15" xfId="0" applyNumberFormat="1" applyFont="1" applyFill="1" applyBorder="1" applyAlignment="1">
      <alignment vertical="top" wrapText="1"/>
    </xf>
    <xf numFmtId="0" fontId="15" fillId="2" borderId="15" xfId="0" applyNumberFormat="1" applyFont="1" applyFill="1" applyBorder="1" applyAlignment="1">
      <alignment vertical="center" wrapText="1"/>
    </xf>
    <xf numFmtId="0" fontId="15" fillId="2" borderId="15" xfId="0" applyNumberFormat="1" applyFont="1" applyFill="1" applyBorder="1" applyAlignment="1">
      <alignment vertical="top" wrapText="1"/>
    </xf>
    <xf numFmtId="14" fontId="12" fillId="0" borderId="15" xfId="0" applyNumberFormat="1" applyFont="1" applyBorder="1" applyAlignment="1">
      <alignment vertical="top"/>
    </xf>
    <xf numFmtId="14" fontId="12" fillId="0" borderId="15" xfId="0" applyNumberFormat="1" applyFont="1" applyBorder="1" applyAlignment="1">
      <alignment vertical="top" wrapText="1"/>
    </xf>
    <xf numFmtId="14" fontId="15" fillId="0" borderId="15" xfId="0" applyNumberFormat="1" applyFont="1" applyFill="1" applyBorder="1" applyAlignment="1">
      <alignment vertical="center"/>
    </xf>
    <xf numFmtId="0" fontId="12" fillId="0" borderId="0" xfId="0" applyNumberFormat="1" applyFont="1" applyFill="1" applyBorder="1" applyAlignment="1">
      <alignment vertical="top"/>
    </xf>
    <xf numFmtId="0" fontId="12" fillId="0" borderId="0" xfId="1" applyNumberFormat="1" applyFont="1" applyFill="1" applyAlignment="1">
      <alignment vertical="center"/>
    </xf>
    <xf numFmtId="14" fontId="12" fillId="0" borderId="9" xfId="0" applyNumberFormat="1" applyFont="1" applyFill="1" applyBorder="1" applyAlignment="1">
      <alignment vertical="top" wrapText="1"/>
    </xf>
    <xf numFmtId="14" fontId="12" fillId="0" borderId="10" xfId="0" applyNumberFormat="1" applyFont="1" applyFill="1" applyBorder="1" applyAlignment="1">
      <alignment vertical="top" wrapText="1"/>
    </xf>
    <xf numFmtId="167" fontId="12" fillId="0" borderId="0" xfId="3" applyNumberFormat="1" applyFont="1" applyAlignment="1">
      <alignment horizontal="right" vertical="top"/>
    </xf>
    <xf numFmtId="167" fontId="15" fillId="3" borderId="1" xfId="3" applyNumberFormat="1" applyFont="1" applyFill="1" applyBorder="1" applyAlignment="1">
      <alignment horizontal="right" vertical="top" wrapText="1"/>
    </xf>
    <xf numFmtId="49" fontId="15" fillId="0" borderId="1" xfId="0" applyNumberFormat="1" applyFont="1" applyFill="1" applyBorder="1" applyAlignment="1">
      <alignment horizontal="right" vertical="top" wrapText="1"/>
    </xf>
    <xf numFmtId="167" fontId="15" fillId="3" borderId="15" xfId="3" applyNumberFormat="1" applyFont="1" applyFill="1" applyBorder="1" applyAlignment="1">
      <alignment horizontal="right" vertical="top" wrapText="1"/>
    </xf>
    <xf numFmtId="167" fontId="15" fillId="7" borderId="15" xfId="3" applyNumberFormat="1" applyFont="1" applyFill="1" applyBorder="1" applyAlignment="1">
      <alignment horizontal="right" vertical="top"/>
    </xf>
    <xf numFmtId="167" fontId="12" fillId="0" borderId="15" xfId="3" applyNumberFormat="1" applyFont="1" applyFill="1" applyBorder="1" applyAlignment="1">
      <alignment horizontal="right" vertical="top"/>
    </xf>
    <xf numFmtId="167" fontId="15" fillId="0" borderId="15" xfId="0" applyNumberFormat="1" applyFont="1" applyFill="1" applyBorder="1" applyAlignment="1">
      <alignment horizontal="right" vertical="top" wrapText="1"/>
    </xf>
    <xf numFmtId="167" fontId="15" fillId="7" borderId="15" xfId="0" applyNumberFormat="1" applyFont="1" applyFill="1" applyBorder="1" applyAlignment="1">
      <alignment horizontal="right" vertical="top" wrapText="1"/>
    </xf>
    <xf numFmtId="167" fontId="12" fillId="0" borderId="15" xfId="0" applyNumberFormat="1" applyFont="1" applyFill="1" applyBorder="1" applyAlignment="1">
      <alignment horizontal="right" vertical="top" wrapText="1"/>
    </xf>
    <xf numFmtId="167" fontId="12" fillId="5" borderId="15" xfId="3" applyNumberFormat="1" applyFont="1" applyFill="1" applyBorder="1" applyAlignment="1">
      <alignment horizontal="right" vertical="top"/>
    </xf>
    <xf numFmtId="4" fontId="15" fillId="0" borderId="15" xfId="3" applyNumberFormat="1" applyFont="1" applyFill="1" applyBorder="1" applyAlignment="1">
      <alignment horizontal="right" vertical="top"/>
    </xf>
    <xf numFmtId="174" fontId="15" fillId="3" borderId="15" xfId="3" applyNumberFormat="1" applyFont="1" applyFill="1" applyBorder="1" applyAlignment="1">
      <alignment horizontal="right" vertical="top" wrapText="1"/>
    </xf>
    <xf numFmtId="174" fontId="15" fillId="8" borderId="15" xfId="3" applyNumberFormat="1" applyFont="1" applyFill="1" applyBorder="1" applyAlignment="1">
      <alignment horizontal="right" vertical="top"/>
    </xf>
    <xf numFmtId="174" fontId="15" fillId="0" borderId="15" xfId="3" applyNumberFormat="1" applyFont="1" applyFill="1" applyBorder="1" applyAlignment="1">
      <alignment horizontal="right" vertical="top"/>
    </xf>
    <xf numFmtId="174" fontId="12" fillId="0" borderId="15" xfId="3" applyNumberFormat="1" applyFont="1" applyFill="1" applyBorder="1" applyAlignment="1">
      <alignment horizontal="right" vertical="top"/>
    </xf>
    <xf numFmtId="167" fontId="15" fillId="5" borderId="15" xfId="3" applyNumberFormat="1" applyFont="1" applyFill="1" applyBorder="1" applyAlignment="1">
      <alignment horizontal="right" vertical="top"/>
    </xf>
    <xf numFmtId="167" fontId="16" fillId="0" borderId="15" xfId="3" applyNumberFormat="1" applyFont="1" applyFill="1" applyBorder="1" applyAlignment="1">
      <alignment horizontal="right" vertical="top"/>
    </xf>
    <xf numFmtId="4" fontId="16" fillId="0" borderId="15" xfId="3" applyNumberFormat="1" applyFont="1" applyFill="1" applyBorder="1" applyAlignment="1">
      <alignment horizontal="right" vertical="top"/>
    </xf>
    <xf numFmtId="167" fontId="17" fillId="0" borderId="15" xfId="3" applyNumberFormat="1" applyFont="1" applyFill="1" applyBorder="1" applyAlignment="1">
      <alignment horizontal="right" vertical="top"/>
    </xf>
    <xf numFmtId="4" fontId="17" fillId="0" borderId="15" xfId="3" applyNumberFormat="1" applyFont="1" applyFill="1" applyBorder="1" applyAlignment="1">
      <alignment horizontal="right" vertical="top"/>
    </xf>
    <xf numFmtId="4" fontId="12" fillId="0" borderId="15" xfId="3" applyNumberFormat="1" applyFont="1" applyFill="1" applyBorder="1" applyAlignment="1">
      <alignment horizontal="right" vertical="top"/>
    </xf>
    <xf numFmtId="167" fontId="12" fillId="0" borderId="15" xfId="0" applyNumberFormat="1" applyFont="1" applyFill="1" applyBorder="1" applyAlignment="1">
      <alignment horizontal="right" vertical="top"/>
    </xf>
    <xf numFmtId="0" fontId="12" fillId="0" borderId="15" xfId="0" applyFont="1" applyFill="1" applyBorder="1" applyAlignment="1">
      <alignment horizontal="right" vertical="top"/>
    </xf>
    <xf numFmtId="167" fontId="12" fillId="0" borderId="15" xfId="3" applyNumberFormat="1" applyFont="1" applyBorder="1" applyAlignment="1">
      <alignment horizontal="right" vertical="top"/>
    </xf>
    <xf numFmtId="0" fontId="15" fillId="7" borderId="15" xfId="0" applyFont="1" applyFill="1" applyBorder="1" applyAlignment="1">
      <alignment horizontal="right" vertical="top"/>
    </xf>
    <xf numFmtId="167" fontId="15" fillId="0" borderId="15" xfId="0" applyNumberFormat="1" applyFont="1" applyBorder="1" applyAlignment="1">
      <alignment horizontal="right" vertical="top" wrapText="1"/>
    </xf>
    <xf numFmtId="167" fontId="12" fillId="0" borderId="15" xfId="3" applyNumberFormat="1" applyFont="1" applyFill="1" applyBorder="1" applyAlignment="1" applyProtection="1">
      <alignment horizontal="right" vertical="top"/>
    </xf>
    <xf numFmtId="170" fontId="12" fillId="0" borderId="15" xfId="3" applyNumberFormat="1" applyFont="1" applyFill="1" applyBorder="1" applyAlignment="1">
      <alignment horizontal="right" vertical="top"/>
    </xf>
    <xf numFmtId="167" fontId="12" fillId="0" borderId="15" xfId="0" applyNumberFormat="1" applyFont="1" applyFill="1" applyBorder="1" applyAlignment="1" applyProtection="1">
      <alignment horizontal="right" vertical="top" wrapText="1"/>
    </xf>
    <xf numFmtId="170" fontId="12" fillId="0" borderId="15" xfId="4" applyNumberFormat="1" applyFont="1" applyFill="1" applyBorder="1" applyAlignment="1">
      <alignment horizontal="right" vertical="top"/>
    </xf>
    <xf numFmtId="167" fontId="12" fillId="0" borderId="15" xfId="4" applyNumberFormat="1" applyFont="1" applyFill="1" applyBorder="1" applyAlignment="1">
      <alignment horizontal="right" vertical="top"/>
    </xf>
    <xf numFmtId="170" fontId="12" fillId="0" borderId="15" xfId="0" applyNumberFormat="1" applyFont="1" applyFill="1" applyBorder="1" applyAlignment="1">
      <alignment horizontal="right" vertical="top"/>
    </xf>
    <xf numFmtId="167" fontId="12" fillId="0" borderId="0" xfId="3" applyNumberFormat="1" applyFont="1" applyFill="1" applyBorder="1" applyAlignment="1">
      <alignment horizontal="right" vertical="top"/>
    </xf>
    <xf numFmtId="0" fontId="12" fillId="0" borderId="1" xfId="0" applyNumberFormat="1" applyFont="1" applyFill="1" applyBorder="1" applyAlignment="1">
      <alignment horizontal="center" vertical="top" wrapText="1"/>
    </xf>
    <xf numFmtId="49" fontId="20" fillId="0" borderId="0" xfId="0" applyNumberFormat="1" applyFont="1" applyAlignment="1">
      <alignment horizontal="left" vertical="top"/>
    </xf>
    <xf numFmtId="0" fontId="20" fillId="0" borderId="0" xfId="1" applyFont="1" applyFill="1" applyAlignment="1">
      <alignment horizontal="left" vertical="top"/>
    </xf>
    <xf numFmtId="0" fontId="20" fillId="2" borderId="4" xfId="1" applyNumberFormat="1" applyFont="1" applyFill="1" applyBorder="1" applyAlignment="1">
      <alignment vertical="center"/>
    </xf>
    <xf numFmtId="0" fontId="20" fillId="0" borderId="4" xfId="1" applyFont="1" applyFill="1" applyBorder="1" applyAlignment="1">
      <alignment horizontal="center" vertical="top"/>
    </xf>
    <xf numFmtId="0" fontId="20" fillId="0" borderId="0" xfId="1" applyFont="1" applyFill="1" applyBorder="1" applyAlignment="1">
      <alignment horizontal="center" vertical="top"/>
    </xf>
    <xf numFmtId="0" fontId="20" fillId="0" borderId="0" xfId="1" applyFont="1" applyFill="1" applyAlignment="1">
      <alignment horizontal="center" vertical="top"/>
    </xf>
    <xf numFmtId="0" fontId="20" fillId="0" borderId="0" xfId="0" applyNumberFormat="1" applyFont="1" applyAlignment="1">
      <alignment horizontal="center" vertical="top" wrapText="1"/>
    </xf>
    <xf numFmtId="14" fontId="20" fillId="0" borderId="0" xfId="0" applyNumberFormat="1" applyFont="1" applyAlignment="1">
      <alignment horizontal="left" vertical="top"/>
    </xf>
    <xf numFmtId="14" fontId="20" fillId="0" borderId="0" xfId="0" applyNumberFormat="1" applyFont="1" applyAlignment="1">
      <alignment horizontal="center" vertical="top" wrapText="1"/>
    </xf>
    <xf numFmtId="167" fontId="20" fillId="0" borderId="0" xfId="3" applyNumberFormat="1" applyFont="1" applyAlignment="1">
      <alignment horizontal="right" vertical="top"/>
    </xf>
    <xf numFmtId="0" fontId="20" fillId="0" borderId="0" xfId="0" applyFont="1"/>
    <xf numFmtId="0" fontId="20" fillId="0" borderId="0" xfId="1" applyNumberFormat="1" applyFont="1" applyFill="1" applyAlignment="1">
      <alignment vertical="center"/>
    </xf>
    <xf numFmtId="168" fontId="20" fillId="0" borderId="0" xfId="1" applyNumberFormat="1" applyFont="1" applyFill="1" applyAlignment="1">
      <alignment horizontal="center" vertical="top"/>
    </xf>
    <xf numFmtId="49" fontId="20" fillId="0" borderId="0" xfId="1" applyNumberFormat="1" applyFont="1" applyFill="1" applyAlignment="1">
      <alignment horizontal="center" vertical="top"/>
    </xf>
    <xf numFmtId="0" fontId="20" fillId="0" borderId="0" xfId="0" applyNumberFormat="1" applyFont="1" applyAlignment="1">
      <alignment horizontal="left" vertical="top" wrapText="1"/>
    </xf>
    <xf numFmtId="0" fontId="20" fillId="0" borderId="0" xfId="0" applyNumberFormat="1" applyFont="1" applyAlignment="1">
      <alignment vertical="top"/>
    </xf>
    <xf numFmtId="0" fontId="20" fillId="0" borderId="0" xfId="0" applyFont="1" applyAlignment="1">
      <alignment horizontal="left" vertical="top"/>
    </xf>
    <xf numFmtId="0" fontId="20" fillId="0" borderId="4" xfId="0" applyNumberFormat="1" applyFont="1" applyBorder="1" applyAlignment="1">
      <alignment horizontal="center" vertical="top" wrapText="1"/>
    </xf>
    <xf numFmtId="14" fontId="6" fillId="0" borderId="0" xfId="0" applyNumberFormat="1" applyFont="1" applyAlignment="1">
      <alignment horizontal="left" vertical="top" wrapText="1"/>
    </xf>
    <xf numFmtId="167" fontId="6" fillId="0" borderId="0" xfId="0" applyNumberFormat="1" applyFont="1" applyAlignment="1">
      <alignment horizontal="left" vertical="top" wrapText="1"/>
    </xf>
    <xf numFmtId="167" fontId="13" fillId="0" borderId="0" xfId="0" applyNumberFormat="1" applyFont="1" applyAlignment="1">
      <alignment horizontal="left" vertical="top" wrapText="1"/>
    </xf>
    <xf numFmtId="49" fontId="4" fillId="4" borderId="1" xfId="0" applyNumberFormat="1" applyFont="1" applyFill="1" applyBorder="1" applyAlignment="1">
      <alignment horizontal="left" vertical="top" wrapText="1"/>
    </xf>
    <xf numFmtId="14" fontId="6" fillId="0" borderId="1" xfId="0" applyNumberFormat="1" applyFont="1" applyFill="1" applyBorder="1" applyAlignment="1">
      <alignment horizontal="left" vertical="top"/>
    </xf>
    <xf numFmtId="14" fontId="4" fillId="7" borderId="1" xfId="0" applyNumberFormat="1" applyFont="1" applyFill="1" applyBorder="1" applyAlignment="1">
      <alignment horizontal="left" vertical="top"/>
    </xf>
    <xf numFmtId="14" fontId="4" fillId="7" borderId="1" xfId="0" applyNumberFormat="1" applyFont="1" applyFill="1" applyBorder="1" applyAlignment="1">
      <alignment horizontal="left" vertical="top" wrapText="1"/>
    </xf>
    <xf numFmtId="14" fontId="4" fillId="0" borderId="1" xfId="0" applyNumberFormat="1" applyFont="1" applyFill="1" applyBorder="1" applyAlignment="1">
      <alignment horizontal="left" vertical="top"/>
    </xf>
    <xf numFmtId="14" fontId="4" fillId="0" borderId="1" xfId="0" applyNumberFormat="1" applyFont="1" applyFill="1" applyBorder="1" applyAlignment="1">
      <alignment horizontal="left" vertical="top" wrapText="1"/>
    </xf>
    <xf numFmtId="0" fontId="8" fillId="0" borderId="1" xfId="0" applyFont="1" applyFill="1" applyBorder="1" applyAlignment="1">
      <alignment horizontal="left" vertical="top" wrapText="1"/>
    </xf>
    <xf numFmtId="167" fontId="6" fillId="0" borderId="1" xfId="3" applyNumberFormat="1" applyFont="1" applyFill="1" applyBorder="1" applyAlignment="1">
      <alignment horizontal="left" vertical="top"/>
    </xf>
    <xf numFmtId="14" fontId="8" fillId="0" borderId="1" xfId="0" applyNumberFormat="1" applyFont="1" applyFill="1" applyBorder="1" applyAlignment="1" applyProtection="1">
      <alignment horizontal="left" vertical="top"/>
      <protection locked="0"/>
    </xf>
    <xf numFmtId="14" fontId="7" fillId="0" borderId="1" xfId="0" applyNumberFormat="1" applyFont="1" applyFill="1" applyBorder="1" applyAlignment="1">
      <alignment horizontal="left" vertical="top" wrapText="1"/>
    </xf>
    <xf numFmtId="14" fontId="11" fillId="0" borderId="1" xfId="0" applyNumberFormat="1" applyFont="1" applyFill="1" applyBorder="1" applyAlignment="1">
      <alignment horizontal="left" vertical="top" wrapText="1"/>
    </xf>
    <xf numFmtId="14" fontId="9" fillId="0" borderId="10" xfId="0" applyNumberFormat="1" applyFont="1" applyFill="1" applyBorder="1" applyAlignment="1">
      <alignment horizontal="left" vertical="top"/>
    </xf>
    <xf numFmtId="14" fontId="8" fillId="0" borderId="0" xfId="0" applyNumberFormat="1" applyFont="1" applyFill="1" applyBorder="1" applyAlignment="1">
      <alignment horizontal="left" vertical="top" wrapText="1"/>
    </xf>
    <xf numFmtId="167" fontId="4" fillId="4" borderId="1" xfId="3" applyNumberFormat="1" applyFont="1" applyFill="1" applyBorder="1" applyAlignment="1">
      <alignment horizontal="right" vertical="top" wrapText="1"/>
    </xf>
    <xf numFmtId="167" fontId="4" fillId="7" borderId="1" xfId="3" applyNumberFormat="1" applyFont="1" applyFill="1" applyBorder="1" applyAlignment="1">
      <alignment horizontal="right" vertical="top"/>
    </xf>
    <xf numFmtId="167" fontId="4" fillId="2" borderId="1" xfId="3" applyNumberFormat="1" applyFont="1" applyFill="1" applyBorder="1" applyAlignment="1">
      <alignment horizontal="right" vertical="top"/>
    </xf>
    <xf numFmtId="167" fontId="6" fillId="2" borderId="1" xfId="3" applyNumberFormat="1" applyFont="1" applyFill="1" applyBorder="1" applyAlignment="1">
      <alignment horizontal="right" vertical="top"/>
    </xf>
    <xf numFmtId="167" fontId="6" fillId="0" borderId="1" xfId="4" applyNumberFormat="1" applyFont="1" applyFill="1" applyBorder="1" applyAlignment="1">
      <alignment horizontal="right" vertical="top"/>
    </xf>
    <xf numFmtId="170" fontId="6" fillId="0" borderId="1" xfId="4" applyNumberFormat="1" applyFont="1" applyFill="1" applyBorder="1" applyAlignment="1" applyProtection="1">
      <alignment horizontal="right" vertical="top"/>
      <protection locked="0"/>
    </xf>
    <xf numFmtId="170" fontId="6" fillId="0" borderId="1" xfId="0" applyNumberFormat="1" applyFont="1" applyFill="1" applyBorder="1" applyAlignment="1" applyProtection="1">
      <alignment horizontal="right" vertical="top"/>
      <protection locked="0"/>
    </xf>
    <xf numFmtId="167" fontId="6" fillId="0" borderId="1" xfId="4" applyNumberFormat="1" applyFont="1" applyFill="1" applyBorder="1" applyAlignment="1" applyProtection="1">
      <alignment horizontal="right" vertical="top"/>
      <protection locked="0"/>
    </xf>
    <xf numFmtId="170" fontId="6" fillId="0" borderId="1" xfId="4" applyNumberFormat="1" applyFont="1" applyFill="1" applyBorder="1" applyAlignment="1">
      <alignment horizontal="right" vertical="top"/>
    </xf>
    <xf numFmtId="170" fontId="6" fillId="0" borderId="1" xfId="0" applyNumberFormat="1" applyFont="1" applyFill="1" applyBorder="1" applyAlignment="1">
      <alignment horizontal="right" vertical="top"/>
    </xf>
    <xf numFmtId="170" fontId="4" fillId="0" borderId="1" xfId="0" applyNumberFormat="1" applyFont="1" applyFill="1" applyBorder="1" applyAlignment="1">
      <alignment horizontal="right" vertical="top" wrapText="1"/>
    </xf>
    <xf numFmtId="167" fontId="6" fillId="0" borderId="3" xfId="4" applyNumberFormat="1" applyFont="1" applyFill="1" applyBorder="1" applyAlignment="1">
      <alignment horizontal="right" vertical="top"/>
    </xf>
    <xf numFmtId="170" fontId="6" fillId="0" borderId="1" xfId="3" applyNumberFormat="1" applyFont="1" applyFill="1" applyBorder="1" applyAlignment="1">
      <alignment horizontal="right" vertical="top"/>
    </xf>
    <xf numFmtId="167" fontId="6" fillId="0" borderId="9" xfId="4" applyNumberFormat="1" applyFont="1" applyFill="1" applyBorder="1" applyAlignment="1">
      <alignment horizontal="right" vertical="top"/>
    </xf>
    <xf numFmtId="170" fontId="4" fillId="7" borderId="1" xfId="3" applyNumberFormat="1" applyFont="1" applyFill="1" applyBorder="1" applyAlignment="1">
      <alignment horizontal="right" vertical="top"/>
    </xf>
    <xf numFmtId="170" fontId="4" fillId="0" borderId="1" xfId="3" applyNumberFormat="1" applyFont="1" applyFill="1" applyBorder="1" applyAlignment="1">
      <alignment horizontal="right" vertical="top"/>
    </xf>
    <xf numFmtId="170" fontId="6" fillId="0" borderId="1" xfId="3" applyNumberFormat="1" applyFont="1" applyFill="1" applyBorder="1" applyAlignment="1" applyProtection="1">
      <alignment horizontal="right" vertical="top"/>
    </xf>
    <xf numFmtId="167" fontId="6" fillId="0" borderId="1" xfId="3" applyNumberFormat="1" applyFont="1" applyFill="1" applyBorder="1" applyAlignment="1" applyProtection="1">
      <alignment horizontal="right" vertical="top"/>
    </xf>
    <xf numFmtId="170" fontId="4" fillId="7" borderId="1" xfId="0" applyNumberFormat="1" applyFont="1" applyFill="1" applyBorder="1" applyAlignment="1">
      <alignment horizontal="right" vertical="top" wrapText="1"/>
    </xf>
    <xf numFmtId="170" fontId="6" fillId="0" borderId="10" xfId="4" applyNumberFormat="1" applyFont="1" applyFill="1" applyBorder="1" applyAlignment="1">
      <alignment horizontal="right" vertical="top"/>
    </xf>
    <xf numFmtId="167" fontId="6" fillId="0" borderId="10" xfId="4" applyNumberFormat="1" applyFont="1" applyFill="1" applyBorder="1" applyAlignment="1">
      <alignment horizontal="right" vertical="top"/>
    </xf>
    <xf numFmtId="167" fontId="6" fillId="0" borderId="11" xfId="4" applyNumberFormat="1" applyFont="1" applyFill="1" applyBorder="1" applyAlignment="1">
      <alignment horizontal="right" vertical="top"/>
    </xf>
    <xf numFmtId="167" fontId="4" fillId="7" borderId="1" xfId="0" applyNumberFormat="1" applyFont="1" applyFill="1" applyBorder="1" applyAlignment="1">
      <alignment horizontal="right" vertical="top" wrapText="1"/>
    </xf>
    <xf numFmtId="167" fontId="12" fillId="0" borderId="1" xfId="3" applyNumberFormat="1" applyFont="1" applyFill="1" applyBorder="1" applyAlignment="1">
      <alignment horizontal="center" vertical="top" wrapText="1"/>
    </xf>
    <xf numFmtId="49" fontId="4" fillId="7" borderId="1" xfId="0" applyNumberFormat="1" applyFont="1" applyFill="1" applyBorder="1" applyAlignment="1">
      <alignment horizontal="left" vertical="top"/>
    </xf>
    <xf numFmtId="0" fontId="4" fillId="7" borderId="1" xfId="0" applyFont="1" applyFill="1" applyBorder="1" applyAlignment="1">
      <alignment horizontal="left" vertical="top"/>
    </xf>
    <xf numFmtId="0" fontId="4" fillId="0" borderId="1" xfId="0" applyFont="1" applyFill="1" applyBorder="1" applyAlignment="1">
      <alignment horizontal="left" vertical="top"/>
    </xf>
    <xf numFmtId="0" fontId="12" fillId="0" borderId="1" xfId="0" applyFont="1" applyFill="1" applyBorder="1" applyAlignment="1">
      <alignment horizontal="left" vertical="top" wrapText="1"/>
    </xf>
    <xf numFmtId="0" fontId="6" fillId="7" borderId="1" xfId="0" applyFont="1" applyFill="1" applyBorder="1" applyAlignment="1">
      <alignment horizontal="left" vertical="top"/>
    </xf>
    <xf numFmtId="0" fontId="11" fillId="0" borderId="1" xfId="0" applyFont="1" applyFill="1" applyBorder="1" applyAlignment="1">
      <alignment horizontal="left" vertical="top"/>
    </xf>
    <xf numFmtId="0" fontId="20" fillId="2" borderId="0" xfId="1" applyNumberFormat="1" applyFont="1" applyFill="1" applyBorder="1" applyAlignment="1">
      <alignment vertical="center"/>
    </xf>
    <xf numFmtId="0" fontId="20" fillId="0" borderId="0" xfId="0" applyNumberFormat="1" applyFont="1" applyBorder="1" applyAlignment="1">
      <alignment horizontal="center" vertical="top" wrapText="1"/>
    </xf>
    <xf numFmtId="0" fontId="20" fillId="0" borderId="4" xfId="1" applyNumberFormat="1" applyFont="1" applyFill="1" applyBorder="1" applyAlignment="1">
      <alignment vertical="center"/>
    </xf>
    <xf numFmtId="0" fontId="20" fillId="0" borderId="0" xfId="0" applyNumberFormat="1" applyFont="1" applyAlignment="1">
      <alignment horizontal="center" vertical="top" wrapText="1"/>
    </xf>
    <xf numFmtId="0" fontId="15" fillId="0" borderId="12" xfId="0" applyNumberFormat="1" applyFont="1" applyFill="1" applyBorder="1" applyAlignment="1">
      <alignment horizontal="left" vertical="top" wrapText="1"/>
    </xf>
    <xf numFmtId="0" fontId="15" fillId="0" borderId="13" xfId="0" applyNumberFormat="1" applyFont="1" applyFill="1" applyBorder="1" applyAlignment="1">
      <alignment horizontal="left" vertical="top" wrapText="1"/>
    </xf>
    <xf numFmtId="0" fontId="15" fillId="0" borderId="14" xfId="0" applyNumberFormat="1" applyFont="1" applyFill="1" applyBorder="1" applyAlignment="1">
      <alignment horizontal="left" vertical="top" wrapText="1"/>
    </xf>
    <xf numFmtId="0" fontId="12" fillId="0" borderId="15" xfId="0" applyNumberFormat="1" applyFont="1" applyFill="1" applyBorder="1" applyAlignment="1">
      <alignment horizontal="left" vertical="top" wrapText="1"/>
    </xf>
    <xf numFmtId="0" fontId="12" fillId="0" borderId="15" xfId="0" applyFont="1" applyFill="1" applyBorder="1" applyAlignment="1">
      <alignment horizontal="left" vertical="top" wrapText="1"/>
    </xf>
    <xf numFmtId="14" fontId="12" fillId="0" borderId="15" xfId="0" applyNumberFormat="1" applyFont="1" applyFill="1" applyBorder="1" applyAlignment="1">
      <alignment horizontal="left" vertical="top" wrapText="1"/>
    </xf>
    <xf numFmtId="0" fontId="15" fillId="7" borderId="15" xfId="0" applyNumberFormat="1" applyFont="1" applyFill="1" applyBorder="1" applyAlignment="1">
      <alignment horizontal="left" vertical="center" wrapText="1"/>
    </xf>
    <xf numFmtId="14" fontId="12" fillId="0" borderId="15" xfId="0" applyNumberFormat="1" applyFont="1" applyFill="1" applyBorder="1" applyAlignment="1">
      <alignment vertical="top" wrapText="1"/>
    </xf>
    <xf numFmtId="167" fontId="12" fillId="0" borderId="15" xfId="3" applyNumberFormat="1" applyFont="1" applyFill="1" applyBorder="1" applyAlignment="1">
      <alignment horizontal="right" vertical="top"/>
    </xf>
    <xf numFmtId="49" fontId="12" fillId="0" borderId="15" xfId="0" applyNumberFormat="1" applyFont="1" applyFill="1" applyBorder="1" applyAlignment="1">
      <alignment horizontal="center" vertical="top" wrapText="1"/>
    </xf>
    <xf numFmtId="0" fontId="12" fillId="0" borderId="15" xfId="0" applyNumberFormat="1" applyFont="1" applyFill="1" applyBorder="1" applyAlignment="1">
      <alignment horizontal="center" vertical="top" wrapText="1"/>
    </xf>
    <xf numFmtId="167" fontId="12" fillId="0" borderId="15" xfId="3" applyNumberFormat="1" applyFont="1" applyFill="1" applyBorder="1" applyAlignment="1">
      <alignment horizontal="center" vertical="top"/>
    </xf>
    <xf numFmtId="0" fontId="16" fillId="0" borderId="15" xfId="0" applyNumberFormat="1" applyFont="1" applyFill="1" applyBorder="1" applyAlignment="1">
      <alignment vertical="top" wrapText="1"/>
    </xf>
    <xf numFmtId="0" fontId="12" fillId="0" borderId="15" xfId="0" applyFont="1" applyFill="1" applyBorder="1" applyAlignment="1">
      <alignment horizontal="left" vertical="top"/>
    </xf>
    <xf numFmtId="0" fontId="15" fillId="0" borderId="15" xfId="0" applyNumberFormat="1" applyFont="1" applyFill="1" applyBorder="1" applyAlignment="1">
      <alignment horizontal="left" vertical="top" wrapText="1"/>
    </xf>
    <xf numFmtId="49" fontId="12" fillId="0" borderId="15" xfId="0" applyNumberFormat="1" applyFont="1" applyFill="1" applyBorder="1" applyAlignment="1">
      <alignment horizontal="left" vertical="top" wrapText="1"/>
    </xf>
    <xf numFmtId="14" fontId="12" fillId="0" borderId="15" xfId="0" applyNumberFormat="1" applyFont="1" applyFill="1" applyBorder="1" applyAlignment="1">
      <alignment vertical="center" wrapText="1"/>
    </xf>
    <xf numFmtId="0" fontId="12" fillId="0" borderId="15" xfId="0" applyNumberFormat="1" applyFont="1" applyFill="1" applyBorder="1" applyAlignment="1">
      <alignment horizontal="center" vertical="center" wrapText="1"/>
    </xf>
    <xf numFmtId="49" fontId="15" fillId="3" borderId="15" xfId="0" applyNumberFormat="1" applyFont="1" applyFill="1" applyBorder="1" applyAlignment="1">
      <alignment horizontal="right" vertical="center" wrapText="1"/>
    </xf>
    <xf numFmtId="14" fontId="12" fillId="0" borderId="15" xfId="0" applyNumberFormat="1" applyFont="1" applyFill="1" applyBorder="1" applyAlignment="1">
      <alignment horizontal="center" vertical="top" wrapText="1"/>
    </xf>
    <xf numFmtId="0" fontId="15" fillId="8" borderId="15" xfId="0" applyNumberFormat="1" applyFont="1" applyFill="1" applyBorder="1" applyAlignment="1">
      <alignment horizontal="left" vertical="center" wrapText="1"/>
    </xf>
    <xf numFmtId="167" fontId="12" fillId="0" borderId="1" xfId="3" applyNumberFormat="1" applyFont="1" applyFill="1" applyBorder="1" applyAlignment="1">
      <alignment horizontal="center" vertical="center" wrapText="1"/>
    </xf>
    <xf numFmtId="165" fontId="12" fillId="0" borderId="1" xfId="0" applyNumberFormat="1" applyFont="1" applyFill="1" applyBorder="1" applyAlignment="1">
      <alignment horizontal="center" vertical="center" wrapText="1"/>
    </xf>
    <xf numFmtId="165" fontId="12" fillId="0" borderId="10" xfId="0" applyNumberFormat="1" applyFont="1" applyFill="1" applyBorder="1" applyAlignment="1">
      <alignment horizontal="center" vertical="top" wrapText="1"/>
    </xf>
    <xf numFmtId="165" fontId="12" fillId="0" borderId="8" xfId="0" applyNumberFormat="1" applyFont="1" applyFill="1" applyBorder="1" applyAlignment="1">
      <alignment horizontal="center" vertical="top" wrapText="1"/>
    </xf>
    <xf numFmtId="165" fontId="12" fillId="0" borderId="9" xfId="0" applyNumberFormat="1" applyFont="1" applyFill="1" applyBorder="1" applyAlignment="1">
      <alignment horizontal="center" vertical="top" wrapText="1"/>
    </xf>
    <xf numFmtId="165" fontId="12" fillId="0" borderId="10" xfId="0" applyNumberFormat="1" applyFont="1" applyFill="1" applyBorder="1" applyAlignment="1">
      <alignment horizontal="center" vertical="center" wrapText="1"/>
    </xf>
    <xf numFmtId="165" fontId="12" fillId="0" borderId="8" xfId="0" applyNumberFormat="1" applyFont="1" applyFill="1" applyBorder="1" applyAlignment="1">
      <alignment horizontal="center" vertical="center" wrapText="1"/>
    </xf>
    <xf numFmtId="165" fontId="12" fillId="0" borderId="9" xfId="0" applyNumberFormat="1" applyFont="1" applyFill="1" applyBorder="1" applyAlignment="1">
      <alignment horizontal="center" vertical="center" wrapText="1"/>
    </xf>
    <xf numFmtId="49" fontId="12" fillId="0" borderId="1" xfId="0" applyNumberFormat="1" applyFont="1" applyFill="1" applyBorder="1" applyAlignment="1">
      <alignment horizontal="center" vertical="top" wrapText="1"/>
    </xf>
    <xf numFmtId="167" fontId="12" fillId="0" borderId="0" xfId="3" applyNumberFormat="1" applyFont="1" applyAlignment="1">
      <alignment horizontal="right" vertical="top" wrapText="1"/>
    </xf>
    <xf numFmtId="167" fontId="12" fillId="0" borderId="0" xfId="3" applyNumberFormat="1" applyFont="1" applyAlignment="1">
      <alignment horizontal="right" vertical="top"/>
    </xf>
    <xf numFmtId="49" fontId="12" fillId="0" borderId="1" xfId="0" applyNumberFormat="1" applyFont="1" applyFill="1" applyBorder="1" applyAlignment="1">
      <alignment horizontal="left" vertical="top" wrapText="1"/>
    </xf>
    <xf numFmtId="166" fontId="12" fillId="0" borderId="1" xfId="0" applyNumberFormat="1" applyFont="1" applyFill="1" applyBorder="1" applyAlignment="1">
      <alignment horizontal="center" vertical="center" wrapText="1"/>
    </xf>
    <xf numFmtId="166" fontId="12" fillId="0" borderId="1" xfId="0" applyNumberFormat="1" applyFont="1" applyFill="1" applyBorder="1" applyAlignment="1">
      <alignment horizontal="center" vertical="center"/>
    </xf>
    <xf numFmtId="0" fontId="15" fillId="0" borderId="0" xfId="0" applyNumberFormat="1" applyFont="1" applyAlignment="1">
      <alignment vertical="center" wrapText="1"/>
    </xf>
    <xf numFmtId="0" fontId="15" fillId="0" borderId="0" xfId="0" applyNumberFormat="1" applyFont="1" applyAlignment="1">
      <alignment horizontal="center" vertical="top" wrapText="1"/>
    </xf>
    <xf numFmtId="0" fontId="15" fillId="0" borderId="0" xfId="0" applyNumberFormat="1" applyFont="1" applyAlignment="1">
      <alignment horizontal="center" vertical="center" wrapText="1"/>
    </xf>
    <xf numFmtId="0" fontId="15" fillId="0" borderId="0" xfId="0" applyNumberFormat="1" applyFont="1" applyAlignment="1">
      <alignment vertical="top" wrapText="1"/>
    </xf>
    <xf numFmtId="0" fontId="15" fillId="0" borderId="0" xfId="0" applyNumberFormat="1" applyFont="1" applyAlignment="1">
      <alignment horizontal="right" vertical="top" wrapText="1"/>
    </xf>
    <xf numFmtId="167" fontId="15" fillId="0" borderId="1" xfId="3" applyNumberFormat="1" applyFont="1" applyFill="1" applyBorder="1" applyAlignment="1">
      <alignment horizontal="center" vertical="center" wrapText="1"/>
    </xf>
    <xf numFmtId="0" fontId="12" fillId="0" borderId="10" xfId="0" applyNumberFormat="1" applyFont="1" applyFill="1" applyBorder="1" applyAlignment="1">
      <alignment horizontal="left" vertical="top" wrapText="1"/>
    </xf>
    <xf numFmtId="0" fontId="12" fillId="0" borderId="8" xfId="0" applyNumberFormat="1" applyFont="1" applyFill="1" applyBorder="1" applyAlignment="1">
      <alignment horizontal="left" vertical="top" wrapText="1"/>
    </xf>
    <xf numFmtId="0" fontId="12" fillId="0" borderId="9" xfId="0" applyNumberFormat="1" applyFont="1" applyFill="1" applyBorder="1" applyAlignment="1">
      <alignment horizontal="left" vertical="top" wrapText="1"/>
    </xf>
    <xf numFmtId="0" fontId="12" fillId="0" borderId="10" xfId="0" applyNumberFormat="1" applyFont="1" applyFill="1" applyBorder="1" applyAlignment="1">
      <alignment horizontal="center" vertical="center" wrapText="1"/>
    </xf>
    <xf numFmtId="0" fontId="12" fillId="0" borderId="8" xfId="0" applyNumberFormat="1" applyFont="1" applyFill="1" applyBorder="1" applyAlignment="1">
      <alignment horizontal="center" vertical="center" wrapText="1"/>
    </xf>
    <xf numFmtId="0" fontId="12" fillId="0" borderId="9" xfId="0" applyNumberFormat="1" applyFont="1" applyFill="1" applyBorder="1" applyAlignment="1">
      <alignment horizontal="center" vertical="center" wrapText="1"/>
    </xf>
    <xf numFmtId="0" fontId="12" fillId="0" borderId="15" xfId="0" applyFont="1" applyBorder="1" applyAlignment="1">
      <alignment horizontal="center" vertical="top" wrapText="1"/>
    </xf>
    <xf numFmtId="0" fontId="12" fillId="0" borderId="15" xfId="0" applyFont="1" applyBorder="1" applyAlignment="1">
      <alignment horizontal="left" vertical="top"/>
    </xf>
    <xf numFmtId="0" fontId="15" fillId="7" borderId="15" xfId="0" applyNumberFormat="1" applyFont="1" applyFill="1" applyBorder="1" applyAlignment="1">
      <alignment horizontal="right" wrapText="1"/>
    </xf>
    <xf numFmtId="49" fontId="12" fillId="0" borderId="15" xfId="0" applyNumberFormat="1" applyFont="1" applyFill="1" applyBorder="1" applyAlignment="1">
      <alignment horizontal="left" vertical="top"/>
    </xf>
    <xf numFmtId="0" fontId="12" fillId="0" borderId="15" xfId="0" applyFont="1" applyFill="1" applyBorder="1" applyAlignment="1"/>
    <xf numFmtId="0" fontId="12" fillId="0" borderId="15" xfId="0" applyNumberFormat="1" applyFont="1" applyFill="1" applyBorder="1" applyAlignment="1" applyProtection="1">
      <alignment horizontal="left" vertical="top" wrapText="1" shrinkToFit="1"/>
      <protection locked="0"/>
    </xf>
    <xf numFmtId="14" fontId="12" fillId="0" borderId="15" xfId="0" applyNumberFormat="1" applyFont="1" applyFill="1" applyBorder="1" applyAlignment="1">
      <alignment horizontal="left" vertical="top"/>
    </xf>
    <xf numFmtId="0" fontId="12" fillId="0" borderId="15" xfId="0" applyFont="1" applyFill="1" applyBorder="1" applyAlignment="1">
      <alignment horizontal="center" vertical="top" wrapText="1"/>
    </xf>
    <xf numFmtId="0" fontId="12" fillId="0" borderId="15" xfId="0" applyFont="1" applyFill="1" applyBorder="1" applyAlignment="1">
      <alignment vertical="top" wrapText="1"/>
    </xf>
    <xf numFmtId="0" fontId="15" fillId="0" borderId="15" xfId="0" applyNumberFormat="1" applyFont="1" applyFill="1" applyBorder="1" applyAlignment="1">
      <alignment vertical="top" wrapText="1"/>
    </xf>
    <xf numFmtId="49" fontId="12" fillId="0" borderId="15" xfId="0" applyNumberFormat="1" applyFont="1" applyFill="1" applyBorder="1" applyAlignment="1">
      <alignment vertical="top"/>
    </xf>
    <xf numFmtId="0" fontId="12" fillId="0" borderId="15" xfId="0" applyFont="1" applyFill="1" applyBorder="1" applyAlignment="1">
      <alignment vertical="top"/>
    </xf>
    <xf numFmtId="0" fontId="12" fillId="0" borderId="15" xfId="0" applyFont="1" applyBorder="1" applyAlignment="1">
      <alignment horizontal="left" vertical="top" wrapText="1"/>
    </xf>
    <xf numFmtId="0" fontId="12" fillId="0" borderId="15" xfId="0" applyFont="1" applyBorder="1" applyAlignment="1"/>
    <xf numFmtId="0" fontId="12" fillId="0" borderId="10" xfId="0" applyFont="1" applyFill="1" applyBorder="1" applyAlignment="1"/>
    <xf numFmtId="0" fontId="12" fillId="0" borderId="12" xfId="0" applyFont="1" applyFill="1" applyBorder="1" applyAlignment="1">
      <alignment horizontal="left" vertical="top" wrapText="1"/>
    </xf>
    <xf numFmtId="49" fontId="12" fillId="0" borderId="14" xfId="0" applyNumberFormat="1" applyFont="1" applyFill="1" applyBorder="1" applyAlignment="1">
      <alignment horizontal="center" vertical="top" wrapText="1"/>
    </xf>
    <xf numFmtId="0" fontId="12" fillId="0" borderId="14" xfId="0" applyFont="1" applyFill="1" applyBorder="1" applyAlignment="1">
      <alignment horizontal="center" vertical="top" wrapText="1"/>
    </xf>
    <xf numFmtId="49" fontId="12" fillId="0" borderId="15" xfId="0" applyNumberFormat="1" applyFont="1" applyFill="1" applyBorder="1" applyAlignment="1">
      <alignment horizontal="center" vertical="top"/>
    </xf>
    <xf numFmtId="0" fontId="12" fillId="0" borderId="15" xfId="0" applyFont="1" applyFill="1" applyBorder="1" applyAlignment="1">
      <alignment horizontal="center" vertical="top"/>
    </xf>
    <xf numFmtId="0" fontId="15" fillId="7" borderId="15" xfId="0" applyNumberFormat="1" applyFont="1" applyFill="1" applyBorder="1" applyAlignment="1">
      <alignment horizontal="right" vertical="center" wrapText="1"/>
    </xf>
    <xf numFmtId="0" fontId="12" fillId="0" borderId="15" xfId="0" applyNumberFormat="1" applyFont="1" applyFill="1" applyBorder="1" applyAlignment="1">
      <alignment horizontal="left" vertical="top"/>
    </xf>
    <xf numFmtId="0" fontId="12" fillId="5" borderId="15" xfId="0" applyNumberFormat="1" applyFont="1" applyFill="1" applyBorder="1" applyAlignment="1">
      <alignment horizontal="left" vertical="top" wrapText="1"/>
    </xf>
    <xf numFmtId="14" fontId="12" fillId="0" borderId="15" xfId="0" applyNumberFormat="1" applyFont="1" applyFill="1" applyBorder="1" applyAlignment="1">
      <alignment vertical="top"/>
    </xf>
    <xf numFmtId="0" fontId="15" fillId="7" borderId="15" xfId="0" applyFont="1" applyFill="1" applyBorder="1" applyAlignment="1">
      <alignment horizontal="left" vertical="center" wrapText="1"/>
    </xf>
    <xf numFmtId="49" fontId="12" fillId="0" borderId="15" xfId="0" applyNumberFormat="1" applyFont="1" applyFill="1" applyBorder="1" applyAlignment="1">
      <alignment vertical="top" wrapText="1"/>
    </xf>
    <xf numFmtId="0" fontId="15" fillId="0" borderId="15" xfId="0" applyFont="1" applyBorder="1" applyAlignment="1">
      <alignment horizontal="left" vertical="top" wrapText="1"/>
    </xf>
    <xf numFmtId="14" fontId="12" fillId="0" borderId="15" xfId="0" applyNumberFormat="1" applyFont="1" applyBorder="1" applyAlignment="1">
      <alignment vertical="top" wrapText="1"/>
    </xf>
    <xf numFmtId="14" fontId="12" fillId="0" borderId="15" xfId="0" applyNumberFormat="1" applyFont="1" applyBorder="1" applyAlignment="1">
      <alignment horizontal="left" vertical="top" wrapText="1"/>
    </xf>
    <xf numFmtId="14" fontId="12" fillId="0" borderId="15" xfId="0" applyNumberFormat="1" applyFont="1" applyBorder="1" applyAlignment="1">
      <alignment horizontal="center" vertical="top" wrapText="1"/>
    </xf>
    <xf numFmtId="14" fontId="12" fillId="0" borderId="15" xfId="0" applyNumberFormat="1" applyFont="1" applyBorder="1" applyAlignment="1">
      <alignment vertical="top"/>
    </xf>
    <xf numFmtId="14" fontId="12" fillId="0" borderId="15" xfId="0" applyNumberFormat="1" applyFont="1" applyBorder="1" applyAlignment="1">
      <alignment horizontal="left" vertical="top"/>
    </xf>
    <xf numFmtId="0" fontId="15" fillId="0" borderId="15" xfId="0" applyFont="1" applyFill="1" applyBorder="1" applyAlignment="1">
      <alignment horizontal="left" vertical="top" wrapText="1"/>
    </xf>
    <xf numFmtId="0" fontId="15" fillId="0" borderId="15" xfId="0" applyNumberFormat="1" applyFont="1" applyFill="1" applyBorder="1" applyAlignment="1">
      <alignment horizontal="left" vertical="center" wrapText="1"/>
    </xf>
    <xf numFmtId="16" fontId="12" fillId="0" borderId="15" xfId="0" applyNumberFormat="1" applyFont="1" applyFill="1" applyBorder="1" applyAlignment="1">
      <alignment horizontal="left" vertical="top"/>
    </xf>
    <xf numFmtId="14" fontId="12" fillId="0" borderId="15" xfId="0" applyNumberFormat="1" applyFont="1" applyFill="1" applyBorder="1" applyAlignment="1">
      <alignment horizontal="center" vertical="top"/>
    </xf>
    <xf numFmtId="0" fontId="15" fillId="0" borderId="15" xfId="0" applyNumberFormat="1" applyFont="1" applyFill="1" applyBorder="1" applyAlignment="1">
      <alignment horizontal="center" vertical="center" wrapText="1"/>
    </xf>
    <xf numFmtId="167" fontId="6" fillId="0" borderId="0" xfId="3" applyNumberFormat="1" applyFont="1" applyAlignment="1">
      <alignment horizontal="right" vertical="top" wrapText="1"/>
    </xf>
    <xf numFmtId="167" fontId="6" fillId="0" borderId="0" xfId="3" applyNumberFormat="1" applyFont="1" applyAlignment="1">
      <alignment horizontal="right" vertical="top"/>
    </xf>
    <xf numFmtId="0" fontId="4" fillId="0" borderId="0" xfId="0" applyNumberFormat="1" applyFont="1" applyAlignment="1">
      <alignment vertical="top" wrapText="1"/>
    </xf>
    <xf numFmtId="0" fontId="4" fillId="0" borderId="0" xfId="0" applyNumberFormat="1" applyFont="1" applyAlignment="1">
      <alignment horizontal="center" vertical="top" wrapText="1"/>
    </xf>
    <xf numFmtId="165" fontId="12" fillId="0" borderId="1" xfId="0" applyNumberFormat="1" applyFont="1" applyFill="1" applyBorder="1" applyAlignment="1">
      <alignment horizontal="center" vertical="top" wrapText="1"/>
    </xf>
    <xf numFmtId="167" fontId="15" fillId="0" borderId="1" xfId="3" applyNumberFormat="1" applyFont="1" applyFill="1" applyBorder="1" applyAlignment="1">
      <alignment horizontal="center" vertical="top" wrapText="1"/>
    </xf>
    <xf numFmtId="0" fontId="12" fillId="0" borderId="1" xfId="0" applyNumberFormat="1" applyFont="1" applyFill="1" applyBorder="1" applyAlignment="1">
      <alignment horizontal="center" vertical="center" wrapText="1"/>
    </xf>
    <xf numFmtId="0" fontId="4" fillId="7" borderId="1" xfId="0" applyNumberFormat="1" applyFont="1" applyFill="1" applyBorder="1" applyAlignment="1">
      <alignment horizontal="left" vertical="top" wrapText="1"/>
    </xf>
    <xf numFmtId="0" fontId="4" fillId="7" borderId="1" xfId="0" applyNumberFormat="1" applyFont="1" applyFill="1" applyBorder="1" applyAlignment="1">
      <alignment horizontal="left" vertical="center" wrapText="1"/>
    </xf>
    <xf numFmtId="49" fontId="6" fillId="0" borderId="5" xfId="0" applyNumberFormat="1" applyFont="1" applyFill="1" applyBorder="1" applyAlignment="1">
      <alignment horizontal="center" vertical="top" wrapText="1"/>
    </xf>
    <xf numFmtId="49" fontId="6" fillId="0" borderId="6" xfId="0" applyNumberFormat="1" applyFont="1" applyFill="1" applyBorder="1" applyAlignment="1">
      <alignment horizontal="center" vertical="top" wrapText="1"/>
    </xf>
    <xf numFmtId="49" fontId="6" fillId="0" borderId="7" xfId="0" applyNumberFormat="1" applyFont="1" applyFill="1" applyBorder="1" applyAlignment="1">
      <alignment horizontal="center" vertical="top" wrapText="1"/>
    </xf>
    <xf numFmtId="167" fontId="12" fillId="0" borderId="1" xfId="3" applyNumberFormat="1" applyFont="1" applyFill="1" applyBorder="1" applyAlignment="1">
      <alignment horizontal="center" vertical="top" wrapText="1"/>
    </xf>
    <xf numFmtId="0" fontId="4" fillId="0" borderId="1" xfId="0" applyNumberFormat="1" applyFont="1" applyFill="1" applyBorder="1" applyAlignment="1">
      <alignment horizontal="left" vertical="top" wrapText="1"/>
    </xf>
    <xf numFmtId="0" fontId="7" fillId="0" borderId="1" xfId="0" applyNumberFormat="1" applyFont="1" applyFill="1" applyBorder="1" applyAlignment="1">
      <alignment horizontal="left" vertical="top" wrapText="1"/>
    </xf>
    <xf numFmtId="0" fontId="4" fillId="0" borderId="2" xfId="0" applyNumberFormat="1" applyFont="1" applyFill="1" applyBorder="1" applyAlignment="1">
      <alignment horizontal="left" vertical="top" wrapText="1"/>
    </xf>
    <xf numFmtId="0" fontId="7" fillId="0" borderId="2" xfId="0" applyNumberFormat="1" applyFont="1" applyFill="1" applyBorder="1" applyAlignment="1">
      <alignment horizontal="left" vertical="top" wrapText="1"/>
    </xf>
    <xf numFmtId="0" fontId="6" fillId="0" borderId="1" xfId="0" applyFont="1" applyBorder="1" applyAlignment="1">
      <alignment horizontal="left" vertical="top" wrapText="1"/>
    </xf>
    <xf numFmtId="0" fontId="6" fillId="0" borderId="1" xfId="0" applyFont="1" applyFill="1" applyBorder="1" applyAlignment="1">
      <alignment horizontal="left" vertical="top" wrapText="1"/>
    </xf>
    <xf numFmtId="49" fontId="6" fillId="0" borderId="1" xfId="0" applyNumberFormat="1" applyFont="1" applyFill="1" applyBorder="1" applyAlignment="1">
      <alignment horizontal="left" vertical="top" wrapText="1"/>
    </xf>
    <xf numFmtId="14" fontId="6" fillId="0" borderId="1" xfId="0" applyNumberFormat="1" applyFont="1" applyFill="1" applyBorder="1" applyAlignment="1">
      <alignment horizontal="left" vertical="top" wrapText="1"/>
    </xf>
    <xf numFmtId="49" fontId="6" fillId="0" borderId="1" xfId="0" applyNumberFormat="1" applyFont="1" applyFill="1" applyBorder="1" applyAlignment="1">
      <alignment horizontal="left" vertical="top"/>
    </xf>
    <xf numFmtId="0" fontId="6" fillId="0" borderId="1" xfId="0" applyNumberFormat="1" applyFont="1" applyFill="1" applyBorder="1" applyAlignment="1">
      <alignment horizontal="left" vertical="top" wrapText="1"/>
    </xf>
    <xf numFmtId="0" fontId="6" fillId="0" borderId="1" xfId="0" applyNumberFormat="1" applyFont="1" applyFill="1" applyBorder="1" applyAlignment="1">
      <alignment horizontal="center" vertical="top" wrapText="1"/>
    </xf>
    <xf numFmtId="14" fontId="8" fillId="0" borderId="1" xfId="0" applyNumberFormat="1" applyFont="1" applyFill="1" applyBorder="1" applyAlignment="1">
      <alignment horizontal="left" vertical="top" wrapText="1"/>
    </xf>
  </cellXfs>
  <cellStyles count="8">
    <cellStyle name="Excel Built-in Normal" xfId="7"/>
    <cellStyle name="Normal_TMP_2" xfId="1"/>
    <cellStyle name="Обычный" xfId="0" builtinId="0"/>
    <cellStyle name="Обычный 2" xfId="6"/>
    <cellStyle name="Обычный 6" xfId="5"/>
    <cellStyle name="Стиль 1" xfId="2"/>
    <cellStyle name="Финансовый" xfId="3" builtinId="3"/>
    <cellStyle name="Финансовый 2" xfId="4"/>
  </cellStyles>
  <dxfs count="0"/>
  <tableStyles count="0" defaultTableStyle="TableStyleMedium9" defaultPivotStyle="PivotStyleLight16"/>
  <colors>
    <mruColors>
      <color rgb="FFBDC3E5"/>
      <color rgb="FFAFB6DF"/>
      <color rgb="FFABB2DD"/>
      <color rgb="FFB3D9FF"/>
      <color rgb="FFCDD1EB"/>
      <color rgb="FFBBC0E3"/>
      <color rgb="FF73ADBF"/>
    </mruColors>
  </colors>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codeName="lstData1">
    <pageSetUpPr fitToPage="1"/>
  </sheetPr>
  <dimension ref="A1:BVJ963"/>
  <sheetViews>
    <sheetView tabSelected="1" view="pageBreakPreview" zoomScale="53" zoomScaleSheetLayoutView="53" workbookViewId="0">
      <pane xSplit="1" ySplit="12" topLeftCell="B514" activePane="bottomRight" state="frozen"/>
      <selection pane="topRight" activeCell="B1" sqref="B1"/>
      <selection pane="bottomLeft" activeCell="A14" sqref="A14"/>
      <selection pane="bottomRight" activeCell="Q1" sqref="Q1:X2"/>
    </sheetView>
  </sheetViews>
  <sheetFormatPr defaultColWidth="9.140625" defaultRowHeight="18.75"/>
  <cols>
    <col min="1" max="1" width="9.140625" style="77" customWidth="1"/>
    <col min="2" max="2" width="56" style="44" customWidth="1"/>
    <col min="3" max="3" width="25.28515625" style="303" customWidth="1"/>
    <col min="4" max="5" width="13.28515625" style="45" customWidth="1"/>
    <col min="6" max="7" width="4.5703125" style="155" customWidth="1"/>
    <col min="8" max="8" width="16.7109375" style="155" customWidth="1"/>
    <col min="9" max="9" width="8.42578125" style="155" bestFit="1" customWidth="1"/>
    <col min="10" max="10" width="38.28515625" style="46" customWidth="1"/>
    <col min="11" max="11" width="16.140625" style="192" customWidth="1"/>
    <col min="12" max="12" width="12.140625" style="45" customWidth="1"/>
    <col min="13" max="13" width="17.28515625" style="333" customWidth="1"/>
    <col min="14" max="14" width="16.5703125" style="333" customWidth="1"/>
    <col min="15" max="21" width="15" style="333" customWidth="1"/>
    <col min="22" max="22" width="16.28515625" style="333" customWidth="1"/>
    <col min="23" max="24" width="15" style="333" customWidth="1"/>
    <col min="25" max="16384" width="9.140625" style="47"/>
  </cols>
  <sheetData>
    <row r="1" spans="1:24">
      <c r="Q1" s="465" t="s">
        <v>1170</v>
      </c>
      <c r="R1" s="466"/>
      <c r="S1" s="466"/>
      <c r="T1" s="466"/>
      <c r="U1" s="466"/>
      <c r="V1" s="466"/>
      <c r="W1" s="466"/>
      <c r="X1" s="466"/>
    </row>
    <row r="2" spans="1:24">
      <c r="Q2" s="466"/>
      <c r="R2" s="466"/>
      <c r="S2" s="466"/>
      <c r="T2" s="466"/>
      <c r="U2" s="466"/>
      <c r="V2" s="466"/>
      <c r="W2" s="466"/>
      <c r="X2" s="466"/>
    </row>
    <row r="3" spans="1:24">
      <c r="B3" s="470" t="s">
        <v>1683</v>
      </c>
      <c r="C3" s="471"/>
      <c r="D3" s="472"/>
      <c r="E3" s="472"/>
      <c r="F3" s="471"/>
      <c r="G3" s="471"/>
      <c r="H3" s="471"/>
      <c r="I3" s="471"/>
      <c r="J3" s="473"/>
      <c r="K3" s="471"/>
      <c r="L3" s="471"/>
      <c r="M3" s="474"/>
      <c r="N3" s="474"/>
      <c r="O3" s="474"/>
      <c r="P3" s="474"/>
      <c r="Q3" s="474"/>
      <c r="R3" s="474"/>
      <c r="S3" s="474"/>
      <c r="T3" s="474"/>
      <c r="U3" s="474"/>
      <c r="V3" s="474"/>
      <c r="W3" s="474"/>
    </row>
    <row r="4" spans="1:24" s="51" customFormat="1" hidden="1">
      <c r="A4" s="48"/>
      <c r="B4" s="48"/>
      <c r="C4" s="303"/>
      <c r="D4" s="49"/>
      <c r="E4" s="49"/>
      <c r="F4" s="50"/>
      <c r="G4" s="50"/>
      <c r="H4" s="50"/>
      <c r="I4" s="50"/>
      <c r="J4" s="48"/>
      <c r="K4" s="48"/>
      <c r="L4" s="49" t="s">
        <v>260</v>
      </c>
      <c r="M4" s="333">
        <v>4520499.4000000004</v>
      </c>
      <c r="N4" s="333">
        <v>4550668.8</v>
      </c>
      <c r="O4" s="333">
        <v>2528438.5</v>
      </c>
      <c r="P4" s="333">
        <v>4642875.8999999985</v>
      </c>
      <c r="Q4" s="333">
        <v>4642875.8999999985</v>
      </c>
      <c r="R4" s="333">
        <v>0</v>
      </c>
      <c r="S4" s="333">
        <v>4862852.8999999994</v>
      </c>
      <c r="T4" s="333">
        <v>4862852.8999999994</v>
      </c>
      <c r="U4" s="333">
        <v>0</v>
      </c>
      <c r="V4" s="333">
        <v>4025009.799999998</v>
      </c>
      <c r="W4" s="333">
        <v>4025009.799999998</v>
      </c>
      <c r="X4" s="333">
        <v>0</v>
      </c>
    </row>
    <row r="5" spans="1:24" s="139" customFormat="1" hidden="1">
      <c r="A5" s="137"/>
      <c r="B5" s="137"/>
      <c r="C5" s="304"/>
      <c r="D5" s="95"/>
      <c r="E5" s="95"/>
      <c r="F5" s="138"/>
      <c r="G5" s="138"/>
      <c r="H5" s="138"/>
      <c r="I5" s="138"/>
      <c r="J5" s="137"/>
      <c r="K5" s="137"/>
      <c r="L5" s="95"/>
      <c r="M5" s="56">
        <f t="shared" ref="M5:X5" si="0">M11-M4</f>
        <v>3.8019999861717224E-2</v>
      </c>
      <c r="N5" s="56">
        <f t="shared" si="0"/>
        <v>-4.0000000037252903E-2</v>
      </c>
      <c r="O5" s="56">
        <f t="shared" si="0"/>
        <v>1.500000013038516E-2</v>
      </c>
      <c r="P5" s="56">
        <f t="shared" si="0"/>
        <v>-2.9999999329447746E-2</v>
      </c>
      <c r="Q5" s="56">
        <f t="shared" si="0"/>
        <v>-2.9999999329447746E-2</v>
      </c>
      <c r="R5" s="56">
        <f t="shared" si="0"/>
        <v>0</v>
      </c>
      <c r="S5" s="56">
        <f t="shared" si="0"/>
        <v>0</v>
      </c>
      <c r="T5" s="56">
        <f t="shared" si="0"/>
        <v>0</v>
      </c>
      <c r="U5" s="56">
        <f t="shared" si="0"/>
        <v>0</v>
      </c>
      <c r="V5" s="56">
        <f t="shared" si="0"/>
        <v>0</v>
      </c>
      <c r="W5" s="56">
        <f t="shared" si="0"/>
        <v>0</v>
      </c>
      <c r="X5" s="56">
        <f t="shared" si="0"/>
        <v>0</v>
      </c>
    </row>
    <row r="6" spans="1:24" s="58" customFormat="1">
      <c r="A6" s="467" t="s">
        <v>0</v>
      </c>
      <c r="B6" s="476" t="s">
        <v>27</v>
      </c>
      <c r="C6" s="479" t="s">
        <v>60</v>
      </c>
      <c r="D6" s="461" t="s">
        <v>1168</v>
      </c>
      <c r="E6" s="461" t="s">
        <v>1169</v>
      </c>
      <c r="F6" s="468" t="s">
        <v>24</v>
      </c>
      <c r="G6" s="469"/>
      <c r="H6" s="469"/>
      <c r="I6" s="469"/>
      <c r="J6" s="458" t="s">
        <v>30</v>
      </c>
      <c r="K6" s="458" t="s">
        <v>1</v>
      </c>
      <c r="L6" s="457" t="s">
        <v>28</v>
      </c>
      <c r="M6" s="456" t="s">
        <v>2</v>
      </c>
      <c r="N6" s="456"/>
      <c r="O6" s="456"/>
      <c r="P6" s="456"/>
      <c r="Q6" s="456"/>
      <c r="R6" s="456"/>
      <c r="S6" s="456"/>
      <c r="T6" s="456"/>
      <c r="U6" s="456"/>
      <c r="V6" s="456"/>
      <c r="W6" s="456"/>
      <c r="X6" s="456"/>
    </row>
    <row r="7" spans="1:24" s="58" customFormat="1">
      <c r="A7" s="467"/>
      <c r="B7" s="477"/>
      <c r="C7" s="480"/>
      <c r="D7" s="462"/>
      <c r="E7" s="462"/>
      <c r="F7" s="457" t="s">
        <v>3</v>
      </c>
      <c r="G7" s="457" t="s">
        <v>4</v>
      </c>
      <c r="H7" s="457" t="s">
        <v>5</v>
      </c>
      <c r="I7" s="457" t="s">
        <v>6</v>
      </c>
      <c r="J7" s="459"/>
      <c r="K7" s="459"/>
      <c r="L7" s="457"/>
      <c r="M7" s="456"/>
      <c r="N7" s="456"/>
      <c r="O7" s="456"/>
      <c r="P7" s="456"/>
      <c r="Q7" s="456"/>
      <c r="R7" s="456"/>
      <c r="S7" s="456"/>
      <c r="T7" s="456"/>
      <c r="U7" s="456"/>
      <c r="V7" s="456"/>
      <c r="W7" s="456"/>
      <c r="X7" s="456"/>
    </row>
    <row r="8" spans="1:24" s="58" customFormat="1">
      <c r="A8" s="467"/>
      <c r="B8" s="477"/>
      <c r="C8" s="480"/>
      <c r="D8" s="462"/>
      <c r="E8" s="462"/>
      <c r="F8" s="457"/>
      <c r="G8" s="457"/>
      <c r="H8" s="457"/>
      <c r="I8" s="457"/>
      <c r="J8" s="459"/>
      <c r="K8" s="459"/>
      <c r="L8" s="457"/>
      <c r="M8" s="456" t="s">
        <v>1164</v>
      </c>
      <c r="N8" s="456" t="s">
        <v>1165</v>
      </c>
      <c r="O8" s="456" t="s">
        <v>1172</v>
      </c>
      <c r="P8" s="475" t="s">
        <v>1166</v>
      </c>
      <c r="Q8" s="475"/>
      <c r="R8" s="475"/>
      <c r="S8" s="475" t="s">
        <v>1167</v>
      </c>
      <c r="T8" s="475"/>
      <c r="U8" s="475"/>
      <c r="V8" s="475" t="s">
        <v>977</v>
      </c>
      <c r="W8" s="475"/>
      <c r="X8" s="475"/>
    </row>
    <row r="9" spans="1:24" s="58" customFormat="1">
      <c r="A9" s="467"/>
      <c r="B9" s="478"/>
      <c r="C9" s="481"/>
      <c r="D9" s="463"/>
      <c r="E9" s="463"/>
      <c r="F9" s="457"/>
      <c r="G9" s="457"/>
      <c r="H9" s="457"/>
      <c r="I9" s="457"/>
      <c r="J9" s="460"/>
      <c r="K9" s="460"/>
      <c r="L9" s="457"/>
      <c r="M9" s="456"/>
      <c r="N9" s="456"/>
      <c r="O9" s="456"/>
      <c r="P9" s="151" t="s">
        <v>29</v>
      </c>
      <c r="Q9" s="151" t="s">
        <v>7</v>
      </c>
      <c r="R9" s="151" t="s">
        <v>8</v>
      </c>
      <c r="S9" s="151" t="s">
        <v>29</v>
      </c>
      <c r="T9" s="151" t="s">
        <v>7</v>
      </c>
      <c r="U9" s="151" t="s">
        <v>8</v>
      </c>
      <c r="V9" s="151" t="s">
        <v>29</v>
      </c>
      <c r="W9" s="151" t="s">
        <v>7</v>
      </c>
      <c r="X9" s="151" t="s">
        <v>8</v>
      </c>
    </row>
    <row r="10" spans="1:24" s="58" customFormat="1">
      <c r="A10" s="136" t="s">
        <v>25</v>
      </c>
      <c r="B10" s="366">
        <v>2</v>
      </c>
      <c r="C10" s="149" t="s">
        <v>58</v>
      </c>
      <c r="D10" s="136" t="s">
        <v>59</v>
      </c>
      <c r="E10" s="136"/>
      <c r="F10" s="136" t="s">
        <v>51</v>
      </c>
      <c r="G10" s="136" t="s">
        <v>52</v>
      </c>
      <c r="H10" s="136" t="s">
        <v>53</v>
      </c>
      <c r="I10" s="136" t="s">
        <v>26</v>
      </c>
      <c r="J10" s="136" t="s">
        <v>54</v>
      </c>
      <c r="K10" s="136" t="s">
        <v>79</v>
      </c>
      <c r="L10" s="147" t="s">
        <v>80</v>
      </c>
      <c r="M10" s="136" t="s">
        <v>81</v>
      </c>
      <c r="N10" s="136" t="s">
        <v>82</v>
      </c>
      <c r="O10" s="136" t="s">
        <v>83</v>
      </c>
      <c r="P10" s="464" t="s">
        <v>84</v>
      </c>
      <c r="Q10" s="464"/>
      <c r="R10" s="464"/>
      <c r="S10" s="464" t="s">
        <v>85</v>
      </c>
      <c r="T10" s="464"/>
      <c r="U10" s="464"/>
      <c r="V10" s="464" t="s">
        <v>86</v>
      </c>
      <c r="W10" s="464"/>
      <c r="X10" s="464"/>
    </row>
    <row r="11" spans="1:24" s="63" customFormat="1">
      <c r="A11" s="79"/>
      <c r="B11" s="59" t="s">
        <v>205</v>
      </c>
      <c r="C11" s="305"/>
      <c r="D11" s="61"/>
      <c r="E11" s="61"/>
      <c r="F11" s="61"/>
      <c r="G11" s="61"/>
      <c r="H11" s="61"/>
      <c r="I11" s="61"/>
      <c r="J11" s="79"/>
      <c r="K11" s="79"/>
      <c r="L11" s="62"/>
      <c r="M11" s="334">
        <f t="shared" ref="M11:X11" si="1">M13+M47+M52+M80+M119+M150+M186+M223+M258+M290+M320+M352+M380+M412+M419+M531+M608+M637+M675+M784+M799</f>
        <v>4520499.4380200002</v>
      </c>
      <c r="N11" s="334">
        <f t="shared" si="1"/>
        <v>4550668.76</v>
      </c>
      <c r="O11" s="334">
        <f t="shared" si="1"/>
        <v>2528438.5150000001</v>
      </c>
      <c r="P11" s="334">
        <f t="shared" si="1"/>
        <v>4642875.8699999992</v>
      </c>
      <c r="Q11" s="334">
        <f t="shared" si="1"/>
        <v>4642875.8699999992</v>
      </c>
      <c r="R11" s="334">
        <f t="shared" si="1"/>
        <v>0</v>
      </c>
      <c r="S11" s="334">
        <f t="shared" si="1"/>
        <v>4862852.9000000004</v>
      </c>
      <c r="T11" s="334">
        <f t="shared" si="1"/>
        <v>4862852.9000000004</v>
      </c>
      <c r="U11" s="334">
        <f t="shared" si="1"/>
        <v>0</v>
      </c>
      <c r="V11" s="334">
        <f t="shared" si="1"/>
        <v>4025009.8</v>
      </c>
      <c r="W11" s="334">
        <f t="shared" si="1"/>
        <v>4025009.8</v>
      </c>
      <c r="X11" s="334">
        <f t="shared" si="1"/>
        <v>0</v>
      </c>
    </row>
    <row r="12" spans="1:24" s="63" customFormat="1">
      <c r="A12" s="80"/>
      <c r="B12" s="64"/>
      <c r="C12" s="306"/>
      <c r="D12" s="65"/>
      <c r="E12" s="65"/>
      <c r="F12" s="65"/>
      <c r="G12" s="65"/>
      <c r="H12" s="65"/>
      <c r="I12" s="65"/>
      <c r="J12" s="64"/>
      <c r="K12" s="64"/>
      <c r="L12" s="66"/>
      <c r="M12" s="335"/>
      <c r="N12" s="335"/>
      <c r="O12" s="335"/>
      <c r="P12" s="335"/>
      <c r="Q12" s="335"/>
      <c r="R12" s="335"/>
      <c r="S12" s="335"/>
      <c r="T12" s="335"/>
      <c r="U12" s="335"/>
      <c r="V12" s="335"/>
      <c r="W12" s="335"/>
      <c r="X12" s="335"/>
    </row>
    <row r="13" spans="1:24" s="63" customFormat="1" ht="56.25">
      <c r="A13" s="190" t="s">
        <v>145</v>
      </c>
      <c r="B13" s="200" t="s">
        <v>146</v>
      </c>
      <c r="C13" s="307"/>
      <c r="D13" s="140"/>
      <c r="E13" s="140"/>
      <c r="F13" s="140"/>
      <c r="G13" s="140"/>
      <c r="H13" s="140"/>
      <c r="I13" s="140"/>
      <c r="J13" s="190"/>
      <c r="K13" s="190"/>
      <c r="L13" s="140"/>
      <c r="M13" s="336">
        <f>SUM(M14,M35,M40,M42,M44)</f>
        <v>48010.799999999996</v>
      </c>
      <c r="N13" s="336">
        <f t="shared" ref="N13:X13" si="2">SUM(N14,N35,N40,N42,N44)</f>
        <v>72789.700000000012</v>
      </c>
      <c r="O13" s="336">
        <f t="shared" si="2"/>
        <v>33095.700000000004</v>
      </c>
      <c r="P13" s="336">
        <f t="shared" si="2"/>
        <v>84039.2</v>
      </c>
      <c r="Q13" s="336">
        <f t="shared" si="2"/>
        <v>84039.2</v>
      </c>
      <c r="R13" s="336">
        <f t="shared" si="2"/>
        <v>0</v>
      </c>
      <c r="S13" s="336">
        <f t="shared" si="2"/>
        <v>81762.199999999983</v>
      </c>
      <c r="T13" s="336">
        <f t="shared" si="2"/>
        <v>81762.199999999983</v>
      </c>
      <c r="U13" s="336">
        <f t="shared" si="2"/>
        <v>0</v>
      </c>
      <c r="V13" s="336">
        <f t="shared" si="2"/>
        <v>84687.599999999991</v>
      </c>
      <c r="W13" s="336">
        <f t="shared" si="2"/>
        <v>84687.599999999991</v>
      </c>
      <c r="X13" s="336">
        <f t="shared" si="2"/>
        <v>0</v>
      </c>
    </row>
    <row r="14" spans="1:24" s="63" customFormat="1">
      <c r="A14" s="199" t="s">
        <v>9</v>
      </c>
      <c r="B14" s="441" t="s">
        <v>66</v>
      </c>
      <c r="C14" s="441"/>
      <c r="D14" s="441"/>
      <c r="E14" s="441"/>
      <c r="F14" s="441"/>
      <c r="G14" s="441"/>
      <c r="H14" s="441"/>
      <c r="I14" s="441"/>
      <c r="J14" s="441"/>
      <c r="K14" s="441"/>
      <c r="L14" s="441"/>
      <c r="M14" s="337">
        <f>SUM(M15,M19,M32,)</f>
        <v>47792.899999999994</v>
      </c>
      <c r="N14" s="337">
        <f t="shared" ref="N14:X14" si="3">SUM(N15,N19,N32,)</f>
        <v>53500.800000000003</v>
      </c>
      <c r="O14" s="337">
        <f t="shared" si="3"/>
        <v>31093</v>
      </c>
      <c r="P14" s="337">
        <f t="shared" si="3"/>
        <v>56009.2</v>
      </c>
      <c r="Q14" s="337">
        <f t="shared" si="3"/>
        <v>56009.2</v>
      </c>
      <c r="R14" s="337">
        <f t="shared" si="3"/>
        <v>0</v>
      </c>
      <c r="S14" s="337">
        <f t="shared" si="3"/>
        <v>54846.299999999996</v>
      </c>
      <c r="T14" s="337">
        <f t="shared" si="3"/>
        <v>54846.299999999996</v>
      </c>
      <c r="U14" s="337">
        <f t="shared" si="3"/>
        <v>0</v>
      </c>
      <c r="V14" s="337">
        <f t="shared" si="3"/>
        <v>57442.400000000001</v>
      </c>
      <c r="W14" s="337">
        <f t="shared" si="3"/>
        <v>57442.400000000001</v>
      </c>
      <c r="X14" s="337">
        <f t="shared" si="3"/>
        <v>0</v>
      </c>
    </row>
    <row r="15" spans="1:24" s="63" customFormat="1">
      <c r="A15" s="141" t="s">
        <v>56</v>
      </c>
      <c r="B15" s="188"/>
      <c r="C15" s="291"/>
      <c r="D15" s="262"/>
      <c r="E15" s="153"/>
      <c r="F15" s="188"/>
      <c r="G15" s="188"/>
      <c r="H15" s="188"/>
      <c r="I15" s="188"/>
      <c r="J15" s="189"/>
      <c r="K15" s="253"/>
      <c r="L15" s="153"/>
      <c r="M15" s="144">
        <f>SUM(M16:M18)</f>
        <v>37604.1</v>
      </c>
      <c r="N15" s="144">
        <f t="shared" ref="N15:X15" si="4">SUM(N16:N18)</f>
        <v>43786.6</v>
      </c>
      <c r="O15" s="144">
        <f t="shared" si="4"/>
        <v>23994.600000000002</v>
      </c>
      <c r="P15" s="144">
        <f t="shared" si="4"/>
        <v>44366.400000000001</v>
      </c>
      <c r="Q15" s="144">
        <f t="shared" si="4"/>
        <v>44366.400000000001</v>
      </c>
      <c r="R15" s="144">
        <f t="shared" si="4"/>
        <v>0</v>
      </c>
      <c r="S15" s="144">
        <f t="shared" si="4"/>
        <v>43396.6</v>
      </c>
      <c r="T15" s="144">
        <f t="shared" si="4"/>
        <v>43396.6</v>
      </c>
      <c r="U15" s="144">
        <f t="shared" si="4"/>
        <v>0</v>
      </c>
      <c r="V15" s="144">
        <f t="shared" si="4"/>
        <v>45445</v>
      </c>
      <c r="W15" s="144">
        <f t="shared" si="4"/>
        <v>45445</v>
      </c>
      <c r="X15" s="144">
        <f t="shared" si="4"/>
        <v>0</v>
      </c>
    </row>
    <row r="16" spans="1:24" s="63" customFormat="1" ht="56.25">
      <c r="A16" s="197" t="s">
        <v>10</v>
      </c>
      <c r="B16" s="188" t="s">
        <v>67</v>
      </c>
      <c r="C16" s="143"/>
      <c r="D16" s="153" t="s">
        <v>308</v>
      </c>
      <c r="E16" s="153" t="s">
        <v>1173</v>
      </c>
      <c r="F16" s="157" t="s">
        <v>352</v>
      </c>
      <c r="G16" s="157" t="s">
        <v>264</v>
      </c>
      <c r="H16" s="157" t="s">
        <v>978</v>
      </c>
      <c r="I16" s="152">
        <v>100</v>
      </c>
      <c r="J16" s="439" t="s">
        <v>1174</v>
      </c>
      <c r="K16" s="440" t="s">
        <v>979</v>
      </c>
      <c r="L16" s="153"/>
      <c r="M16" s="338">
        <v>35918.699999999997</v>
      </c>
      <c r="N16" s="338">
        <v>42135.7</v>
      </c>
      <c r="O16" s="338">
        <v>22828.2</v>
      </c>
      <c r="P16" s="338">
        <f>SUM(Q16:R16)</f>
        <v>42436.6</v>
      </c>
      <c r="Q16" s="338">
        <v>42436.6</v>
      </c>
      <c r="R16" s="338"/>
      <c r="S16" s="338">
        <f>SUM(T16:U16)</f>
        <v>41494.9</v>
      </c>
      <c r="T16" s="338">
        <v>41494.9</v>
      </c>
      <c r="U16" s="338"/>
      <c r="V16" s="338">
        <f>SUM(W16:X16)</f>
        <v>43452.6</v>
      </c>
      <c r="W16" s="338">
        <v>43452.6</v>
      </c>
      <c r="X16" s="338"/>
    </row>
    <row r="17" spans="1:1934" s="63" customFormat="1" ht="37.5">
      <c r="A17" s="197" t="s">
        <v>11</v>
      </c>
      <c r="B17" s="188" t="s">
        <v>68</v>
      </c>
      <c r="C17" s="288"/>
      <c r="D17" s="157" t="s">
        <v>309</v>
      </c>
      <c r="E17" s="154" t="s">
        <v>1175</v>
      </c>
      <c r="F17" s="157" t="s">
        <v>310</v>
      </c>
      <c r="G17" s="157" t="s">
        <v>311</v>
      </c>
      <c r="H17" s="157" t="s">
        <v>312</v>
      </c>
      <c r="I17" s="152">
        <v>200</v>
      </c>
      <c r="J17" s="439"/>
      <c r="K17" s="440"/>
      <c r="L17" s="154"/>
      <c r="M17" s="338">
        <v>1683.9</v>
      </c>
      <c r="N17" s="338">
        <v>1650.9</v>
      </c>
      <c r="O17" s="338">
        <v>1166.4000000000001</v>
      </c>
      <c r="P17" s="338">
        <f>SUM(Q17:R17)</f>
        <v>1929.8</v>
      </c>
      <c r="Q17" s="338">
        <v>1929.8</v>
      </c>
      <c r="R17" s="338"/>
      <c r="S17" s="338">
        <f>SUM(T17:U17)</f>
        <v>1901.7</v>
      </c>
      <c r="T17" s="338">
        <v>1901.7</v>
      </c>
      <c r="U17" s="338"/>
      <c r="V17" s="338">
        <f>SUM(W17:X17)</f>
        <v>1992.4</v>
      </c>
      <c r="W17" s="338">
        <v>1992.4</v>
      </c>
      <c r="X17" s="338"/>
    </row>
    <row r="18" spans="1:1934" s="63" customFormat="1" ht="37.5">
      <c r="A18" s="197" t="s">
        <v>20</v>
      </c>
      <c r="B18" s="188" t="s">
        <v>31</v>
      </c>
      <c r="C18" s="288"/>
      <c r="D18" s="157" t="s">
        <v>309</v>
      </c>
      <c r="E18" s="154" t="s">
        <v>1175</v>
      </c>
      <c r="F18" s="157" t="s">
        <v>310</v>
      </c>
      <c r="G18" s="157" t="s">
        <v>311</v>
      </c>
      <c r="H18" s="157" t="s">
        <v>312</v>
      </c>
      <c r="I18" s="152">
        <v>800</v>
      </c>
      <c r="J18" s="439"/>
      <c r="K18" s="440"/>
      <c r="L18" s="154"/>
      <c r="M18" s="338">
        <v>1.5</v>
      </c>
      <c r="N18" s="338"/>
      <c r="O18" s="338"/>
      <c r="P18" s="338">
        <f>SUM(Q18:R18)</f>
        <v>0</v>
      </c>
      <c r="Q18" s="338"/>
      <c r="R18" s="338"/>
      <c r="S18" s="338">
        <f>SUM(T18:U18)</f>
        <v>0</v>
      </c>
      <c r="T18" s="338"/>
      <c r="U18" s="338"/>
      <c r="V18" s="338">
        <f>SUM(W18:X18)</f>
        <v>0</v>
      </c>
      <c r="W18" s="338"/>
      <c r="X18" s="338"/>
    </row>
    <row r="19" spans="1:1934" s="63" customFormat="1">
      <c r="A19" s="449" t="s">
        <v>87</v>
      </c>
      <c r="B19" s="449"/>
      <c r="C19" s="449"/>
      <c r="D19" s="449"/>
      <c r="E19" s="449"/>
      <c r="F19" s="449"/>
      <c r="G19" s="449"/>
      <c r="H19" s="449"/>
      <c r="I19" s="449"/>
      <c r="J19" s="449"/>
      <c r="K19" s="449"/>
      <c r="L19" s="449"/>
      <c r="M19" s="144">
        <f>SUM(M20,M24,M28)</f>
        <v>9917.2999999999993</v>
      </c>
      <c r="N19" s="144">
        <f t="shared" ref="N19:X19" si="5">SUM(N20,N24,N28)</f>
        <v>9424.7000000000007</v>
      </c>
      <c r="O19" s="144">
        <f t="shared" si="5"/>
        <v>6882.4</v>
      </c>
      <c r="P19" s="144">
        <f t="shared" si="5"/>
        <v>11335.3</v>
      </c>
      <c r="Q19" s="144">
        <f t="shared" si="5"/>
        <v>11335.3</v>
      </c>
      <c r="R19" s="144">
        <f t="shared" si="5"/>
        <v>0</v>
      </c>
      <c r="S19" s="144">
        <f t="shared" si="5"/>
        <v>11150.5</v>
      </c>
      <c r="T19" s="144">
        <f t="shared" si="5"/>
        <v>11150.5</v>
      </c>
      <c r="U19" s="144">
        <f t="shared" si="5"/>
        <v>0</v>
      </c>
      <c r="V19" s="144">
        <f t="shared" si="5"/>
        <v>11683.8</v>
      </c>
      <c r="W19" s="144">
        <f t="shared" si="5"/>
        <v>11683.8</v>
      </c>
      <c r="X19" s="144">
        <f t="shared" si="5"/>
        <v>0</v>
      </c>
    </row>
    <row r="20" spans="1:1934" s="63" customFormat="1">
      <c r="A20" s="197" t="s">
        <v>12</v>
      </c>
      <c r="B20" s="188" t="s">
        <v>57</v>
      </c>
      <c r="C20" s="143"/>
      <c r="D20" s="153"/>
      <c r="E20" s="153"/>
      <c r="F20" s="188"/>
      <c r="G20" s="188"/>
      <c r="H20" s="188"/>
      <c r="I20" s="152">
        <v>100</v>
      </c>
      <c r="J20" s="189"/>
      <c r="K20" s="194"/>
      <c r="L20" s="153"/>
      <c r="M20" s="338">
        <f>SUM(M21:M23)</f>
        <v>9347.2999999999993</v>
      </c>
      <c r="N20" s="338">
        <f t="shared" ref="N20:X20" si="6">SUM(N21:N23)</f>
        <v>8646.2000000000007</v>
      </c>
      <c r="O20" s="338">
        <f t="shared" si="6"/>
        <v>6254.7</v>
      </c>
      <c r="P20" s="338">
        <f t="shared" si="6"/>
        <v>10339.1</v>
      </c>
      <c r="Q20" s="338">
        <f t="shared" si="6"/>
        <v>10339.1</v>
      </c>
      <c r="R20" s="338">
        <f t="shared" si="6"/>
        <v>0</v>
      </c>
      <c r="S20" s="338">
        <f t="shared" si="6"/>
        <v>10170.6</v>
      </c>
      <c r="T20" s="338">
        <f>SUM(T21:T23)</f>
        <v>10170.6</v>
      </c>
      <c r="U20" s="338">
        <f t="shared" si="6"/>
        <v>0</v>
      </c>
      <c r="V20" s="338">
        <f t="shared" si="6"/>
        <v>10657</v>
      </c>
      <c r="W20" s="338">
        <f t="shared" si="6"/>
        <v>10657</v>
      </c>
      <c r="X20" s="338">
        <f t="shared" si="6"/>
        <v>0</v>
      </c>
    </row>
    <row r="21" spans="1:1934" s="63" customFormat="1" ht="37.5">
      <c r="A21" s="197" t="s">
        <v>47</v>
      </c>
      <c r="B21" s="188" t="s">
        <v>276</v>
      </c>
      <c r="C21" s="143"/>
      <c r="D21" s="157" t="s">
        <v>313</v>
      </c>
      <c r="E21" s="154" t="s">
        <v>1176</v>
      </c>
      <c r="F21" s="157" t="s">
        <v>310</v>
      </c>
      <c r="G21" s="157" t="s">
        <v>314</v>
      </c>
      <c r="H21" s="157" t="s">
        <v>1177</v>
      </c>
      <c r="I21" s="152">
        <v>100</v>
      </c>
      <c r="J21" s="189"/>
      <c r="K21" s="194"/>
      <c r="L21" s="153"/>
      <c r="M21" s="338">
        <v>9347.2999999999993</v>
      </c>
      <c r="N21" s="338">
        <v>8646.2000000000007</v>
      </c>
      <c r="O21" s="338">
        <v>6254.7</v>
      </c>
      <c r="P21" s="338">
        <f>SUM(Q21:R21)</f>
        <v>10339.1</v>
      </c>
      <c r="Q21" s="338">
        <v>10339.1</v>
      </c>
      <c r="R21" s="338"/>
      <c r="S21" s="338">
        <f>SUM(T21:U21)</f>
        <v>10170.6</v>
      </c>
      <c r="T21" s="338">
        <v>10170.6</v>
      </c>
      <c r="U21" s="338"/>
      <c r="V21" s="338">
        <f>SUM(W21:X21)</f>
        <v>10657</v>
      </c>
      <c r="W21" s="338">
        <v>10657</v>
      </c>
      <c r="X21" s="338"/>
    </row>
    <row r="22" spans="1:1934" s="63" customFormat="1">
      <c r="A22" s="197" t="s">
        <v>64</v>
      </c>
      <c r="B22" s="188" t="s">
        <v>1178</v>
      </c>
      <c r="C22" s="143"/>
      <c r="D22" s="153"/>
      <c r="E22" s="153"/>
      <c r="F22" s="188"/>
      <c r="G22" s="188"/>
      <c r="H22" s="188"/>
      <c r="I22" s="152">
        <v>100</v>
      </c>
      <c r="J22" s="189"/>
      <c r="K22" s="194"/>
      <c r="L22" s="153"/>
      <c r="M22" s="338"/>
      <c r="N22" s="338"/>
      <c r="O22" s="338"/>
      <c r="P22" s="338">
        <f>SUM(Q22:R22)</f>
        <v>0</v>
      </c>
      <c r="Q22" s="338"/>
      <c r="R22" s="338"/>
      <c r="S22" s="338">
        <f>SUM(T22:U22)</f>
        <v>0</v>
      </c>
      <c r="T22" s="338"/>
      <c r="U22" s="338"/>
      <c r="V22" s="338">
        <f>SUM(W22:X22)</f>
        <v>0</v>
      </c>
      <c r="W22" s="338"/>
      <c r="X22" s="338"/>
    </row>
    <row r="23" spans="1:1934" s="63" customFormat="1">
      <c r="A23" s="197" t="s">
        <v>65</v>
      </c>
      <c r="B23" s="188" t="s">
        <v>980</v>
      </c>
      <c r="C23" s="143"/>
      <c r="D23" s="153"/>
      <c r="E23" s="153"/>
      <c r="F23" s="188"/>
      <c r="G23" s="188"/>
      <c r="H23" s="188"/>
      <c r="I23" s="152">
        <v>100</v>
      </c>
      <c r="J23" s="189"/>
      <c r="K23" s="194"/>
      <c r="L23" s="153"/>
      <c r="M23" s="338"/>
      <c r="N23" s="338"/>
      <c r="O23" s="338"/>
      <c r="P23" s="338">
        <f>SUM(Q23:R23)</f>
        <v>0</v>
      </c>
      <c r="Q23" s="338"/>
      <c r="R23" s="338"/>
      <c r="S23" s="338">
        <f>SUM(T23:U23)</f>
        <v>0</v>
      </c>
      <c r="T23" s="338"/>
      <c r="U23" s="338"/>
      <c r="V23" s="338">
        <f>SUM(W23:X23)</f>
        <v>0</v>
      </c>
      <c r="W23" s="338"/>
      <c r="X23" s="338"/>
    </row>
    <row r="24" spans="1:1934" s="63" customFormat="1" ht="37.5">
      <c r="A24" s="197" t="s">
        <v>13</v>
      </c>
      <c r="B24" s="188" t="s">
        <v>32</v>
      </c>
      <c r="C24" s="288"/>
      <c r="D24" s="146"/>
      <c r="E24" s="154"/>
      <c r="F24" s="188"/>
      <c r="G24" s="188"/>
      <c r="H24" s="188"/>
      <c r="I24" s="152">
        <v>200</v>
      </c>
      <c r="J24" s="189"/>
      <c r="K24" s="189"/>
      <c r="L24" s="154"/>
      <c r="M24" s="338">
        <f>SUM(M25:M27)</f>
        <v>570</v>
      </c>
      <c r="N24" s="338">
        <f t="shared" ref="N24:X24" si="7">SUM(N25:N27)</f>
        <v>777.7</v>
      </c>
      <c r="O24" s="338">
        <f t="shared" si="7"/>
        <v>627.70000000000005</v>
      </c>
      <c r="P24" s="338">
        <f t="shared" si="7"/>
        <v>995.3</v>
      </c>
      <c r="Q24" s="338">
        <f t="shared" si="7"/>
        <v>995.3</v>
      </c>
      <c r="R24" s="338">
        <f t="shared" si="7"/>
        <v>0</v>
      </c>
      <c r="S24" s="338">
        <f>SUM(S25:S27)</f>
        <v>979</v>
      </c>
      <c r="T24" s="338">
        <f t="shared" si="7"/>
        <v>979</v>
      </c>
      <c r="U24" s="338">
        <f t="shared" si="7"/>
        <v>0</v>
      </c>
      <c r="V24" s="338">
        <f t="shared" si="7"/>
        <v>1025.9000000000001</v>
      </c>
      <c r="W24" s="338">
        <f t="shared" si="7"/>
        <v>1025.9000000000001</v>
      </c>
      <c r="X24" s="338">
        <f t="shared" si="7"/>
        <v>0</v>
      </c>
    </row>
    <row r="25" spans="1:1934" s="63" customFormat="1" ht="37.5">
      <c r="A25" s="197" t="s">
        <v>48</v>
      </c>
      <c r="B25" s="188" t="s">
        <v>276</v>
      </c>
      <c r="C25" s="288"/>
      <c r="D25" s="157" t="s">
        <v>313</v>
      </c>
      <c r="E25" s="154" t="s">
        <v>1176</v>
      </c>
      <c r="F25" s="157" t="s">
        <v>310</v>
      </c>
      <c r="G25" s="157" t="s">
        <v>314</v>
      </c>
      <c r="H25" s="157" t="s">
        <v>315</v>
      </c>
      <c r="I25" s="152">
        <v>200</v>
      </c>
      <c r="J25" s="189"/>
      <c r="K25" s="189"/>
      <c r="L25" s="154"/>
      <c r="M25" s="338">
        <v>570</v>
      </c>
      <c r="N25" s="338">
        <v>777.7</v>
      </c>
      <c r="O25" s="338">
        <v>627.70000000000005</v>
      </c>
      <c r="P25" s="338">
        <f>SUM(Q25:R25)</f>
        <v>995.3</v>
      </c>
      <c r="Q25" s="338">
        <v>995.3</v>
      </c>
      <c r="R25" s="338"/>
      <c r="S25" s="338">
        <f>SUM(T25:U25)</f>
        <v>979</v>
      </c>
      <c r="T25" s="338">
        <v>979</v>
      </c>
      <c r="U25" s="338"/>
      <c r="V25" s="338">
        <f>SUM(W25:X25)</f>
        <v>1025.9000000000001</v>
      </c>
      <c r="W25" s="338">
        <v>1025.9000000000001</v>
      </c>
      <c r="X25" s="338"/>
      <c r="Y25" s="296"/>
      <c r="Z25" s="296"/>
      <c r="AA25" s="296"/>
      <c r="AB25" s="296"/>
      <c r="AC25" s="296"/>
      <c r="AD25" s="296"/>
      <c r="AE25" s="296"/>
      <c r="AF25" s="296"/>
      <c r="AG25" s="296"/>
      <c r="AH25" s="296"/>
    </row>
    <row r="26" spans="1:1934" s="63" customFormat="1">
      <c r="A26" s="197" t="s">
        <v>69</v>
      </c>
      <c r="B26" s="188" t="s">
        <v>1178</v>
      </c>
      <c r="C26" s="143"/>
      <c r="D26" s="153"/>
      <c r="E26" s="153"/>
      <c r="F26" s="188"/>
      <c r="G26" s="188"/>
      <c r="H26" s="188"/>
      <c r="I26" s="152">
        <v>200</v>
      </c>
      <c r="J26" s="189"/>
      <c r="K26" s="194"/>
      <c r="L26" s="153"/>
      <c r="M26" s="338"/>
      <c r="N26" s="338"/>
      <c r="O26" s="338"/>
      <c r="P26" s="338">
        <f>SUM(Q26:R26)</f>
        <v>0</v>
      </c>
      <c r="Q26" s="338"/>
      <c r="R26" s="338"/>
      <c r="S26" s="338">
        <f>SUM(T26:U26)</f>
        <v>0</v>
      </c>
      <c r="T26" s="338"/>
      <c r="U26" s="338"/>
      <c r="V26" s="338">
        <f>SUM(W26:X26)</f>
        <v>0</v>
      </c>
      <c r="W26" s="338"/>
      <c r="X26" s="338"/>
    </row>
    <row r="27" spans="1:1934" s="63" customFormat="1">
      <c r="A27" s="197" t="s">
        <v>70</v>
      </c>
      <c r="B27" s="188" t="s">
        <v>980</v>
      </c>
      <c r="C27" s="143"/>
      <c r="D27" s="153"/>
      <c r="E27" s="153"/>
      <c r="F27" s="188"/>
      <c r="G27" s="188"/>
      <c r="H27" s="188"/>
      <c r="I27" s="152">
        <v>800</v>
      </c>
      <c r="J27" s="189"/>
      <c r="K27" s="194"/>
      <c r="L27" s="153"/>
      <c r="M27" s="338"/>
      <c r="N27" s="338"/>
      <c r="O27" s="338"/>
      <c r="P27" s="338">
        <f>SUM(Q27:R27)</f>
        <v>0</v>
      </c>
      <c r="Q27" s="338"/>
      <c r="R27" s="338"/>
      <c r="S27" s="338">
        <f>SUM(T27:U27)</f>
        <v>0</v>
      </c>
      <c r="T27" s="338"/>
      <c r="U27" s="338"/>
      <c r="V27" s="338">
        <f>SUM(W27:X27)</f>
        <v>0</v>
      </c>
      <c r="W27" s="338"/>
      <c r="X27" s="338"/>
    </row>
    <row r="28" spans="1:1934" s="63" customFormat="1">
      <c r="A28" s="197" t="s">
        <v>49</v>
      </c>
      <c r="B28" s="188" t="s">
        <v>31</v>
      </c>
      <c r="C28" s="288"/>
      <c r="D28" s="146"/>
      <c r="E28" s="154"/>
      <c r="F28" s="188"/>
      <c r="G28" s="188"/>
      <c r="H28" s="188"/>
      <c r="I28" s="152">
        <v>800</v>
      </c>
      <c r="J28" s="189"/>
      <c r="K28" s="189"/>
      <c r="L28" s="154"/>
      <c r="M28" s="338">
        <f>SUM(M29:M31)</f>
        <v>0</v>
      </c>
      <c r="N28" s="338">
        <f t="shared" ref="N28:X28" si="8">SUM(N29:N31)</f>
        <v>0.8</v>
      </c>
      <c r="O28" s="338">
        <f t="shared" si="8"/>
        <v>0</v>
      </c>
      <c r="P28" s="338">
        <f t="shared" si="8"/>
        <v>0.9</v>
      </c>
      <c r="Q28" s="338">
        <f t="shared" si="8"/>
        <v>0.9</v>
      </c>
      <c r="R28" s="338">
        <f t="shared" si="8"/>
        <v>0</v>
      </c>
      <c r="S28" s="338">
        <f t="shared" si="8"/>
        <v>0.9</v>
      </c>
      <c r="T28" s="338">
        <f t="shared" si="8"/>
        <v>0.9</v>
      </c>
      <c r="U28" s="338">
        <f t="shared" si="8"/>
        <v>0</v>
      </c>
      <c r="V28" s="338">
        <f t="shared" si="8"/>
        <v>0.9</v>
      </c>
      <c r="W28" s="338">
        <f t="shared" si="8"/>
        <v>0.9</v>
      </c>
      <c r="X28" s="338">
        <f t="shared" si="8"/>
        <v>0</v>
      </c>
    </row>
    <row r="29" spans="1:1934" s="298" customFormat="1" ht="37.5">
      <c r="A29" s="197" t="s">
        <v>50</v>
      </c>
      <c r="B29" s="188" t="s">
        <v>276</v>
      </c>
      <c r="C29" s="288"/>
      <c r="D29" s="157" t="s">
        <v>313</v>
      </c>
      <c r="E29" s="154" t="s">
        <v>1176</v>
      </c>
      <c r="F29" s="157" t="s">
        <v>310</v>
      </c>
      <c r="G29" s="157" t="s">
        <v>314</v>
      </c>
      <c r="H29" s="157" t="s">
        <v>315</v>
      </c>
      <c r="I29" s="152">
        <v>800</v>
      </c>
      <c r="J29" s="189"/>
      <c r="K29" s="189"/>
      <c r="L29" s="154"/>
      <c r="M29" s="338"/>
      <c r="N29" s="338">
        <v>0.8</v>
      </c>
      <c r="O29" s="338"/>
      <c r="P29" s="338">
        <f>SUM(Q29:R29)</f>
        <v>0.9</v>
      </c>
      <c r="Q29" s="338">
        <v>0.9</v>
      </c>
      <c r="R29" s="338"/>
      <c r="S29" s="338">
        <f>SUM(T29:U29)</f>
        <v>0.9</v>
      </c>
      <c r="T29" s="338">
        <v>0.9</v>
      </c>
      <c r="U29" s="338"/>
      <c r="V29" s="338">
        <f>SUM(W29:X29)</f>
        <v>0.9</v>
      </c>
      <c r="W29" s="338">
        <v>0.9</v>
      </c>
      <c r="X29" s="338"/>
      <c r="Y29" s="297"/>
      <c r="Z29" s="297"/>
      <c r="AA29" s="297"/>
      <c r="AB29" s="297"/>
      <c r="AC29" s="297"/>
      <c r="AD29" s="297"/>
      <c r="AE29" s="297"/>
      <c r="AF29" s="297"/>
      <c r="AG29" s="297"/>
      <c r="AH29" s="297"/>
      <c r="AI29" s="297"/>
      <c r="AJ29" s="297"/>
      <c r="AK29" s="297"/>
      <c r="AL29" s="297"/>
      <c r="AM29" s="297"/>
      <c r="AN29" s="297"/>
      <c r="AO29" s="297"/>
      <c r="AP29" s="297"/>
      <c r="AQ29" s="297"/>
      <c r="AR29" s="297"/>
      <c r="AS29" s="297"/>
      <c r="AT29" s="297"/>
      <c r="AU29" s="297"/>
      <c r="AV29" s="297"/>
      <c r="AW29" s="297"/>
      <c r="AX29" s="297"/>
      <c r="AY29" s="297"/>
      <c r="AZ29" s="297"/>
      <c r="BA29" s="297"/>
      <c r="BB29" s="297"/>
      <c r="BC29" s="297"/>
      <c r="BD29" s="297"/>
      <c r="BE29" s="297"/>
      <c r="BF29" s="297"/>
      <c r="BG29" s="297"/>
      <c r="BH29" s="297"/>
      <c r="BI29" s="297"/>
      <c r="BJ29" s="297"/>
      <c r="BK29" s="297"/>
      <c r="BL29" s="297"/>
      <c r="BM29" s="297"/>
      <c r="BN29" s="297"/>
      <c r="BO29" s="297"/>
      <c r="BP29" s="297"/>
      <c r="BQ29" s="297"/>
      <c r="BR29" s="297"/>
      <c r="BS29" s="297"/>
      <c r="BT29" s="297"/>
      <c r="BU29" s="297"/>
      <c r="BV29" s="297"/>
      <c r="BW29" s="297"/>
      <c r="BX29" s="297"/>
      <c r="BY29" s="297"/>
      <c r="BZ29" s="297"/>
      <c r="CA29" s="297"/>
      <c r="CB29" s="297"/>
      <c r="CC29" s="297"/>
      <c r="CD29" s="297"/>
      <c r="CE29" s="297"/>
      <c r="CF29" s="297"/>
      <c r="CG29" s="297"/>
      <c r="CH29" s="297"/>
      <c r="CI29" s="297"/>
      <c r="CJ29" s="297"/>
      <c r="CK29" s="297"/>
      <c r="CL29" s="297"/>
      <c r="CM29" s="297"/>
      <c r="CN29" s="297"/>
      <c r="CO29" s="297"/>
      <c r="CP29" s="297"/>
      <c r="CQ29" s="297"/>
      <c r="CR29" s="297"/>
      <c r="CS29" s="297"/>
      <c r="CT29" s="297"/>
      <c r="CU29" s="297"/>
      <c r="CV29" s="297"/>
      <c r="CW29" s="297"/>
      <c r="CX29" s="297"/>
      <c r="CY29" s="297"/>
      <c r="CZ29" s="297"/>
      <c r="DA29" s="297"/>
      <c r="DB29" s="297"/>
      <c r="DC29" s="297"/>
      <c r="DD29" s="297"/>
      <c r="DE29" s="297"/>
      <c r="DF29" s="297"/>
      <c r="DG29" s="297"/>
      <c r="DH29" s="297"/>
      <c r="DI29" s="297"/>
      <c r="DJ29" s="297"/>
      <c r="DK29" s="297"/>
      <c r="DL29" s="297"/>
      <c r="DM29" s="297"/>
      <c r="DN29" s="297"/>
      <c r="DO29" s="297"/>
      <c r="DP29" s="297"/>
      <c r="DQ29" s="297"/>
      <c r="DR29" s="297"/>
      <c r="DS29" s="297"/>
      <c r="DT29" s="297"/>
      <c r="DU29" s="297"/>
      <c r="DV29" s="297"/>
      <c r="DW29" s="297"/>
      <c r="DX29" s="297"/>
      <c r="DY29" s="297"/>
      <c r="DZ29" s="297"/>
      <c r="EA29" s="297"/>
      <c r="EB29" s="297"/>
      <c r="EC29" s="297"/>
      <c r="ED29" s="297"/>
      <c r="EE29" s="297"/>
      <c r="EF29" s="297"/>
      <c r="EG29" s="297"/>
      <c r="EH29" s="297"/>
      <c r="EI29" s="297"/>
      <c r="EJ29" s="297"/>
      <c r="EK29" s="297"/>
      <c r="EL29" s="297"/>
      <c r="EM29" s="297"/>
      <c r="EN29" s="297"/>
      <c r="EO29" s="297"/>
      <c r="EP29" s="297"/>
      <c r="EQ29" s="297"/>
      <c r="ER29" s="297"/>
      <c r="ES29" s="297"/>
      <c r="ET29" s="297"/>
      <c r="EU29" s="297"/>
      <c r="EV29" s="297"/>
      <c r="EW29" s="297"/>
      <c r="EX29" s="297"/>
      <c r="EY29" s="297"/>
      <c r="EZ29" s="297"/>
      <c r="FA29" s="297"/>
      <c r="FB29" s="297"/>
      <c r="FC29" s="297"/>
      <c r="FD29" s="297"/>
      <c r="FE29" s="297"/>
      <c r="FF29" s="297"/>
      <c r="FG29" s="297"/>
      <c r="FH29" s="297"/>
      <c r="FI29" s="297"/>
      <c r="FJ29" s="297"/>
      <c r="FK29" s="297"/>
      <c r="FL29" s="297"/>
      <c r="FM29" s="297"/>
      <c r="FN29" s="297"/>
      <c r="FO29" s="297"/>
      <c r="FP29" s="297"/>
      <c r="FQ29" s="297"/>
      <c r="FR29" s="297"/>
      <c r="FS29" s="297"/>
      <c r="FT29" s="297"/>
      <c r="FU29" s="297"/>
      <c r="FV29" s="297"/>
      <c r="FW29" s="297"/>
      <c r="FX29" s="297"/>
      <c r="FY29" s="297"/>
      <c r="FZ29" s="297"/>
      <c r="GA29" s="297"/>
      <c r="GB29" s="297"/>
      <c r="GC29" s="297"/>
      <c r="GD29" s="297"/>
      <c r="GE29" s="297"/>
      <c r="GF29" s="297"/>
      <c r="GG29" s="297"/>
      <c r="GH29" s="297"/>
      <c r="GI29" s="297"/>
      <c r="GJ29" s="297"/>
      <c r="GK29" s="297"/>
      <c r="GL29" s="297"/>
      <c r="GM29" s="297"/>
      <c r="GN29" s="297"/>
      <c r="GO29" s="297"/>
      <c r="GP29" s="297"/>
      <c r="GQ29" s="297"/>
      <c r="GR29" s="297"/>
      <c r="GS29" s="297"/>
      <c r="GT29" s="297"/>
      <c r="GU29" s="297"/>
      <c r="GV29" s="297"/>
      <c r="GW29" s="297"/>
      <c r="GX29" s="297"/>
      <c r="GY29" s="297"/>
      <c r="GZ29" s="297"/>
      <c r="HA29" s="297"/>
      <c r="HB29" s="297"/>
      <c r="HC29" s="297"/>
      <c r="HD29" s="297"/>
      <c r="HE29" s="297"/>
      <c r="HF29" s="297"/>
      <c r="HG29" s="297"/>
      <c r="HH29" s="297"/>
      <c r="HI29" s="297"/>
      <c r="HJ29" s="297"/>
      <c r="HK29" s="297"/>
      <c r="HL29" s="297"/>
      <c r="HM29" s="297"/>
      <c r="HN29" s="297"/>
      <c r="HO29" s="297"/>
      <c r="HP29" s="297"/>
      <c r="HQ29" s="297"/>
      <c r="HR29" s="297"/>
      <c r="HS29" s="297"/>
      <c r="HT29" s="297"/>
      <c r="HU29" s="297"/>
      <c r="HV29" s="297"/>
      <c r="HW29" s="297"/>
      <c r="HX29" s="297"/>
      <c r="HY29" s="297"/>
      <c r="HZ29" s="297"/>
      <c r="IA29" s="297"/>
      <c r="IB29" s="297"/>
      <c r="IC29" s="297"/>
      <c r="ID29" s="297"/>
      <c r="IE29" s="297"/>
      <c r="IF29" s="297"/>
      <c r="IG29" s="297"/>
      <c r="IH29" s="297"/>
      <c r="II29" s="297"/>
      <c r="IJ29" s="297"/>
      <c r="IK29" s="297"/>
      <c r="IL29" s="297"/>
      <c r="IM29" s="297"/>
      <c r="IN29" s="297"/>
      <c r="IO29" s="297"/>
      <c r="IP29" s="297"/>
      <c r="IQ29" s="297"/>
      <c r="IR29" s="297"/>
      <c r="IS29" s="297"/>
      <c r="IT29" s="297"/>
      <c r="IU29" s="297"/>
      <c r="IV29" s="297"/>
      <c r="IW29" s="297"/>
      <c r="IX29" s="297"/>
      <c r="IY29" s="297"/>
      <c r="IZ29" s="297"/>
      <c r="JA29" s="297"/>
      <c r="JB29" s="297"/>
      <c r="JC29" s="297"/>
      <c r="JD29" s="297"/>
      <c r="JE29" s="297"/>
      <c r="JF29" s="297"/>
      <c r="JG29" s="297"/>
      <c r="JH29" s="297"/>
      <c r="JI29" s="297"/>
      <c r="JJ29" s="297"/>
      <c r="JK29" s="297"/>
      <c r="JL29" s="297"/>
      <c r="JM29" s="297"/>
      <c r="JN29" s="297"/>
      <c r="JO29" s="297"/>
      <c r="JP29" s="297"/>
      <c r="JQ29" s="297"/>
      <c r="JR29" s="297"/>
      <c r="JS29" s="297"/>
      <c r="JT29" s="297"/>
      <c r="JU29" s="297"/>
      <c r="JV29" s="297"/>
      <c r="JW29" s="297"/>
      <c r="JX29" s="297"/>
      <c r="JY29" s="297"/>
      <c r="JZ29" s="297"/>
      <c r="KA29" s="297"/>
      <c r="KB29" s="297"/>
      <c r="KC29" s="297"/>
      <c r="KD29" s="297"/>
      <c r="KE29" s="297"/>
      <c r="KF29" s="297"/>
      <c r="KG29" s="297"/>
      <c r="KH29" s="297"/>
      <c r="KI29" s="297"/>
      <c r="KJ29" s="297"/>
      <c r="KK29" s="297"/>
      <c r="KL29" s="297"/>
      <c r="KM29" s="297"/>
      <c r="KN29" s="297"/>
      <c r="KO29" s="297"/>
      <c r="KP29" s="297"/>
      <c r="KQ29" s="297"/>
      <c r="KR29" s="297"/>
      <c r="KS29" s="297"/>
      <c r="KT29" s="297"/>
      <c r="KU29" s="297"/>
      <c r="KV29" s="297"/>
      <c r="KW29" s="297"/>
      <c r="KX29" s="297"/>
      <c r="KY29" s="297"/>
      <c r="KZ29" s="297"/>
      <c r="LA29" s="297"/>
      <c r="LB29" s="297"/>
      <c r="LC29" s="297"/>
      <c r="LD29" s="297"/>
      <c r="LE29" s="297"/>
      <c r="LF29" s="297"/>
      <c r="LG29" s="297"/>
      <c r="LH29" s="297"/>
      <c r="LI29" s="297"/>
      <c r="LJ29" s="297"/>
      <c r="LK29" s="297"/>
      <c r="LL29" s="297"/>
      <c r="LM29" s="297"/>
      <c r="LN29" s="297"/>
      <c r="LO29" s="297"/>
      <c r="LP29" s="297"/>
      <c r="LQ29" s="297"/>
      <c r="LR29" s="297"/>
      <c r="LS29" s="297"/>
      <c r="LT29" s="297"/>
      <c r="LU29" s="297"/>
      <c r="LV29" s="297"/>
      <c r="LW29" s="297"/>
      <c r="LX29" s="297"/>
      <c r="LY29" s="297"/>
      <c r="LZ29" s="297"/>
      <c r="MA29" s="297"/>
      <c r="MB29" s="297"/>
      <c r="MC29" s="297"/>
      <c r="MD29" s="297"/>
      <c r="ME29" s="297"/>
      <c r="MF29" s="297"/>
      <c r="MG29" s="297"/>
      <c r="MH29" s="297"/>
      <c r="MI29" s="297"/>
      <c r="MJ29" s="297"/>
      <c r="MK29" s="297"/>
      <c r="ML29" s="297"/>
      <c r="MM29" s="297"/>
      <c r="MN29" s="297"/>
      <c r="MO29" s="297"/>
      <c r="MP29" s="297"/>
      <c r="MQ29" s="297"/>
      <c r="MR29" s="297"/>
      <c r="MS29" s="297"/>
      <c r="MT29" s="297"/>
      <c r="MU29" s="297"/>
      <c r="MV29" s="297"/>
      <c r="MW29" s="297"/>
      <c r="MX29" s="297"/>
      <c r="MY29" s="297"/>
      <c r="MZ29" s="297"/>
      <c r="NA29" s="297"/>
      <c r="NB29" s="297"/>
      <c r="NC29" s="297"/>
      <c r="ND29" s="297"/>
      <c r="NE29" s="297"/>
      <c r="NF29" s="297"/>
      <c r="NG29" s="297"/>
      <c r="NH29" s="297"/>
      <c r="NI29" s="297"/>
      <c r="NJ29" s="297"/>
      <c r="NK29" s="297"/>
      <c r="NL29" s="297"/>
      <c r="NM29" s="297"/>
      <c r="NN29" s="297"/>
      <c r="NO29" s="297"/>
      <c r="NP29" s="297"/>
      <c r="NQ29" s="297"/>
      <c r="NR29" s="297"/>
      <c r="NS29" s="297"/>
      <c r="NT29" s="297"/>
      <c r="NU29" s="297"/>
      <c r="NV29" s="297"/>
      <c r="NW29" s="297"/>
      <c r="NX29" s="297"/>
      <c r="NY29" s="297"/>
      <c r="NZ29" s="297"/>
      <c r="OA29" s="297"/>
      <c r="OB29" s="297"/>
      <c r="OC29" s="297"/>
      <c r="OD29" s="297"/>
      <c r="OE29" s="297"/>
      <c r="OF29" s="297"/>
      <c r="OG29" s="297"/>
      <c r="OH29" s="297"/>
      <c r="OI29" s="297"/>
      <c r="OJ29" s="297"/>
      <c r="OK29" s="297"/>
      <c r="OL29" s="297"/>
      <c r="OM29" s="297"/>
      <c r="ON29" s="297"/>
      <c r="OO29" s="297"/>
      <c r="OP29" s="297"/>
      <c r="OQ29" s="297"/>
      <c r="OR29" s="297"/>
      <c r="OS29" s="297"/>
      <c r="OT29" s="297"/>
      <c r="OU29" s="297"/>
      <c r="OV29" s="297"/>
      <c r="OW29" s="297"/>
      <c r="OX29" s="297"/>
      <c r="OY29" s="297"/>
      <c r="OZ29" s="297"/>
      <c r="PA29" s="297"/>
      <c r="PB29" s="297"/>
      <c r="PC29" s="297"/>
      <c r="PD29" s="297"/>
      <c r="PE29" s="297"/>
      <c r="PF29" s="297"/>
      <c r="PG29" s="297"/>
      <c r="PH29" s="297"/>
      <c r="PI29" s="297"/>
      <c r="PJ29" s="297"/>
      <c r="PK29" s="297"/>
      <c r="PL29" s="297"/>
      <c r="PM29" s="297"/>
      <c r="PN29" s="297"/>
      <c r="PO29" s="297"/>
      <c r="PP29" s="297"/>
      <c r="PQ29" s="297"/>
      <c r="PR29" s="297"/>
      <c r="PS29" s="297"/>
      <c r="PT29" s="297"/>
      <c r="PU29" s="297"/>
      <c r="PV29" s="297"/>
      <c r="PW29" s="297"/>
      <c r="PX29" s="297"/>
      <c r="PY29" s="297"/>
      <c r="PZ29" s="297"/>
      <c r="QA29" s="297"/>
      <c r="QB29" s="297"/>
      <c r="QC29" s="297"/>
      <c r="QD29" s="297"/>
      <c r="QE29" s="297"/>
      <c r="QF29" s="297"/>
      <c r="QG29" s="297"/>
      <c r="QH29" s="297"/>
      <c r="QI29" s="297"/>
      <c r="QJ29" s="297"/>
      <c r="QK29" s="297"/>
      <c r="QL29" s="297"/>
      <c r="QM29" s="297"/>
      <c r="QN29" s="297"/>
      <c r="QO29" s="297"/>
      <c r="QP29" s="297"/>
      <c r="QQ29" s="297"/>
      <c r="QR29" s="297"/>
      <c r="QS29" s="297"/>
      <c r="QT29" s="297"/>
      <c r="QU29" s="297"/>
      <c r="QV29" s="297"/>
      <c r="QW29" s="297"/>
      <c r="QX29" s="297"/>
      <c r="QY29" s="297"/>
      <c r="QZ29" s="297"/>
      <c r="RA29" s="297"/>
      <c r="RB29" s="297"/>
      <c r="RC29" s="297"/>
      <c r="RD29" s="297"/>
      <c r="RE29" s="297"/>
      <c r="RF29" s="297"/>
      <c r="RG29" s="297"/>
      <c r="RH29" s="297"/>
      <c r="RI29" s="297"/>
      <c r="RJ29" s="297"/>
      <c r="RK29" s="297"/>
      <c r="RL29" s="297"/>
      <c r="RM29" s="297"/>
      <c r="RN29" s="297"/>
      <c r="RO29" s="297"/>
      <c r="RP29" s="297"/>
      <c r="RQ29" s="297"/>
      <c r="RR29" s="297"/>
      <c r="RS29" s="297"/>
      <c r="RT29" s="297"/>
      <c r="RU29" s="297"/>
      <c r="RV29" s="297"/>
      <c r="RW29" s="297"/>
      <c r="RX29" s="297"/>
      <c r="RY29" s="297"/>
      <c r="RZ29" s="297"/>
      <c r="SA29" s="297"/>
      <c r="SB29" s="297"/>
      <c r="SC29" s="297"/>
      <c r="SD29" s="297"/>
      <c r="SE29" s="297"/>
      <c r="SF29" s="297"/>
      <c r="SG29" s="297"/>
      <c r="SH29" s="297"/>
      <c r="SI29" s="297"/>
      <c r="SJ29" s="297"/>
      <c r="SK29" s="297"/>
      <c r="SL29" s="297"/>
      <c r="SM29" s="297"/>
      <c r="SN29" s="297"/>
      <c r="SO29" s="297"/>
      <c r="SP29" s="297"/>
      <c r="SQ29" s="297"/>
      <c r="SR29" s="297"/>
      <c r="SS29" s="297"/>
      <c r="ST29" s="297"/>
      <c r="SU29" s="297"/>
      <c r="SV29" s="297"/>
      <c r="SW29" s="297"/>
      <c r="SX29" s="297"/>
      <c r="SY29" s="297"/>
      <c r="SZ29" s="297"/>
      <c r="TA29" s="297"/>
      <c r="TB29" s="297"/>
      <c r="TC29" s="297"/>
      <c r="TD29" s="297"/>
      <c r="TE29" s="297"/>
      <c r="TF29" s="297"/>
      <c r="TG29" s="297"/>
      <c r="TH29" s="297"/>
      <c r="TI29" s="297"/>
      <c r="TJ29" s="297"/>
      <c r="TK29" s="297"/>
      <c r="TL29" s="297"/>
      <c r="TM29" s="297"/>
      <c r="TN29" s="297"/>
      <c r="TO29" s="297"/>
      <c r="TP29" s="297"/>
      <c r="TQ29" s="297"/>
      <c r="TR29" s="297"/>
      <c r="TS29" s="297"/>
      <c r="TT29" s="297"/>
      <c r="TU29" s="297"/>
      <c r="TV29" s="297"/>
      <c r="TW29" s="297"/>
      <c r="TX29" s="297"/>
      <c r="TY29" s="297"/>
      <c r="TZ29" s="297"/>
      <c r="UA29" s="297"/>
      <c r="UB29" s="297"/>
      <c r="UC29" s="297"/>
      <c r="UD29" s="297"/>
      <c r="UE29" s="297"/>
      <c r="UF29" s="297"/>
      <c r="UG29" s="297"/>
      <c r="UH29" s="297"/>
      <c r="UI29" s="297"/>
      <c r="UJ29" s="297"/>
      <c r="UK29" s="297"/>
      <c r="UL29" s="297"/>
      <c r="UM29" s="297"/>
      <c r="UN29" s="297"/>
      <c r="UO29" s="297"/>
      <c r="UP29" s="297"/>
      <c r="UQ29" s="297"/>
      <c r="UR29" s="297"/>
      <c r="US29" s="297"/>
      <c r="UT29" s="297"/>
      <c r="UU29" s="297"/>
      <c r="UV29" s="297"/>
      <c r="UW29" s="297"/>
      <c r="UX29" s="297"/>
      <c r="UY29" s="297"/>
      <c r="UZ29" s="297"/>
      <c r="VA29" s="297"/>
      <c r="VB29" s="297"/>
      <c r="VC29" s="297"/>
      <c r="VD29" s="297"/>
      <c r="VE29" s="297"/>
      <c r="VF29" s="297"/>
      <c r="VG29" s="297"/>
      <c r="VH29" s="297"/>
      <c r="VI29" s="297"/>
      <c r="VJ29" s="297"/>
      <c r="VK29" s="297"/>
      <c r="VL29" s="297"/>
      <c r="VM29" s="297"/>
      <c r="VN29" s="297"/>
      <c r="VO29" s="297"/>
      <c r="VP29" s="297"/>
      <c r="VQ29" s="297"/>
      <c r="VR29" s="297"/>
      <c r="VS29" s="297"/>
      <c r="VT29" s="297"/>
      <c r="VU29" s="297"/>
      <c r="VV29" s="297"/>
      <c r="VW29" s="297"/>
      <c r="VX29" s="297"/>
      <c r="VY29" s="297"/>
      <c r="VZ29" s="297"/>
      <c r="WA29" s="297"/>
      <c r="WB29" s="297"/>
      <c r="WC29" s="297"/>
      <c r="WD29" s="297"/>
      <c r="WE29" s="297"/>
      <c r="WF29" s="297"/>
      <c r="WG29" s="297"/>
      <c r="WH29" s="297"/>
      <c r="WI29" s="297"/>
      <c r="WJ29" s="297"/>
      <c r="WK29" s="297"/>
      <c r="WL29" s="297"/>
      <c r="WM29" s="297"/>
      <c r="WN29" s="297"/>
      <c r="WO29" s="297"/>
      <c r="WP29" s="297"/>
      <c r="WQ29" s="297"/>
      <c r="WR29" s="297"/>
      <c r="WS29" s="297"/>
      <c r="WT29" s="297"/>
      <c r="WU29" s="297"/>
      <c r="WV29" s="297"/>
      <c r="WW29" s="297"/>
      <c r="WX29" s="297"/>
      <c r="WY29" s="297"/>
      <c r="WZ29" s="297"/>
      <c r="XA29" s="297"/>
      <c r="XB29" s="297"/>
      <c r="XC29" s="297"/>
      <c r="XD29" s="297"/>
      <c r="XE29" s="297"/>
      <c r="XF29" s="297"/>
      <c r="XG29" s="297"/>
      <c r="XH29" s="297"/>
      <c r="XI29" s="297"/>
      <c r="XJ29" s="297"/>
      <c r="XK29" s="297"/>
      <c r="XL29" s="297"/>
      <c r="XM29" s="297"/>
      <c r="XN29" s="297"/>
      <c r="XO29" s="297"/>
      <c r="XP29" s="297"/>
      <c r="XQ29" s="297"/>
      <c r="XR29" s="297"/>
      <c r="XS29" s="297"/>
      <c r="XT29" s="297"/>
      <c r="XU29" s="297"/>
      <c r="XV29" s="297"/>
      <c r="XW29" s="297"/>
      <c r="XX29" s="297"/>
      <c r="XY29" s="297"/>
      <c r="XZ29" s="297"/>
      <c r="YA29" s="297"/>
      <c r="YB29" s="297"/>
      <c r="YC29" s="297"/>
      <c r="YD29" s="297"/>
      <c r="YE29" s="297"/>
      <c r="YF29" s="297"/>
      <c r="YG29" s="297"/>
      <c r="YH29" s="297"/>
      <c r="YI29" s="297"/>
      <c r="YJ29" s="297"/>
      <c r="YK29" s="297"/>
      <c r="YL29" s="297"/>
      <c r="YM29" s="297"/>
      <c r="YN29" s="297"/>
      <c r="YO29" s="297"/>
      <c r="YP29" s="297"/>
      <c r="YQ29" s="297"/>
      <c r="YR29" s="297"/>
      <c r="YS29" s="297"/>
      <c r="YT29" s="297"/>
      <c r="YU29" s="297"/>
      <c r="YV29" s="297"/>
      <c r="YW29" s="297"/>
      <c r="YX29" s="297"/>
      <c r="YY29" s="297"/>
      <c r="YZ29" s="297"/>
      <c r="ZA29" s="297"/>
      <c r="ZB29" s="297"/>
      <c r="ZC29" s="297"/>
      <c r="ZD29" s="297"/>
      <c r="ZE29" s="297"/>
      <c r="ZF29" s="297"/>
      <c r="ZG29" s="297"/>
      <c r="ZH29" s="297"/>
      <c r="ZI29" s="297"/>
      <c r="ZJ29" s="297"/>
      <c r="ZK29" s="297"/>
      <c r="ZL29" s="297"/>
      <c r="ZM29" s="297"/>
      <c r="ZN29" s="297"/>
      <c r="ZO29" s="297"/>
      <c r="ZP29" s="297"/>
      <c r="ZQ29" s="297"/>
      <c r="ZR29" s="297"/>
      <c r="ZS29" s="297"/>
      <c r="ZT29" s="297"/>
      <c r="ZU29" s="297"/>
      <c r="ZV29" s="297"/>
      <c r="ZW29" s="297"/>
      <c r="ZX29" s="297"/>
      <c r="ZY29" s="297"/>
      <c r="ZZ29" s="297"/>
      <c r="AAA29" s="297"/>
      <c r="AAB29" s="297"/>
      <c r="AAC29" s="297"/>
      <c r="AAD29" s="297"/>
      <c r="AAE29" s="297"/>
      <c r="AAF29" s="297"/>
      <c r="AAG29" s="297"/>
      <c r="AAH29" s="297"/>
      <c r="AAI29" s="297"/>
      <c r="AAJ29" s="297"/>
      <c r="AAK29" s="297"/>
      <c r="AAL29" s="297"/>
      <c r="AAM29" s="297"/>
      <c r="AAN29" s="297"/>
      <c r="AAO29" s="297"/>
      <c r="AAP29" s="297"/>
      <c r="AAQ29" s="297"/>
      <c r="AAR29" s="297"/>
      <c r="AAS29" s="297"/>
      <c r="AAT29" s="297"/>
      <c r="AAU29" s="297"/>
      <c r="AAV29" s="297"/>
      <c r="AAW29" s="297"/>
      <c r="AAX29" s="297"/>
      <c r="AAY29" s="297"/>
      <c r="AAZ29" s="297"/>
      <c r="ABA29" s="297"/>
      <c r="ABB29" s="297"/>
      <c r="ABC29" s="297"/>
      <c r="ABD29" s="297"/>
      <c r="ABE29" s="297"/>
      <c r="ABF29" s="297"/>
      <c r="ABG29" s="297"/>
      <c r="ABH29" s="297"/>
      <c r="ABI29" s="297"/>
      <c r="ABJ29" s="297"/>
      <c r="ABK29" s="297"/>
      <c r="ABL29" s="297"/>
      <c r="ABM29" s="297"/>
      <c r="ABN29" s="297"/>
      <c r="ABO29" s="297"/>
      <c r="ABP29" s="297"/>
      <c r="ABQ29" s="297"/>
      <c r="ABR29" s="297"/>
      <c r="ABS29" s="297"/>
      <c r="ABT29" s="297"/>
      <c r="ABU29" s="297"/>
      <c r="ABV29" s="297"/>
      <c r="ABW29" s="297"/>
      <c r="ABX29" s="297"/>
      <c r="ABY29" s="297"/>
      <c r="ABZ29" s="297"/>
      <c r="ACA29" s="297"/>
      <c r="ACB29" s="297"/>
      <c r="ACC29" s="297"/>
      <c r="ACD29" s="297"/>
      <c r="ACE29" s="297"/>
      <c r="ACF29" s="297"/>
      <c r="ACG29" s="297"/>
      <c r="ACH29" s="297"/>
      <c r="ACI29" s="297"/>
      <c r="ACJ29" s="297"/>
      <c r="ACK29" s="297"/>
      <c r="ACL29" s="297"/>
      <c r="ACM29" s="297"/>
      <c r="ACN29" s="297"/>
      <c r="ACO29" s="297"/>
      <c r="ACP29" s="297"/>
      <c r="ACQ29" s="297"/>
      <c r="ACR29" s="297"/>
      <c r="ACS29" s="297"/>
      <c r="ACT29" s="297"/>
      <c r="ACU29" s="297"/>
      <c r="ACV29" s="297"/>
      <c r="ACW29" s="297"/>
      <c r="ACX29" s="297"/>
      <c r="ACY29" s="297"/>
      <c r="ACZ29" s="297"/>
      <c r="ADA29" s="297"/>
      <c r="ADB29" s="297"/>
      <c r="ADC29" s="297"/>
      <c r="ADD29" s="297"/>
      <c r="ADE29" s="297"/>
      <c r="ADF29" s="297"/>
      <c r="ADG29" s="297"/>
      <c r="ADH29" s="297"/>
      <c r="ADI29" s="297"/>
      <c r="ADJ29" s="297"/>
      <c r="ADK29" s="297"/>
      <c r="ADL29" s="297"/>
      <c r="ADM29" s="297"/>
      <c r="ADN29" s="297"/>
      <c r="ADO29" s="297"/>
      <c r="ADP29" s="297"/>
      <c r="ADQ29" s="297"/>
      <c r="ADR29" s="297"/>
      <c r="ADS29" s="297"/>
      <c r="ADT29" s="297"/>
      <c r="ADU29" s="297"/>
      <c r="ADV29" s="297"/>
      <c r="ADW29" s="297"/>
      <c r="ADX29" s="297"/>
      <c r="ADY29" s="297"/>
      <c r="ADZ29" s="297"/>
      <c r="AEA29" s="297"/>
      <c r="AEB29" s="297"/>
      <c r="AEC29" s="297"/>
      <c r="AED29" s="297"/>
      <c r="AEE29" s="297"/>
      <c r="AEF29" s="297"/>
      <c r="AEG29" s="297"/>
      <c r="AEH29" s="297"/>
      <c r="AEI29" s="297"/>
      <c r="AEJ29" s="297"/>
      <c r="AEK29" s="297"/>
      <c r="AEL29" s="297"/>
      <c r="AEM29" s="297"/>
      <c r="AEN29" s="297"/>
      <c r="AEO29" s="297"/>
      <c r="AEP29" s="297"/>
      <c r="AEQ29" s="297"/>
      <c r="AER29" s="297"/>
      <c r="AES29" s="297"/>
      <c r="AET29" s="297"/>
      <c r="AEU29" s="297"/>
      <c r="AEV29" s="297"/>
      <c r="AEW29" s="297"/>
      <c r="AEX29" s="297"/>
      <c r="AEY29" s="297"/>
      <c r="AEZ29" s="297"/>
      <c r="AFA29" s="297"/>
      <c r="AFB29" s="297"/>
      <c r="AFC29" s="297"/>
      <c r="AFD29" s="297"/>
      <c r="AFE29" s="297"/>
      <c r="AFF29" s="297"/>
      <c r="AFG29" s="297"/>
      <c r="AFH29" s="297"/>
      <c r="AFI29" s="297"/>
      <c r="AFJ29" s="297"/>
      <c r="AFK29" s="297"/>
      <c r="AFL29" s="297"/>
      <c r="AFM29" s="297"/>
      <c r="AFN29" s="297"/>
      <c r="AFO29" s="297"/>
      <c r="AFP29" s="297"/>
      <c r="AFQ29" s="297"/>
      <c r="AFR29" s="297"/>
      <c r="AFS29" s="297"/>
      <c r="AFT29" s="297"/>
      <c r="AFU29" s="297"/>
      <c r="AFV29" s="297"/>
      <c r="AFW29" s="297"/>
      <c r="AFX29" s="297"/>
      <c r="AFY29" s="297"/>
      <c r="AFZ29" s="297"/>
      <c r="AGA29" s="297"/>
      <c r="AGB29" s="297"/>
      <c r="AGC29" s="297"/>
      <c r="AGD29" s="297"/>
      <c r="AGE29" s="297"/>
      <c r="AGF29" s="297"/>
      <c r="AGG29" s="297"/>
      <c r="AGH29" s="297"/>
      <c r="AGI29" s="297"/>
      <c r="AGJ29" s="297"/>
      <c r="AGK29" s="297"/>
      <c r="AGL29" s="297"/>
      <c r="AGM29" s="297"/>
      <c r="AGN29" s="297"/>
      <c r="AGO29" s="297"/>
      <c r="AGP29" s="297"/>
      <c r="AGQ29" s="297"/>
      <c r="AGR29" s="297"/>
      <c r="AGS29" s="297"/>
      <c r="AGT29" s="297"/>
      <c r="AGU29" s="297"/>
      <c r="AGV29" s="297"/>
      <c r="AGW29" s="297"/>
      <c r="AGX29" s="297"/>
      <c r="AGY29" s="297"/>
      <c r="AGZ29" s="297"/>
      <c r="AHA29" s="297"/>
      <c r="AHB29" s="297"/>
      <c r="AHC29" s="297"/>
      <c r="AHD29" s="297"/>
      <c r="AHE29" s="297"/>
      <c r="AHF29" s="297"/>
      <c r="AHG29" s="297"/>
      <c r="AHH29" s="297"/>
      <c r="AHI29" s="297"/>
      <c r="AHJ29" s="297"/>
      <c r="AHK29" s="297"/>
      <c r="AHL29" s="297"/>
      <c r="AHM29" s="297"/>
      <c r="AHN29" s="297"/>
      <c r="AHO29" s="297"/>
      <c r="AHP29" s="297"/>
      <c r="AHQ29" s="297"/>
      <c r="AHR29" s="297"/>
      <c r="AHS29" s="297"/>
      <c r="AHT29" s="297"/>
      <c r="AHU29" s="297"/>
      <c r="AHV29" s="297"/>
      <c r="AHW29" s="297"/>
      <c r="AHX29" s="297"/>
      <c r="AHY29" s="297"/>
      <c r="AHZ29" s="297"/>
      <c r="AIA29" s="297"/>
      <c r="AIB29" s="297"/>
      <c r="AIC29" s="297"/>
      <c r="AID29" s="297"/>
      <c r="AIE29" s="297"/>
      <c r="AIF29" s="297"/>
      <c r="AIG29" s="297"/>
      <c r="AIH29" s="297"/>
      <c r="AII29" s="297"/>
      <c r="AIJ29" s="297"/>
      <c r="AIK29" s="297"/>
      <c r="AIL29" s="297"/>
      <c r="AIM29" s="297"/>
      <c r="AIN29" s="297"/>
      <c r="AIO29" s="297"/>
      <c r="AIP29" s="297"/>
      <c r="AIQ29" s="297"/>
      <c r="AIR29" s="297"/>
      <c r="AIS29" s="297"/>
      <c r="AIT29" s="297"/>
      <c r="AIU29" s="297"/>
      <c r="AIV29" s="297"/>
      <c r="AIW29" s="297"/>
      <c r="AIX29" s="297"/>
      <c r="AIY29" s="297"/>
      <c r="AIZ29" s="297"/>
      <c r="AJA29" s="297"/>
      <c r="AJB29" s="297"/>
      <c r="AJC29" s="297"/>
      <c r="AJD29" s="297"/>
      <c r="AJE29" s="297"/>
      <c r="AJF29" s="297"/>
      <c r="AJG29" s="297"/>
      <c r="AJH29" s="297"/>
      <c r="AJI29" s="297"/>
      <c r="AJJ29" s="297"/>
      <c r="AJK29" s="297"/>
      <c r="AJL29" s="297"/>
      <c r="AJM29" s="297"/>
      <c r="AJN29" s="297"/>
      <c r="AJO29" s="297"/>
      <c r="AJP29" s="297"/>
      <c r="AJQ29" s="297"/>
      <c r="AJR29" s="297"/>
      <c r="AJS29" s="297"/>
      <c r="AJT29" s="297"/>
      <c r="AJU29" s="297"/>
      <c r="AJV29" s="297"/>
      <c r="AJW29" s="297"/>
      <c r="AJX29" s="297"/>
      <c r="AJY29" s="297"/>
      <c r="AJZ29" s="297"/>
      <c r="AKA29" s="297"/>
      <c r="AKB29" s="297"/>
      <c r="AKC29" s="297"/>
      <c r="AKD29" s="297"/>
      <c r="AKE29" s="297"/>
      <c r="AKF29" s="297"/>
      <c r="AKG29" s="297"/>
      <c r="AKH29" s="297"/>
      <c r="AKI29" s="297"/>
      <c r="AKJ29" s="297"/>
      <c r="AKK29" s="297"/>
      <c r="AKL29" s="297"/>
      <c r="AKM29" s="297"/>
      <c r="AKN29" s="297"/>
      <c r="AKO29" s="297"/>
      <c r="AKP29" s="297"/>
      <c r="AKQ29" s="297"/>
      <c r="AKR29" s="297"/>
      <c r="AKS29" s="297"/>
      <c r="AKT29" s="297"/>
      <c r="AKU29" s="297"/>
      <c r="AKV29" s="297"/>
      <c r="AKW29" s="297"/>
      <c r="AKX29" s="297"/>
      <c r="AKY29" s="297"/>
      <c r="AKZ29" s="297"/>
      <c r="ALA29" s="297"/>
      <c r="ALB29" s="297"/>
      <c r="ALC29" s="297"/>
      <c r="ALD29" s="297"/>
      <c r="ALE29" s="297"/>
      <c r="ALF29" s="297"/>
      <c r="ALG29" s="297"/>
      <c r="ALH29" s="297"/>
      <c r="ALI29" s="297"/>
      <c r="ALJ29" s="297"/>
      <c r="ALK29" s="297"/>
      <c r="ALL29" s="297"/>
      <c r="ALM29" s="297"/>
      <c r="ALN29" s="297"/>
      <c r="ALO29" s="297"/>
      <c r="ALP29" s="297"/>
      <c r="ALQ29" s="297"/>
      <c r="ALR29" s="297"/>
      <c r="ALS29" s="297"/>
      <c r="ALT29" s="297"/>
      <c r="ALU29" s="297"/>
      <c r="ALV29" s="297"/>
      <c r="ALW29" s="297"/>
      <c r="ALX29" s="297"/>
      <c r="ALY29" s="297"/>
      <c r="ALZ29" s="297"/>
      <c r="AMA29" s="297"/>
      <c r="AMB29" s="297"/>
      <c r="AMC29" s="297"/>
      <c r="AMD29" s="297"/>
      <c r="AME29" s="297"/>
      <c r="AMF29" s="297"/>
      <c r="AMG29" s="297"/>
      <c r="AMH29" s="297"/>
      <c r="AMI29" s="297"/>
      <c r="AMJ29" s="297"/>
      <c r="AMK29" s="297"/>
      <c r="AML29" s="297"/>
      <c r="AMM29" s="297"/>
      <c r="AMN29" s="297"/>
      <c r="AMO29" s="297"/>
      <c r="AMP29" s="297"/>
      <c r="AMQ29" s="297"/>
      <c r="AMR29" s="297"/>
      <c r="AMS29" s="297"/>
      <c r="AMT29" s="297"/>
      <c r="AMU29" s="297"/>
      <c r="AMV29" s="297"/>
      <c r="AMW29" s="297"/>
      <c r="AMX29" s="297"/>
      <c r="AMY29" s="297"/>
      <c r="AMZ29" s="297"/>
      <c r="ANA29" s="297"/>
      <c r="ANB29" s="297"/>
      <c r="ANC29" s="297"/>
      <c r="AND29" s="297"/>
      <c r="ANE29" s="297"/>
      <c r="ANF29" s="297"/>
      <c r="ANG29" s="297"/>
      <c r="ANH29" s="297"/>
      <c r="ANI29" s="297"/>
      <c r="ANJ29" s="297"/>
      <c r="ANK29" s="297"/>
      <c r="ANL29" s="297"/>
      <c r="ANM29" s="297"/>
      <c r="ANN29" s="297"/>
      <c r="ANO29" s="297"/>
      <c r="ANP29" s="297"/>
      <c r="ANQ29" s="297"/>
      <c r="ANR29" s="297"/>
      <c r="ANS29" s="297"/>
      <c r="ANT29" s="297"/>
      <c r="ANU29" s="297"/>
      <c r="ANV29" s="297"/>
      <c r="ANW29" s="297"/>
      <c r="ANX29" s="297"/>
      <c r="ANY29" s="297"/>
      <c r="ANZ29" s="297"/>
      <c r="AOA29" s="297"/>
      <c r="AOB29" s="297"/>
      <c r="AOC29" s="297"/>
      <c r="AOD29" s="297"/>
      <c r="AOE29" s="297"/>
      <c r="AOF29" s="297"/>
      <c r="AOG29" s="297"/>
      <c r="AOH29" s="297"/>
      <c r="AOI29" s="297"/>
      <c r="AOJ29" s="297"/>
      <c r="AOK29" s="297"/>
      <c r="AOL29" s="297"/>
      <c r="AOM29" s="297"/>
      <c r="AON29" s="297"/>
      <c r="AOO29" s="297"/>
      <c r="AOP29" s="297"/>
      <c r="AOQ29" s="297"/>
      <c r="AOR29" s="297"/>
      <c r="AOS29" s="297"/>
      <c r="AOT29" s="297"/>
      <c r="AOU29" s="297"/>
      <c r="AOV29" s="297"/>
      <c r="AOW29" s="297"/>
      <c r="AOX29" s="297"/>
      <c r="AOY29" s="297"/>
      <c r="AOZ29" s="297"/>
      <c r="APA29" s="297"/>
      <c r="APB29" s="297"/>
      <c r="APC29" s="297"/>
      <c r="APD29" s="297"/>
      <c r="APE29" s="297"/>
      <c r="APF29" s="297"/>
      <c r="APG29" s="297"/>
      <c r="APH29" s="297"/>
      <c r="API29" s="297"/>
      <c r="APJ29" s="297"/>
      <c r="APK29" s="297"/>
      <c r="APL29" s="297"/>
      <c r="APM29" s="297"/>
      <c r="APN29" s="297"/>
      <c r="APO29" s="297"/>
      <c r="APP29" s="297"/>
      <c r="APQ29" s="297"/>
      <c r="APR29" s="297"/>
      <c r="APS29" s="297"/>
      <c r="APT29" s="297"/>
      <c r="APU29" s="297"/>
      <c r="APV29" s="297"/>
      <c r="APW29" s="297"/>
      <c r="APX29" s="297"/>
      <c r="APY29" s="297"/>
      <c r="APZ29" s="297"/>
      <c r="AQA29" s="297"/>
      <c r="AQB29" s="297"/>
      <c r="AQC29" s="297"/>
      <c r="AQD29" s="297"/>
      <c r="AQE29" s="297"/>
      <c r="AQF29" s="297"/>
      <c r="AQG29" s="297"/>
      <c r="AQH29" s="297"/>
      <c r="AQI29" s="297"/>
      <c r="AQJ29" s="297"/>
      <c r="AQK29" s="297"/>
      <c r="AQL29" s="297"/>
      <c r="AQM29" s="297"/>
      <c r="AQN29" s="297"/>
      <c r="AQO29" s="297"/>
      <c r="AQP29" s="297"/>
      <c r="AQQ29" s="297"/>
      <c r="AQR29" s="297"/>
      <c r="AQS29" s="297"/>
      <c r="AQT29" s="297"/>
      <c r="AQU29" s="297"/>
      <c r="AQV29" s="297"/>
      <c r="AQW29" s="297"/>
      <c r="AQX29" s="297"/>
      <c r="AQY29" s="297"/>
      <c r="AQZ29" s="297"/>
      <c r="ARA29" s="297"/>
      <c r="ARB29" s="297"/>
      <c r="ARC29" s="297"/>
      <c r="ARD29" s="297"/>
      <c r="ARE29" s="297"/>
      <c r="ARF29" s="297"/>
      <c r="ARG29" s="297"/>
      <c r="ARH29" s="297"/>
      <c r="ARI29" s="297"/>
      <c r="ARJ29" s="297"/>
      <c r="ARK29" s="297"/>
      <c r="ARL29" s="297"/>
      <c r="ARM29" s="297"/>
      <c r="ARN29" s="297"/>
      <c r="ARO29" s="297"/>
      <c r="ARP29" s="297"/>
      <c r="ARQ29" s="297"/>
      <c r="ARR29" s="297"/>
      <c r="ARS29" s="297"/>
      <c r="ART29" s="297"/>
      <c r="ARU29" s="297"/>
      <c r="ARV29" s="297"/>
      <c r="ARW29" s="297"/>
      <c r="ARX29" s="297"/>
      <c r="ARY29" s="297"/>
      <c r="ARZ29" s="297"/>
      <c r="ASA29" s="297"/>
      <c r="ASB29" s="297"/>
      <c r="ASC29" s="297"/>
      <c r="ASD29" s="297"/>
      <c r="ASE29" s="297"/>
      <c r="ASF29" s="297"/>
      <c r="ASG29" s="297"/>
      <c r="ASH29" s="297"/>
      <c r="ASI29" s="297"/>
      <c r="ASJ29" s="297"/>
      <c r="ASK29" s="297"/>
      <c r="ASL29" s="297"/>
      <c r="ASM29" s="297"/>
      <c r="ASN29" s="297"/>
      <c r="ASO29" s="297"/>
      <c r="ASP29" s="297"/>
      <c r="ASQ29" s="297"/>
      <c r="ASR29" s="297"/>
      <c r="ASS29" s="297"/>
      <c r="AST29" s="297"/>
      <c r="ASU29" s="297"/>
      <c r="ASV29" s="297"/>
      <c r="ASW29" s="297"/>
      <c r="ASX29" s="297"/>
      <c r="ASY29" s="297"/>
      <c r="ASZ29" s="297"/>
      <c r="ATA29" s="297"/>
      <c r="ATB29" s="297"/>
      <c r="ATC29" s="297"/>
      <c r="ATD29" s="297"/>
      <c r="ATE29" s="297"/>
      <c r="ATF29" s="297"/>
      <c r="ATG29" s="297"/>
      <c r="ATH29" s="297"/>
      <c r="ATI29" s="297"/>
      <c r="ATJ29" s="297"/>
      <c r="ATK29" s="297"/>
      <c r="ATL29" s="297"/>
      <c r="ATM29" s="297"/>
      <c r="ATN29" s="297"/>
      <c r="ATO29" s="297"/>
      <c r="ATP29" s="297"/>
      <c r="ATQ29" s="297"/>
      <c r="ATR29" s="297"/>
      <c r="ATS29" s="297"/>
      <c r="ATT29" s="297"/>
      <c r="ATU29" s="297"/>
      <c r="ATV29" s="297"/>
      <c r="ATW29" s="297"/>
      <c r="ATX29" s="297"/>
      <c r="ATY29" s="297"/>
      <c r="ATZ29" s="297"/>
      <c r="AUA29" s="297"/>
      <c r="AUB29" s="297"/>
      <c r="AUC29" s="297"/>
      <c r="AUD29" s="297"/>
      <c r="AUE29" s="297"/>
      <c r="AUF29" s="297"/>
      <c r="AUG29" s="297"/>
      <c r="AUH29" s="297"/>
      <c r="AUI29" s="297"/>
      <c r="AUJ29" s="297"/>
      <c r="AUK29" s="297"/>
      <c r="AUL29" s="297"/>
      <c r="AUM29" s="297"/>
      <c r="AUN29" s="297"/>
      <c r="AUO29" s="297"/>
      <c r="AUP29" s="297"/>
      <c r="AUQ29" s="297"/>
      <c r="AUR29" s="297"/>
      <c r="AUS29" s="297"/>
      <c r="AUT29" s="297"/>
      <c r="AUU29" s="297"/>
      <c r="AUV29" s="297"/>
      <c r="AUW29" s="297"/>
      <c r="AUX29" s="297"/>
      <c r="AUY29" s="297"/>
      <c r="AUZ29" s="297"/>
      <c r="AVA29" s="297"/>
      <c r="AVB29" s="297"/>
      <c r="AVC29" s="297"/>
      <c r="AVD29" s="297"/>
      <c r="AVE29" s="297"/>
      <c r="AVF29" s="297"/>
      <c r="AVG29" s="297"/>
      <c r="AVH29" s="297"/>
      <c r="AVI29" s="297"/>
      <c r="AVJ29" s="297"/>
      <c r="AVK29" s="297"/>
      <c r="AVL29" s="297"/>
      <c r="AVM29" s="297"/>
      <c r="AVN29" s="297"/>
      <c r="AVO29" s="297"/>
      <c r="AVP29" s="297"/>
      <c r="AVQ29" s="297"/>
      <c r="AVR29" s="297"/>
      <c r="AVS29" s="297"/>
      <c r="AVT29" s="297"/>
      <c r="AVU29" s="297"/>
      <c r="AVV29" s="297"/>
      <c r="AVW29" s="297"/>
      <c r="AVX29" s="297"/>
      <c r="AVY29" s="297"/>
      <c r="AVZ29" s="297"/>
      <c r="AWA29" s="297"/>
      <c r="AWB29" s="297"/>
      <c r="AWC29" s="297"/>
      <c r="AWD29" s="297"/>
      <c r="AWE29" s="297"/>
      <c r="AWF29" s="297"/>
      <c r="AWG29" s="297"/>
      <c r="AWH29" s="297"/>
      <c r="AWI29" s="297"/>
      <c r="AWJ29" s="297"/>
      <c r="AWK29" s="297"/>
      <c r="AWL29" s="297"/>
      <c r="AWM29" s="297"/>
      <c r="AWN29" s="297"/>
      <c r="AWO29" s="297"/>
      <c r="AWP29" s="297"/>
      <c r="AWQ29" s="297"/>
      <c r="AWR29" s="297"/>
      <c r="AWS29" s="297"/>
      <c r="AWT29" s="297"/>
      <c r="AWU29" s="297"/>
      <c r="AWV29" s="297"/>
      <c r="AWW29" s="297"/>
      <c r="AWX29" s="297"/>
      <c r="AWY29" s="297"/>
      <c r="AWZ29" s="297"/>
      <c r="AXA29" s="297"/>
      <c r="AXB29" s="297"/>
      <c r="AXC29" s="297"/>
      <c r="AXD29" s="297"/>
      <c r="AXE29" s="297"/>
      <c r="AXF29" s="297"/>
      <c r="AXG29" s="297"/>
      <c r="AXH29" s="297"/>
      <c r="AXI29" s="297"/>
      <c r="AXJ29" s="297"/>
      <c r="AXK29" s="297"/>
      <c r="AXL29" s="297"/>
      <c r="AXM29" s="297"/>
      <c r="AXN29" s="297"/>
      <c r="AXO29" s="297"/>
      <c r="AXP29" s="297"/>
      <c r="AXQ29" s="297"/>
      <c r="AXR29" s="297"/>
      <c r="AXS29" s="297"/>
      <c r="AXT29" s="297"/>
      <c r="AXU29" s="297"/>
      <c r="AXV29" s="297"/>
      <c r="AXW29" s="297"/>
      <c r="AXX29" s="297"/>
      <c r="AXY29" s="297"/>
      <c r="AXZ29" s="297"/>
      <c r="AYA29" s="297"/>
      <c r="AYB29" s="297"/>
      <c r="AYC29" s="297"/>
      <c r="AYD29" s="297"/>
      <c r="AYE29" s="297"/>
      <c r="AYF29" s="297"/>
      <c r="AYG29" s="297"/>
      <c r="AYH29" s="297"/>
      <c r="AYI29" s="297"/>
      <c r="AYJ29" s="297"/>
      <c r="AYK29" s="297"/>
      <c r="AYL29" s="297"/>
      <c r="AYM29" s="297"/>
      <c r="AYN29" s="297"/>
      <c r="AYO29" s="297"/>
      <c r="AYP29" s="297"/>
      <c r="AYQ29" s="297"/>
      <c r="AYR29" s="297"/>
      <c r="AYS29" s="297"/>
      <c r="AYT29" s="297"/>
      <c r="AYU29" s="297"/>
      <c r="AYV29" s="297"/>
      <c r="AYW29" s="297"/>
      <c r="AYX29" s="297"/>
      <c r="AYY29" s="297"/>
      <c r="AYZ29" s="297"/>
      <c r="AZA29" s="297"/>
      <c r="AZB29" s="297"/>
      <c r="AZC29" s="297"/>
      <c r="AZD29" s="297"/>
      <c r="AZE29" s="297"/>
      <c r="AZF29" s="297"/>
      <c r="AZG29" s="297"/>
      <c r="AZH29" s="297"/>
      <c r="AZI29" s="297"/>
      <c r="AZJ29" s="297"/>
      <c r="AZK29" s="297"/>
      <c r="AZL29" s="297"/>
      <c r="AZM29" s="297"/>
      <c r="AZN29" s="297"/>
      <c r="AZO29" s="297"/>
      <c r="AZP29" s="297"/>
      <c r="AZQ29" s="297"/>
      <c r="AZR29" s="297"/>
      <c r="AZS29" s="297"/>
      <c r="AZT29" s="297"/>
      <c r="AZU29" s="297"/>
      <c r="AZV29" s="297"/>
      <c r="AZW29" s="297"/>
      <c r="AZX29" s="297"/>
      <c r="AZY29" s="297"/>
      <c r="AZZ29" s="297"/>
      <c r="BAA29" s="297"/>
      <c r="BAB29" s="297"/>
      <c r="BAC29" s="297"/>
      <c r="BAD29" s="297"/>
      <c r="BAE29" s="297"/>
      <c r="BAF29" s="297"/>
      <c r="BAG29" s="297"/>
      <c r="BAH29" s="297"/>
      <c r="BAI29" s="297"/>
      <c r="BAJ29" s="297"/>
      <c r="BAK29" s="297"/>
      <c r="BAL29" s="297"/>
      <c r="BAM29" s="297"/>
      <c r="BAN29" s="297"/>
      <c r="BAO29" s="297"/>
      <c r="BAP29" s="297"/>
      <c r="BAQ29" s="297"/>
      <c r="BAR29" s="297"/>
      <c r="BAS29" s="297"/>
      <c r="BAT29" s="297"/>
      <c r="BAU29" s="297"/>
      <c r="BAV29" s="297"/>
      <c r="BAW29" s="297"/>
      <c r="BAX29" s="297"/>
      <c r="BAY29" s="297"/>
      <c r="BAZ29" s="297"/>
      <c r="BBA29" s="297"/>
      <c r="BBB29" s="297"/>
      <c r="BBC29" s="297"/>
      <c r="BBD29" s="297"/>
      <c r="BBE29" s="297"/>
      <c r="BBF29" s="297"/>
      <c r="BBG29" s="297"/>
      <c r="BBH29" s="297"/>
      <c r="BBI29" s="297"/>
      <c r="BBJ29" s="297"/>
      <c r="BBK29" s="297"/>
      <c r="BBL29" s="297"/>
      <c r="BBM29" s="297"/>
      <c r="BBN29" s="297"/>
      <c r="BBO29" s="297"/>
      <c r="BBP29" s="297"/>
      <c r="BBQ29" s="297"/>
      <c r="BBR29" s="297"/>
      <c r="BBS29" s="297"/>
      <c r="BBT29" s="297"/>
      <c r="BBU29" s="297"/>
      <c r="BBV29" s="297"/>
      <c r="BBW29" s="297"/>
      <c r="BBX29" s="297"/>
      <c r="BBY29" s="297"/>
      <c r="BBZ29" s="297"/>
      <c r="BCA29" s="297"/>
      <c r="BCB29" s="297"/>
      <c r="BCC29" s="297"/>
      <c r="BCD29" s="297"/>
      <c r="BCE29" s="297"/>
      <c r="BCF29" s="297"/>
      <c r="BCG29" s="297"/>
      <c r="BCH29" s="297"/>
      <c r="BCI29" s="297"/>
      <c r="BCJ29" s="297"/>
      <c r="BCK29" s="297"/>
      <c r="BCL29" s="297"/>
      <c r="BCM29" s="297"/>
      <c r="BCN29" s="297"/>
      <c r="BCO29" s="297"/>
      <c r="BCP29" s="297"/>
      <c r="BCQ29" s="297"/>
      <c r="BCR29" s="297"/>
      <c r="BCS29" s="297"/>
      <c r="BCT29" s="297"/>
      <c r="BCU29" s="297"/>
      <c r="BCV29" s="297"/>
      <c r="BCW29" s="297"/>
      <c r="BCX29" s="297"/>
      <c r="BCY29" s="297"/>
      <c r="BCZ29" s="297"/>
      <c r="BDA29" s="297"/>
      <c r="BDB29" s="297"/>
      <c r="BDC29" s="297"/>
      <c r="BDD29" s="297"/>
      <c r="BDE29" s="297"/>
      <c r="BDF29" s="297"/>
      <c r="BDG29" s="297"/>
      <c r="BDH29" s="297"/>
      <c r="BDI29" s="297"/>
      <c r="BDJ29" s="297"/>
      <c r="BDK29" s="297"/>
      <c r="BDL29" s="297"/>
      <c r="BDM29" s="297"/>
      <c r="BDN29" s="297"/>
      <c r="BDO29" s="297"/>
      <c r="BDP29" s="297"/>
      <c r="BDQ29" s="297"/>
      <c r="BDR29" s="297"/>
      <c r="BDS29" s="297"/>
      <c r="BDT29" s="297"/>
      <c r="BDU29" s="297"/>
      <c r="BDV29" s="297"/>
      <c r="BDW29" s="297"/>
      <c r="BDX29" s="297"/>
      <c r="BDY29" s="297"/>
      <c r="BDZ29" s="297"/>
      <c r="BEA29" s="297"/>
      <c r="BEB29" s="297"/>
      <c r="BEC29" s="297"/>
      <c r="BED29" s="297"/>
      <c r="BEE29" s="297"/>
      <c r="BEF29" s="297"/>
      <c r="BEG29" s="297"/>
      <c r="BEH29" s="297"/>
      <c r="BEI29" s="297"/>
      <c r="BEJ29" s="297"/>
      <c r="BEK29" s="297"/>
      <c r="BEL29" s="297"/>
      <c r="BEM29" s="297"/>
      <c r="BEN29" s="297"/>
      <c r="BEO29" s="297"/>
      <c r="BEP29" s="297"/>
      <c r="BEQ29" s="297"/>
      <c r="BER29" s="297"/>
      <c r="BES29" s="297"/>
      <c r="BET29" s="297"/>
      <c r="BEU29" s="297"/>
      <c r="BEV29" s="297"/>
      <c r="BEW29" s="297"/>
      <c r="BEX29" s="297"/>
      <c r="BEY29" s="297"/>
      <c r="BEZ29" s="297"/>
      <c r="BFA29" s="297"/>
      <c r="BFB29" s="297"/>
      <c r="BFC29" s="297"/>
      <c r="BFD29" s="297"/>
      <c r="BFE29" s="297"/>
      <c r="BFF29" s="297"/>
      <c r="BFG29" s="297"/>
      <c r="BFH29" s="297"/>
      <c r="BFI29" s="297"/>
      <c r="BFJ29" s="297"/>
      <c r="BFK29" s="297"/>
      <c r="BFL29" s="297"/>
      <c r="BFM29" s="297"/>
      <c r="BFN29" s="297"/>
      <c r="BFO29" s="297"/>
      <c r="BFP29" s="297"/>
      <c r="BFQ29" s="297"/>
      <c r="BFR29" s="297"/>
      <c r="BFS29" s="297"/>
      <c r="BFT29" s="297"/>
      <c r="BFU29" s="297"/>
      <c r="BFV29" s="297"/>
      <c r="BFW29" s="297"/>
      <c r="BFX29" s="297"/>
      <c r="BFY29" s="297"/>
      <c r="BFZ29" s="297"/>
      <c r="BGA29" s="297"/>
      <c r="BGB29" s="297"/>
      <c r="BGC29" s="297"/>
      <c r="BGD29" s="297"/>
      <c r="BGE29" s="297"/>
      <c r="BGF29" s="297"/>
      <c r="BGG29" s="297"/>
      <c r="BGH29" s="297"/>
      <c r="BGI29" s="297"/>
      <c r="BGJ29" s="297"/>
      <c r="BGK29" s="297"/>
      <c r="BGL29" s="297"/>
      <c r="BGM29" s="297"/>
      <c r="BGN29" s="297"/>
      <c r="BGO29" s="297"/>
      <c r="BGP29" s="297"/>
      <c r="BGQ29" s="297"/>
      <c r="BGR29" s="297"/>
      <c r="BGS29" s="297"/>
      <c r="BGT29" s="297"/>
      <c r="BGU29" s="297"/>
      <c r="BGV29" s="297"/>
      <c r="BGW29" s="297"/>
      <c r="BGX29" s="297"/>
      <c r="BGY29" s="297"/>
      <c r="BGZ29" s="297"/>
      <c r="BHA29" s="297"/>
      <c r="BHB29" s="297"/>
      <c r="BHC29" s="297"/>
      <c r="BHD29" s="297"/>
      <c r="BHE29" s="297"/>
      <c r="BHF29" s="297"/>
      <c r="BHG29" s="297"/>
      <c r="BHH29" s="297"/>
      <c r="BHI29" s="297"/>
      <c r="BHJ29" s="297"/>
      <c r="BHK29" s="297"/>
      <c r="BHL29" s="297"/>
      <c r="BHM29" s="297"/>
      <c r="BHN29" s="297"/>
      <c r="BHO29" s="297"/>
      <c r="BHP29" s="297"/>
      <c r="BHQ29" s="297"/>
      <c r="BHR29" s="297"/>
      <c r="BHS29" s="297"/>
      <c r="BHT29" s="297"/>
      <c r="BHU29" s="297"/>
      <c r="BHV29" s="297"/>
      <c r="BHW29" s="297"/>
      <c r="BHX29" s="297"/>
      <c r="BHY29" s="297"/>
      <c r="BHZ29" s="297"/>
      <c r="BIA29" s="297"/>
      <c r="BIB29" s="297"/>
      <c r="BIC29" s="297"/>
      <c r="BID29" s="297"/>
      <c r="BIE29" s="297"/>
      <c r="BIF29" s="297"/>
      <c r="BIG29" s="297"/>
      <c r="BIH29" s="297"/>
      <c r="BII29" s="297"/>
      <c r="BIJ29" s="297"/>
      <c r="BIK29" s="297"/>
      <c r="BIL29" s="297"/>
      <c r="BIM29" s="297"/>
      <c r="BIN29" s="297"/>
      <c r="BIO29" s="297"/>
      <c r="BIP29" s="297"/>
      <c r="BIQ29" s="297"/>
      <c r="BIR29" s="297"/>
      <c r="BIS29" s="297"/>
      <c r="BIT29" s="297"/>
      <c r="BIU29" s="297"/>
      <c r="BIV29" s="297"/>
      <c r="BIW29" s="297"/>
      <c r="BIX29" s="297"/>
      <c r="BIY29" s="297"/>
      <c r="BIZ29" s="297"/>
      <c r="BJA29" s="297"/>
      <c r="BJB29" s="297"/>
      <c r="BJC29" s="297"/>
      <c r="BJD29" s="297"/>
      <c r="BJE29" s="297"/>
      <c r="BJF29" s="297"/>
      <c r="BJG29" s="297"/>
      <c r="BJH29" s="297"/>
      <c r="BJI29" s="297"/>
      <c r="BJJ29" s="297"/>
      <c r="BJK29" s="297"/>
      <c r="BJL29" s="297"/>
      <c r="BJM29" s="297"/>
      <c r="BJN29" s="297"/>
      <c r="BJO29" s="297"/>
      <c r="BJP29" s="297"/>
      <c r="BJQ29" s="297"/>
      <c r="BJR29" s="297"/>
      <c r="BJS29" s="297"/>
      <c r="BJT29" s="297"/>
      <c r="BJU29" s="297"/>
      <c r="BJV29" s="297"/>
      <c r="BJW29" s="297"/>
      <c r="BJX29" s="297"/>
      <c r="BJY29" s="297"/>
      <c r="BJZ29" s="297"/>
      <c r="BKA29" s="297"/>
      <c r="BKB29" s="297"/>
      <c r="BKC29" s="297"/>
      <c r="BKD29" s="297"/>
      <c r="BKE29" s="297"/>
      <c r="BKF29" s="297"/>
      <c r="BKG29" s="297"/>
      <c r="BKH29" s="297"/>
      <c r="BKI29" s="297"/>
      <c r="BKJ29" s="297"/>
      <c r="BKK29" s="297"/>
      <c r="BKL29" s="297"/>
      <c r="BKM29" s="297"/>
      <c r="BKN29" s="297"/>
      <c r="BKO29" s="297"/>
      <c r="BKP29" s="297"/>
      <c r="BKQ29" s="297"/>
      <c r="BKR29" s="297"/>
      <c r="BKS29" s="297"/>
      <c r="BKT29" s="297"/>
      <c r="BKU29" s="297"/>
      <c r="BKV29" s="297"/>
      <c r="BKW29" s="297"/>
      <c r="BKX29" s="297"/>
      <c r="BKY29" s="297"/>
      <c r="BKZ29" s="297"/>
      <c r="BLA29" s="297"/>
      <c r="BLB29" s="297"/>
      <c r="BLC29" s="297"/>
      <c r="BLD29" s="297"/>
      <c r="BLE29" s="297"/>
      <c r="BLF29" s="297"/>
      <c r="BLG29" s="297"/>
      <c r="BLH29" s="297"/>
      <c r="BLI29" s="297"/>
      <c r="BLJ29" s="297"/>
      <c r="BLK29" s="297"/>
      <c r="BLL29" s="297"/>
      <c r="BLM29" s="297"/>
      <c r="BLN29" s="297"/>
      <c r="BLO29" s="297"/>
      <c r="BLP29" s="297"/>
      <c r="BLQ29" s="297"/>
      <c r="BLR29" s="297"/>
      <c r="BLS29" s="297"/>
      <c r="BLT29" s="297"/>
      <c r="BLU29" s="297"/>
      <c r="BLV29" s="297"/>
      <c r="BLW29" s="297"/>
      <c r="BLX29" s="297"/>
      <c r="BLY29" s="297"/>
      <c r="BLZ29" s="297"/>
      <c r="BMA29" s="297"/>
      <c r="BMB29" s="297"/>
      <c r="BMC29" s="297"/>
      <c r="BMD29" s="297"/>
      <c r="BME29" s="297"/>
      <c r="BMF29" s="297"/>
      <c r="BMG29" s="297"/>
      <c r="BMH29" s="297"/>
      <c r="BMI29" s="297"/>
      <c r="BMJ29" s="297"/>
      <c r="BMK29" s="297"/>
      <c r="BML29" s="297"/>
      <c r="BMM29" s="297"/>
      <c r="BMN29" s="297"/>
      <c r="BMO29" s="297"/>
      <c r="BMP29" s="297"/>
      <c r="BMQ29" s="297"/>
      <c r="BMR29" s="297"/>
      <c r="BMS29" s="297"/>
      <c r="BMT29" s="297"/>
      <c r="BMU29" s="297"/>
      <c r="BMV29" s="297"/>
      <c r="BMW29" s="297"/>
      <c r="BMX29" s="297"/>
      <c r="BMY29" s="297"/>
      <c r="BMZ29" s="297"/>
      <c r="BNA29" s="297"/>
      <c r="BNB29" s="297"/>
      <c r="BNC29" s="297"/>
      <c r="BND29" s="297"/>
      <c r="BNE29" s="297"/>
      <c r="BNF29" s="297"/>
      <c r="BNG29" s="297"/>
      <c r="BNH29" s="297"/>
      <c r="BNI29" s="297"/>
      <c r="BNJ29" s="297"/>
      <c r="BNK29" s="297"/>
      <c r="BNL29" s="297"/>
      <c r="BNM29" s="297"/>
      <c r="BNN29" s="297"/>
      <c r="BNO29" s="297"/>
      <c r="BNP29" s="297"/>
      <c r="BNQ29" s="297"/>
      <c r="BNR29" s="297"/>
      <c r="BNS29" s="297"/>
      <c r="BNT29" s="297"/>
      <c r="BNU29" s="297"/>
      <c r="BNV29" s="297"/>
      <c r="BNW29" s="297"/>
      <c r="BNX29" s="297"/>
      <c r="BNY29" s="297"/>
      <c r="BNZ29" s="297"/>
      <c r="BOA29" s="297"/>
      <c r="BOB29" s="297"/>
      <c r="BOC29" s="297"/>
      <c r="BOD29" s="297"/>
      <c r="BOE29" s="297"/>
      <c r="BOF29" s="297"/>
      <c r="BOG29" s="297"/>
      <c r="BOH29" s="297"/>
      <c r="BOI29" s="297"/>
      <c r="BOJ29" s="297"/>
      <c r="BOK29" s="297"/>
      <c r="BOL29" s="297"/>
      <c r="BOM29" s="297"/>
      <c r="BON29" s="297"/>
      <c r="BOO29" s="297"/>
      <c r="BOP29" s="297"/>
      <c r="BOQ29" s="297"/>
      <c r="BOR29" s="297"/>
      <c r="BOS29" s="297"/>
      <c r="BOT29" s="297"/>
      <c r="BOU29" s="297"/>
      <c r="BOV29" s="297"/>
      <c r="BOW29" s="297"/>
      <c r="BOX29" s="297"/>
      <c r="BOY29" s="297"/>
      <c r="BOZ29" s="297"/>
      <c r="BPA29" s="297"/>
      <c r="BPB29" s="297"/>
      <c r="BPC29" s="297"/>
      <c r="BPD29" s="297"/>
      <c r="BPE29" s="297"/>
      <c r="BPF29" s="297"/>
      <c r="BPG29" s="297"/>
      <c r="BPH29" s="297"/>
      <c r="BPI29" s="297"/>
      <c r="BPJ29" s="297"/>
      <c r="BPK29" s="297"/>
      <c r="BPL29" s="297"/>
      <c r="BPM29" s="297"/>
      <c r="BPN29" s="297"/>
      <c r="BPO29" s="297"/>
      <c r="BPP29" s="297"/>
      <c r="BPQ29" s="297"/>
      <c r="BPR29" s="297"/>
      <c r="BPS29" s="297"/>
      <c r="BPT29" s="297"/>
      <c r="BPU29" s="297"/>
      <c r="BPV29" s="297"/>
      <c r="BPW29" s="297"/>
      <c r="BPX29" s="297"/>
      <c r="BPY29" s="297"/>
      <c r="BPZ29" s="297"/>
      <c r="BQA29" s="297"/>
      <c r="BQB29" s="297"/>
      <c r="BQC29" s="297"/>
      <c r="BQD29" s="297"/>
      <c r="BQE29" s="297"/>
      <c r="BQF29" s="297"/>
      <c r="BQG29" s="297"/>
      <c r="BQH29" s="297"/>
      <c r="BQI29" s="297"/>
      <c r="BQJ29" s="297"/>
      <c r="BQK29" s="297"/>
      <c r="BQL29" s="297"/>
      <c r="BQM29" s="297"/>
      <c r="BQN29" s="297"/>
      <c r="BQO29" s="297"/>
      <c r="BQP29" s="297"/>
      <c r="BQQ29" s="297"/>
      <c r="BQR29" s="297"/>
      <c r="BQS29" s="297"/>
      <c r="BQT29" s="297"/>
      <c r="BQU29" s="297"/>
      <c r="BQV29" s="297"/>
      <c r="BQW29" s="297"/>
      <c r="BQX29" s="297"/>
      <c r="BQY29" s="297"/>
      <c r="BQZ29" s="297"/>
      <c r="BRA29" s="297"/>
      <c r="BRB29" s="297"/>
      <c r="BRC29" s="297"/>
      <c r="BRD29" s="297"/>
      <c r="BRE29" s="297"/>
      <c r="BRF29" s="297"/>
      <c r="BRG29" s="297"/>
      <c r="BRH29" s="297"/>
      <c r="BRI29" s="297"/>
      <c r="BRJ29" s="297"/>
      <c r="BRK29" s="297"/>
      <c r="BRL29" s="297"/>
      <c r="BRM29" s="297"/>
      <c r="BRN29" s="297"/>
      <c r="BRO29" s="297"/>
      <c r="BRP29" s="297"/>
      <c r="BRQ29" s="297"/>
      <c r="BRR29" s="297"/>
      <c r="BRS29" s="297"/>
      <c r="BRT29" s="297"/>
      <c r="BRU29" s="297"/>
      <c r="BRV29" s="297"/>
      <c r="BRW29" s="297"/>
      <c r="BRX29" s="297"/>
      <c r="BRY29" s="297"/>
      <c r="BRZ29" s="297"/>
      <c r="BSA29" s="297"/>
      <c r="BSB29" s="297"/>
      <c r="BSC29" s="297"/>
      <c r="BSD29" s="297"/>
      <c r="BSE29" s="297"/>
      <c r="BSF29" s="297"/>
      <c r="BSG29" s="297"/>
      <c r="BSH29" s="297"/>
      <c r="BSI29" s="297"/>
      <c r="BSJ29" s="297"/>
      <c r="BSK29" s="297"/>
      <c r="BSL29" s="297"/>
      <c r="BSM29" s="297"/>
      <c r="BSN29" s="297"/>
      <c r="BSO29" s="297"/>
      <c r="BSP29" s="297"/>
      <c r="BSQ29" s="297"/>
      <c r="BSR29" s="297"/>
      <c r="BSS29" s="297"/>
      <c r="BST29" s="297"/>
      <c r="BSU29" s="297"/>
      <c r="BSV29" s="297"/>
      <c r="BSW29" s="297"/>
      <c r="BSX29" s="297"/>
      <c r="BSY29" s="297"/>
      <c r="BSZ29" s="297"/>
      <c r="BTA29" s="297"/>
      <c r="BTB29" s="297"/>
      <c r="BTC29" s="297"/>
      <c r="BTD29" s="297"/>
      <c r="BTE29" s="297"/>
      <c r="BTF29" s="297"/>
      <c r="BTG29" s="297"/>
      <c r="BTH29" s="297"/>
      <c r="BTI29" s="297"/>
      <c r="BTJ29" s="297"/>
      <c r="BTK29" s="297"/>
      <c r="BTL29" s="297"/>
      <c r="BTM29" s="297"/>
      <c r="BTN29" s="297"/>
      <c r="BTO29" s="297"/>
      <c r="BTP29" s="297"/>
      <c r="BTQ29" s="297"/>
      <c r="BTR29" s="297"/>
      <c r="BTS29" s="297"/>
      <c r="BTT29" s="297"/>
      <c r="BTU29" s="297"/>
      <c r="BTV29" s="297"/>
      <c r="BTW29" s="297"/>
      <c r="BTX29" s="297"/>
      <c r="BTY29" s="297"/>
      <c r="BTZ29" s="297"/>
      <c r="BUA29" s="297"/>
      <c r="BUB29" s="297"/>
      <c r="BUC29" s="297"/>
      <c r="BUD29" s="297"/>
      <c r="BUE29" s="297"/>
      <c r="BUF29" s="297"/>
      <c r="BUG29" s="297"/>
      <c r="BUH29" s="297"/>
      <c r="BUI29" s="297"/>
      <c r="BUJ29" s="297"/>
      <c r="BUK29" s="297"/>
      <c r="BUL29" s="297"/>
      <c r="BUM29" s="297"/>
      <c r="BUN29" s="297"/>
      <c r="BUO29" s="297"/>
      <c r="BUP29" s="297"/>
      <c r="BUQ29" s="297"/>
      <c r="BUR29" s="297"/>
      <c r="BUS29" s="297"/>
      <c r="BUT29" s="297"/>
      <c r="BUU29" s="297"/>
      <c r="BUV29" s="297"/>
      <c r="BUW29" s="297"/>
      <c r="BUX29" s="297"/>
      <c r="BUY29" s="297"/>
      <c r="BUZ29" s="297"/>
      <c r="BVA29" s="297"/>
      <c r="BVB29" s="297"/>
      <c r="BVC29" s="297"/>
      <c r="BVD29" s="297"/>
      <c r="BVE29" s="297"/>
      <c r="BVF29" s="297"/>
      <c r="BVG29" s="297"/>
      <c r="BVH29" s="297"/>
      <c r="BVI29" s="297"/>
      <c r="BVJ29" s="297"/>
    </row>
    <row r="30" spans="1:1934" s="63" customFormat="1">
      <c r="A30" s="197" t="s">
        <v>71</v>
      </c>
      <c r="B30" s="188" t="s">
        <v>1178</v>
      </c>
      <c r="C30" s="143"/>
      <c r="D30" s="153"/>
      <c r="E30" s="153"/>
      <c r="F30" s="188"/>
      <c r="G30" s="188"/>
      <c r="H30" s="188"/>
      <c r="I30" s="152">
        <v>800</v>
      </c>
      <c r="J30" s="189"/>
      <c r="K30" s="194"/>
      <c r="L30" s="153"/>
      <c r="M30" s="338"/>
      <c r="N30" s="338"/>
      <c r="O30" s="338"/>
      <c r="P30" s="338">
        <f>SUM(Q30:R30)</f>
        <v>0</v>
      </c>
      <c r="Q30" s="338"/>
      <c r="R30" s="338"/>
      <c r="S30" s="338">
        <f>SUM(T30:U30)</f>
        <v>0</v>
      </c>
      <c r="T30" s="338"/>
      <c r="U30" s="338"/>
      <c r="V30" s="338">
        <f>SUM(W30:X30)</f>
        <v>0</v>
      </c>
      <c r="W30" s="338"/>
      <c r="X30" s="338"/>
    </row>
    <row r="31" spans="1:1934" s="63" customFormat="1">
      <c r="A31" s="197" t="s">
        <v>164</v>
      </c>
      <c r="B31" s="188" t="s">
        <v>980</v>
      </c>
      <c r="C31" s="143"/>
      <c r="D31" s="153"/>
      <c r="E31" s="153"/>
      <c r="F31" s="188"/>
      <c r="G31" s="188"/>
      <c r="H31" s="188"/>
      <c r="I31" s="152">
        <v>800</v>
      </c>
      <c r="J31" s="189"/>
      <c r="K31" s="194"/>
      <c r="L31" s="153"/>
      <c r="M31" s="338"/>
      <c r="N31" s="338"/>
      <c r="O31" s="338"/>
      <c r="P31" s="338">
        <f>SUM(Q31:R31)</f>
        <v>0</v>
      </c>
      <c r="Q31" s="338"/>
      <c r="R31" s="338"/>
      <c r="S31" s="338">
        <f>SUM(T31:U31)</f>
        <v>0</v>
      </c>
      <c r="T31" s="338"/>
      <c r="U31" s="338"/>
      <c r="V31" s="338">
        <f>SUM(W31:X31)</f>
        <v>0</v>
      </c>
      <c r="W31" s="338"/>
      <c r="X31" s="338"/>
    </row>
    <row r="32" spans="1:1934">
      <c r="A32" s="449" t="s">
        <v>72</v>
      </c>
      <c r="B32" s="449"/>
      <c r="C32" s="449"/>
      <c r="D32" s="449"/>
      <c r="E32" s="449"/>
      <c r="F32" s="449"/>
      <c r="G32" s="449"/>
      <c r="H32" s="449"/>
      <c r="I32" s="449"/>
      <c r="J32" s="449"/>
      <c r="K32" s="449"/>
      <c r="L32" s="449"/>
      <c r="M32" s="339">
        <f>SUM(M33)</f>
        <v>271.5</v>
      </c>
      <c r="N32" s="339">
        <f t="shared" ref="N32:X32" si="9">SUM(N33)</f>
        <v>289.5</v>
      </c>
      <c r="O32" s="339">
        <f t="shared" si="9"/>
        <v>216</v>
      </c>
      <c r="P32" s="339">
        <f t="shared" si="9"/>
        <v>307.5</v>
      </c>
      <c r="Q32" s="339">
        <f t="shared" si="9"/>
        <v>307.5</v>
      </c>
      <c r="R32" s="339">
        <f t="shared" si="9"/>
        <v>0</v>
      </c>
      <c r="S32" s="339">
        <f t="shared" si="9"/>
        <v>299.2</v>
      </c>
      <c r="T32" s="339">
        <f t="shared" si="9"/>
        <v>299.2</v>
      </c>
      <c r="U32" s="339">
        <f t="shared" si="9"/>
        <v>0</v>
      </c>
      <c r="V32" s="339">
        <f t="shared" si="9"/>
        <v>313.60000000000002</v>
      </c>
      <c r="W32" s="339">
        <f t="shared" si="9"/>
        <v>313.60000000000002</v>
      </c>
      <c r="X32" s="339">
        <f t="shared" si="9"/>
        <v>0</v>
      </c>
      <c r="Y32" s="185"/>
      <c r="Z32" s="185"/>
      <c r="AA32" s="185"/>
      <c r="AB32" s="185"/>
      <c r="AC32" s="185"/>
      <c r="AD32" s="185"/>
      <c r="AE32" s="185"/>
      <c r="AF32" s="185"/>
      <c r="AG32" s="185"/>
      <c r="AH32" s="185"/>
      <c r="AI32" s="185"/>
      <c r="AJ32" s="185"/>
      <c r="AK32" s="185"/>
      <c r="AL32" s="185"/>
      <c r="AM32" s="185"/>
      <c r="AN32" s="185"/>
      <c r="AO32" s="185"/>
      <c r="AP32" s="185"/>
      <c r="AQ32" s="185"/>
      <c r="AR32" s="185"/>
      <c r="AS32" s="185"/>
      <c r="AT32" s="185"/>
      <c r="AU32" s="185"/>
      <c r="AV32" s="185"/>
      <c r="AW32" s="185"/>
      <c r="AX32" s="185"/>
      <c r="AY32" s="185"/>
      <c r="AZ32" s="185"/>
      <c r="BA32" s="185"/>
      <c r="BB32" s="185"/>
      <c r="BC32" s="185"/>
      <c r="BD32" s="185"/>
      <c r="BE32" s="185"/>
      <c r="BF32" s="185"/>
      <c r="BG32" s="185"/>
      <c r="BH32" s="185"/>
      <c r="BI32" s="185"/>
      <c r="BJ32" s="185"/>
      <c r="BK32" s="185"/>
      <c r="BL32" s="185"/>
      <c r="BM32" s="185"/>
      <c r="BN32" s="185"/>
      <c r="BO32" s="185"/>
      <c r="BP32" s="185"/>
      <c r="BQ32" s="185"/>
      <c r="BR32" s="185"/>
      <c r="BS32" s="185"/>
      <c r="BT32" s="185"/>
      <c r="BU32" s="185"/>
      <c r="BV32" s="185"/>
      <c r="BW32" s="185"/>
      <c r="BX32" s="185"/>
      <c r="BY32" s="185"/>
      <c r="BZ32" s="185"/>
      <c r="CA32" s="185"/>
      <c r="CB32" s="185"/>
      <c r="CC32" s="185"/>
      <c r="CD32" s="185"/>
      <c r="CE32" s="185"/>
      <c r="CF32" s="185"/>
      <c r="CG32" s="185"/>
      <c r="CH32" s="185"/>
      <c r="CI32" s="185"/>
      <c r="CJ32" s="185"/>
      <c r="CK32" s="185"/>
      <c r="CL32" s="185"/>
      <c r="CM32" s="185"/>
      <c r="CN32" s="185"/>
      <c r="CO32" s="185"/>
      <c r="CP32" s="185"/>
      <c r="CQ32" s="185"/>
      <c r="CR32" s="185"/>
      <c r="CS32" s="185"/>
      <c r="CT32" s="185"/>
      <c r="CU32" s="185"/>
      <c r="CV32" s="185"/>
      <c r="CW32" s="185"/>
      <c r="CX32" s="185"/>
      <c r="CY32" s="185"/>
      <c r="CZ32" s="185"/>
      <c r="DA32" s="185"/>
      <c r="DB32" s="185"/>
      <c r="DC32" s="185"/>
      <c r="DD32" s="185"/>
      <c r="DE32" s="185"/>
      <c r="DF32" s="185"/>
      <c r="DG32" s="185"/>
      <c r="DH32" s="185"/>
      <c r="DI32" s="185"/>
      <c r="DJ32" s="185"/>
      <c r="DK32" s="185"/>
      <c r="DL32" s="185"/>
      <c r="DM32" s="185"/>
      <c r="DN32" s="185"/>
      <c r="DO32" s="185"/>
      <c r="DP32" s="185"/>
      <c r="DQ32" s="185"/>
      <c r="DR32" s="185"/>
      <c r="DS32" s="185"/>
      <c r="DT32" s="185"/>
      <c r="DU32" s="185"/>
      <c r="DV32" s="185"/>
      <c r="DW32" s="185"/>
      <c r="DX32" s="185"/>
      <c r="DY32" s="185"/>
      <c r="DZ32" s="185"/>
      <c r="EA32" s="185"/>
      <c r="EB32" s="185"/>
      <c r="EC32" s="185"/>
      <c r="ED32" s="185"/>
      <c r="EE32" s="185"/>
      <c r="EF32" s="185"/>
      <c r="EG32" s="185"/>
      <c r="EH32" s="185"/>
      <c r="EI32" s="185"/>
      <c r="EJ32" s="185"/>
      <c r="EK32" s="185"/>
      <c r="EL32" s="185"/>
      <c r="EM32" s="185"/>
      <c r="EN32" s="185"/>
      <c r="EO32" s="185"/>
      <c r="EP32" s="185"/>
      <c r="EQ32" s="185"/>
      <c r="ER32" s="185"/>
      <c r="ES32" s="185"/>
      <c r="ET32" s="185"/>
      <c r="EU32" s="185"/>
      <c r="EV32" s="185"/>
      <c r="EW32" s="185"/>
      <c r="EX32" s="185"/>
      <c r="EY32" s="185"/>
      <c r="EZ32" s="185"/>
      <c r="FA32" s="185"/>
      <c r="FB32" s="185"/>
      <c r="FC32" s="185"/>
      <c r="FD32" s="185"/>
      <c r="FE32" s="185"/>
      <c r="FF32" s="185"/>
      <c r="FG32" s="185"/>
      <c r="FH32" s="185"/>
      <c r="FI32" s="185"/>
      <c r="FJ32" s="185"/>
      <c r="FK32" s="185"/>
      <c r="FL32" s="185"/>
    </row>
    <row r="33" spans="1:168" ht="37.5">
      <c r="A33" s="197" t="s">
        <v>21</v>
      </c>
      <c r="B33" s="188" t="s">
        <v>88</v>
      </c>
      <c r="C33" s="288"/>
      <c r="D33" s="146"/>
      <c r="E33" s="154"/>
      <c r="F33" s="188"/>
      <c r="G33" s="188"/>
      <c r="H33" s="188"/>
      <c r="I33" s="152">
        <v>200</v>
      </c>
      <c r="J33" s="487" t="s">
        <v>184</v>
      </c>
      <c r="K33" s="439" t="s">
        <v>981</v>
      </c>
      <c r="L33" s="154"/>
      <c r="M33" s="338">
        <f t="shared" ref="M33:X33" si="10">SUM(M34:M34)</f>
        <v>271.5</v>
      </c>
      <c r="N33" s="338">
        <f t="shared" si="10"/>
        <v>289.5</v>
      </c>
      <c r="O33" s="338">
        <f t="shared" si="10"/>
        <v>216</v>
      </c>
      <c r="P33" s="338">
        <f t="shared" si="10"/>
        <v>307.5</v>
      </c>
      <c r="Q33" s="338">
        <f t="shared" si="10"/>
        <v>307.5</v>
      </c>
      <c r="R33" s="338">
        <f t="shared" si="10"/>
        <v>0</v>
      </c>
      <c r="S33" s="338">
        <f t="shared" si="10"/>
        <v>299.2</v>
      </c>
      <c r="T33" s="338">
        <f t="shared" si="10"/>
        <v>299.2</v>
      </c>
      <c r="U33" s="338">
        <f t="shared" si="10"/>
        <v>0</v>
      </c>
      <c r="V33" s="338">
        <f t="shared" si="10"/>
        <v>313.60000000000002</v>
      </c>
      <c r="W33" s="338">
        <f t="shared" si="10"/>
        <v>313.60000000000002</v>
      </c>
      <c r="X33" s="338">
        <f t="shared" si="10"/>
        <v>0</v>
      </c>
      <c r="Y33" s="185"/>
      <c r="Z33" s="185"/>
      <c r="AA33" s="185"/>
      <c r="AB33" s="185"/>
      <c r="AC33" s="185"/>
      <c r="AD33" s="185"/>
      <c r="AE33" s="185"/>
      <c r="AF33" s="185"/>
      <c r="AG33" s="185"/>
      <c r="AH33" s="185"/>
      <c r="AI33" s="185"/>
      <c r="AJ33" s="185"/>
      <c r="AK33" s="185"/>
      <c r="AL33" s="185"/>
      <c r="AM33" s="185"/>
      <c r="AN33" s="185"/>
      <c r="AO33" s="185"/>
      <c r="AP33" s="185"/>
      <c r="AQ33" s="185"/>
      <c r="AR33" s="185"/>
      <c r="AS33" s="185"/>
      <c r="AT33" s="185"/>
      <c r="AU33" s="185"/>
      <c r="AV33" s="185"/>
      <c r="AW33" s="185"/>
      <c r="AX33" s="185"/>
      <c r="AY33" s="185"/>
      <c r="AZ33" s="185"/>
      <c r="BA33" s="185"/>
      <c r="BB33" s="185"/>
      <c r="BC33" s="185"/>
      <c r="BD33" s="185"/>
      <c r="BE33" s="185"/>
      <c r="BF33" s="185"/>
      <c r="BG33" s="185"/>
      <c r="BH33" s="185"/>
      <c r="BI33" s="185"/>
      <c r="BJ33" s="185"/>
      <c r="BK33" s="185"/>
      <c r="BL33" s="185"/>
      <c r="BM33" s="185"/>
      <c r="BN33" s="185"/>
      <c r="BO33" s="185"/>
      <c r="BP33" s="185"/>
      <c r="BQ33" s="185"/>
      <c r="BR33" s="185"/>
      <c r="BS33" s="185"/>
      <c r="BT33" s="185"/>
      <c r="BU33" s="185"/>
      <c r="BV33" s="185"/>
      <c r="BW33" s="185"/>
      <c r="BX33" s="185"/>
      <c r="BY33" s="185"/>
      <c r="BZ33" s="185"/>
      <c r="CA33" s="185"/>
      <c r="CB33" s="185"/>
      <c r="CC33" s="185"/>
      <c r="CD33" s="185"/>
      <c r="CE33" s="185"/>
      <c r="CF33" s="185"/>
      <c r="CG33" s="185"/>
      <c r="CH33" s="185"/>
      <c r="CI33" s="185"/>
      <c r="CJ33" s="185"/>
      <c r="CK33" s="185"/>
      <c r="CL33" s="185"/>
      <c r="CM33" s="185"/>
      <c r="CN33" s="185"/>
      <c r="CO33" s="185"/>
      <c r="CP33" s="185"/>
      <c r="CQ33" s="185"/>
      <c r="CR33" s="185"/>
      <c r="CS33" s="185"/>
      <c r="CT33" s="185"/>
      <c r="CU33" s="185"/>
      <c r="CV33" s="185"/>
      <c r="CW33" s="185"/>
      <c r="CX33" s="185"/>
      <c r="CY33" s="185"/>
      <c r="CZ33" s="185"/>
      <c r="DA33" s="185"/>
      <c r="DB33" s="185"/>
      <c r="DC33" s="185"/>
      <c r="DD33" s="185"/>
      <c r="DE33" s="185"/>
      <c r="DF33" s="185"/>
      <c r="DG33" s="185"/>
      <c r="DH33" s="185"/>
      <c r="DI33" s="185"/>
      <c r="DJ33" s="185"/>
      <c r="DK33" s="185"/>
      <c r="DL33" s="185"/>
      <c r="DM33" s="185"/>
      <c r="DN33" s="185"/>
      <c r="DO33" s="185"/>
      <c r="DP33" s="185"/>
      <c r="DQ33" s="185"/>
      <c r="DR33" s="185"/>
      <c r="DS33" s="185"/>
      <c r="DT33" s="185"/>
      <c r="DU33" s="185"/>
      <c r="DV33" s="185"/>
      <c r="DW33" s="185"/>
      <c r="DX33" s="185"/>
      <c r="DY33" s="185"/>
      <c r="DZ33" s="185"/>
      <c r="EA33" s="185"/>
      <c r="EB33" s="185"/>
      <c r="EC33" s="185"/>
      <c r="ED33" s="185"/>
      <c r="EE33" s="185"/>
      <c r="EF33" s="185"/>
      <c r="EG33" s="185"/>
      <c r="EH33" s="185"/>
      <c r="EI33" s="185"/>
      <c r="EJ33" s="185"/>
      <c r="EK33" s="185"/>
      <c r="EL33" s="185"/>
      <c r="EM33" s="185"/>
      <c r="EN33" s="185"/>
      <c r="EO33" s="185"/>
      <c r="EP33" s="185"/>
      <c r="EQ33" s="185"/>
      <c r="ER33" s="185"/>
      <c r="ES33" s="185"/>
      <c r="ET33" s="185"/>
      <c r="EU33" s="185"/>
      <c r="EV33" s="185"/>
      <c r="EW33" s="185"/>
      <c r="EX33" s="185"/>
      <c r="EY33" s="185"/>
      <c r="EZ33" s="185"/>
      <c r="FA33" s="185"/>
      <c r="FB33" s="185"/>
      <c r="FC33" s="185"/>
      <c r="FD33" s="185"/>
      <c r="FE33" s="185"/>
      <c r="FF33" s="185"/>
      <c r="FG33" s="185"/>
      <c r="FH33" s="185"/>
      <c r="FI33" s="185"/>
      <c r="FJ33" s="185"/>
      <c r="FK33" s="185"/>
      <c r="FL33" s="185"/>
    </row>
    <row r="34" spans="1:168" ht="75">
      <c r="A34" s="197" t="s">
        <v>41</v>
      </c>
      <c r="B34" s="188" t="s">
        <v>147</v>
      </c>
      <c r="C34" s="288"/>
      <c r="D34" s="157" t="s">
        <v>313</v>
      </c>
      <c r="E34" s="154" t="s">
        <v>1176</v>
      </c>
      <c r="F34" s="157" t="s">
        <v>92</v>
      </c>
      <c r="G34" s="157" t="s">
        <v>79</v>
      </c>
      <c r="H34" s="157" t="s">
        <v>982</v>
      </c>
      <c r="I34" s="152">
        <v>200</v>
      </c>
      <c r="J34" s="487"/>
      <c r="K34" s="439"/>
      <c r="L34" s="154"/>
      <c r="M34" s="338">
        <v>271.5</v>
      </c>
      <c r="N34" s="338">
        <v>289.5</v>
      </c>
      <c r="O34" s="338">
        <v>216</v>
      </c>
      <c r="P34" s="338">
        <f>SUM(Q34:R34)</f>
        <v>307.5</v>
      </c>
      <c r="Q34" s="338">
        <v>307.5</v>
      </c>
      <c r="R34" s="338"/>
      <c r="S34" s="338">
        <f>SUM(T34:U34)</f>
        <v>299.2</v>
      </c>
      <c r="T34" s="338">
        <v>299.2</v>
      </c>
      <c r="U34" s="338"/>
      <c r="V34" s="338">
        <f>SUM(W34:X34)</f>
        <v>313.60000000000002</v>
      </c>
      <c r="W34" s="338">
        <v>313.60000000000002</v>
      </c>
      <c r="X34" s="338"/>
    </row>
    <row r="35" spans="1:168">
      <c r="A35" s="199" t="s">
        <v>15</v>
      </c>
      <c r="B35" s="201" t="s">
        <v>16</v>
      </c>
      <c r="C35" s="308"/>
      <c r="D35" s="202"/>
      <c r="E35" s="203"/>
      <c r="F35" s="204"/>
      <c r="G35" s="204"/>
      <c r="H35" s="204"/>
      <c r="I35" s="204">
        <v>300</v>
      </c>
      <c r="J35" s="205"/>
      <c r="K35" s="206"/>
      <c r="L35" s="203"/>
      <c r="M35" s="337">
        <f>SUM(M36,M38)</f>
        <v>40.9</v>
      </c>
      <c r="N35" s="337">
        <f t="shared" ref="N35:X35" si="11">SUM(N36,N38)</f>
        <v>266.3</v>
      </c>
      <c r="O35" s="337">
        <f t="shared" si="11"/>
        <v>21.4</v>
      </c>
      <c r="P35" s="337">
        <f t="shared" si="11"/>
        <v>30</v>
      </c>
      <c r="Q35" s="337">
        <f t="shared" si="11"/>
        <v>30</v>
      </c>
      <c r="R35" s="337">
        <f t="shared" si="11"/>
        <v>0</v>
      </c>
      <c r="S35" s="337">
        <f t="shared" si="11"/>
        <v>30</v>
      </c>
      <c r="T35" s="337">
        <f t="shared" si="11"/>
        <v>30</v>
      </c>
      <c r="U35" s="337">
        <f t="shared" si="11"/>
        <v>0</v>
      </c>
      <c r="V35" s="337">
        <f t="shared" si="11"/>
        <v>30</v>
      </c>
      <c r="W35" s="337">
        <f t="shared" si="11"/>
        <v>30</v>
      </c>
      <c r="X35" s="337">
        <f t="shared" si="11"/>
        <v>0</v>
      </c>
    </row>
    <row r="36" spans="1:168" ht="56.25">
      <c r="A36" s="141" t="s">
        <v>18</v>
      </c>
      <c r="B36" s="148" t="s">
        <v>46</v>
      </c>
      <c r="C36" s="309"/>
      <c r="D36" s="207"/>
      <c r="E36" s="208"/>
      <c r="F36" s="148"/>
      <c r="G36" s="148"/>
      <c r="H36" s="148"/>
      <c r="I36" s="242">
        <v>320</v>
      </c>
      <c r="J36" s="209"/>
      <c r="K36" s="210"/>
      <c r="L36" s="208"/>
      <c r="M36" s="144">
        <f t="shared" ref="M36:X36" si="12">SUM(M37:M37)</f>
        <v>40.9</v>
      </c>
      <c r="N36" s="144">
        <f t="shared" si="12"/>
        <v>48</v>
      </c>
      <c r="O36" s="144">
        <f t="shared" si="12"/>
        <v>21.4</v>
      </c>
      <c r="P36" s="144">
        <f t="shared" si="12"/>
        <v>30</v>
      </c>
      <c r="Q36" s="144">
        <f t="shared" si="12"/>
        <v>30</v>
      </c>
      <c r="R36" s="144">
        <f t="shared" si="12"/>
        <v>0</v>
      </c>
      <c r="S36" s="144">
        <f t="shared" si="12"/>
        <v>30</v>
      </c>
      <c r="T36" s="144">
        <f t="shared" si="12"/>
        <v>30</v>
      </c>
      <c r="U36" s="144">
        <f t="shared" si="12"/>
        <v>0</v>
      </c>
      <c r="V36" s="144">
        <f t="shared" si="12"/>
        <v>30</v>
      </c>
      <c r="W36" s="144">
        <f t="shared" si="12"/>
        <v>30</v>
      </c>
      <c r="X36" s="144">
        <f t="shared" si="12"/>
        <v>0</v>
      </c>
    </row>
    <row r="37" spans="1:168" ht="187.5">
      <c r="A37" s="259" t="s">
        <v>12</v>
      </c>
      <c r="B37" s="211" t="s">
        <v>148</v>
      </c>
      <c r="C37" s="291"/>
      <c r="D37" s="212" t="s">
        <v>317</v>
      </c>
      <c r="E37" s="153" t="s">
        <v>1180</v>
      </c>
      <c r="F37" s="157" t="s">
        <v>79</v>
      </c>
      <c r="G37" s="157" t="s">
        <v>94</v>
      </c>
      <c r="H37" s="157" t="s">
        <v>172</v>
      </c>
      <c r="I37" s="152">
        <v>300</v>
      </c>
      <c r="J37" s="187" t="s">
        <v>185</v>
      </c>
      <c r="K37" s="253"/>
      <c r="L37" s="153"/>
      <c r="M37" s="338">
        <v>40.9</v>
      </c>
      <c r="N37" s="338">
        <v>48</v>
      </c>
      <c r="O37" s="338">
        <v>21.4</v>
      </c>
      <c r="P37" s="338">
        <f>SUM(Q37:R37)</f>
        <v>30</v>
      </c>
      <c r="Q37" s="338">
        <v>30</v>
      </c>
      <c r="R37" s="338"/>
      <c r="S37" s="338">
        <f>SUM(T37:U37)</f>
        <v>30</v>
      </c>
      <c r="T37" s="338">
        <v>30</v>
      </c>
      <c r="U37" s="338"/>
      <c r="V37" s="338">
        <f>SUM(W37:X37)</f>
        <v>30</v>
      </c>
      <c r="W37" s="338">
        <v>30</v>
      </c>
      <c r="X37" s="338"/>
    </row>
    <row r="38" spans="1:168">
      <c r="A38" s="141" t="s">
        <v>151</v>
      </c>
      <c r="B38" s="148" t="s">
        <v>209</v>
      </c>
      <c r="C38" s="309"/>
      <c r="D38" s="207"/>
      <c r="E38" s="208"/>
      <c r="F38" s="148"/>
      <c r="G38" s="148"/>
      <c r="H38" s="148"/>
      <c r="I38" s="242">
        <v>360</v>
      </c>
      <c r="J38" s="209"/>
      <c r="K38" s="210"/>
      <c r="L38" s="208"/>
      <c r="M38" s="144">
        <f t="shared" ref="M38:X38" si="13">SUM(M39:M39)</f>
        <v>0</v>
      </c>
      <c r="N38" s="144">
        <f t="shared" si="13"/>
        <v>218.3</v>
      </c>
      <c r="O38" s="144">
        <f t="shared" si="13"/>
        <v>0</v>
      </c>
      <c r="P38" s="144">
        <f t="shared" si="13"/>
        <v>0</v>
      </c>
      <c r="Q38" s="144">
        <f t="shared" si="13"/>
        <v>0</v>
      </c>
      <c r="R38" s="144">
        <f t="shared" si="13"/>
        <v>0</v>
      </c>
      <c r="S38" s="144">
        <f t="shared" si="13"/>
        <v>0</v>
      </c>
      <c r="T38" s="144">
        <f t="shared" si="13"/>
        <v>0</v>
      </c>
      <c r="U38" s="144">
        <f t="shared" si="13"/>
        <v>0</v>
      </c>
      <c r="V38" s="144">
        <f t="shared" si="13"/>
        <v>0</v>
      </c>
      <c r="W38" s="144">
        <f t="shared" si="13"/>
        <v>0</v>
      </c>
      <c r="X38" s="144">
        <f t="shared" si="13"/>
        <v>0</v>
      </c>
    </row>
    <row r="39" spans="1:168" ht="409.5">
      <c r="A39" s="259" t="s">
        <v>14</v>
      </c>
      <c r="B39" s="188" t="s">
        <v>1182</v>
      </c>
      <c r="C39" s="291"/>
      <c r="D39" s="212" t="s">
        <v>342</v>
      </c>
      <c r="E39" s="153" t="s">
        <v>1176</v>
      </c>
      <c r="F39" s="157" t="s">
        <v>91</v>
      </c>
      <c r="G39" s="157" t="s">
        <v>82</v>
      </c>
      <c r="H39" s="157" t="s">
        <v>1183</v>
      </c>
      <c r="I39" s="152">
        <v>300</v>
      </c>
      <c r="J39" s="187" t="s">
        <v>1184</v>
      </c>
      <c r="K39" s="253"/>
      <c r="L39" s="153"/>
      <c r="M39" s="338"/>
      <c r="N39" s="338">
        <v>218.3</v>
      </c>
      <c r="O39" s="338"/>
      <c r="P39" s="338">
        <f>SUM(Q39:R39)</f>
        <v>0</v>
      </c>
      <c r="Q39" s="338"/>
      <c r="R39" s="338"/>
      <c r="S39" s="338">
        <f>SUM(T39:U39)</f>
        <v>0</v>
      </c>
      <c r="T39" s="338"/>
      <c r="U39" s="338"/>
      <c r="V39" s="338">
        <f>SUM(W39:X39)</f>
        <v>0</v>
      </c>
      <c r="W39" s="338"/>
      <c r="X39" s="338"/>
    </row>
    <row r="40" spans="1:168">
      <c r="A40" s="199" t="s">
        <v>152</v>
      </c>
      <c r="B40" s="441" t="s">
        <v>153</v>
      </c>
      <c r="C40" s="441"/>
      <c r="D40" s="441"/>
      <c r="E40" s="441"/>
      <c r="F40" s="441"/>
      <c r="G40" s="441"/>
      <c r="H40" s="441"/>
      <c r="I40" s="441"/>
      <c r="J40" s="441"/>
      <c r="K40" s="441"/>
      <c r="L40" s="441"/>
      <c r="M40" s="340">
        <f>M41</f>
        <v>177</v>
      </c>
      <c r="N40" s="340">
        <f t="shared" ref="N40:X40" si="14">N41</f>
        <v>14850.5</v>
      </c>
      <c r="O40" s="340">
        <f t="shared" si="14"/>
        <v>0</v>
      </c>
      <c r="P40" s="340">
        <f t="shared" si="14"/>
        <v>20000</v>
      </c>
      <c r="Q40" s="340">
        <f t="shared" si="14"/>
        <v>20000</v>
      </c>
      <c r="R40" s="340">
        <f t="shared" si="14"/>
        <v>0</v>
      </c>
      <c r="S40" s="340">
        <f t="shared" si="14"/>
        <v>20000</v>
      </c>
      <c r="T40" s="340">
        <f t="shared" si="14"/>
        <v>20000</v>
      </c>
      <c r="U40" s="340">
        <f t="shared" si="14"/>
        <v>0</v>
      </c>
      <c r="V40" s="340">
        <f t="shared" si="14"/>
        <v>20000</v>
      </c>
      <c r="W40" s="340">
        <f t="shared" si="14"/>
        <v>20000</v>
      </c>
      <c r="X40" s="340">
        <f t="shared" si="14"/>
        <v>0</v>
      </c>
    </row>
    <row r="41" spans="1:168" s="63" customFormat="1" ht="75">
      <c r="A41" s="197"/>
      <c r="B41" s="221" t="s">
        <v>154</v>
      </c>
      <c r="C41" s="291"/>
      <c r="D41" s="153" t="s">
        <v>318</v>
      </c>
      <c r="E41" s="153" t="s">
        <v>1185</v>
      </c>
      <c r="F41" s="157" t="s">
        <v>82</v>
      </c>
      <c r="G41" s="157" t="s">
        <v>91</v>
      </c>
      <c r="H41" s="157" t="s">
        <v>173</v>
      </c>
      <c r="I41" s="152">
        <v>730</v>
      </c>
      <c r="J41" s="187" t="s">
        <v>839</v>
      </c>
      <c r="K41" s="253"/>
      <c r="L41" s="262"/>
      <c r="M41" s="338">
        <v>177</v>
      </c>
      <c r="N41" s="338">
        <v>14850.5</v>
      </c>
      <c r="O41" s="338">
        <v>0</v>
      </c>
      <c r="P41" s="338">
        <f>SUM(Q41:R41)</f>
        <v>20000</v>
      </c>
      <c r="Q41" s="338">
        <v>20000</v>
      </c>
      <c r="R41" s="338"/>
      <c r="S41" s="338">
        <f>SUM(T41:U41)</f>
        <v>20000</v>
      </c>
      <c r="T41" s="338">
        <v>20000</v>
      </c>
      <c r="U41" s="338"/>
      <c r="V41" s="338">
        <f>SUM(W41:X41)</f>
        <v>20000</v>
      </c>
      <c r="W41" s="338">
        <v>20000</v>
      </c>
      <c r="X41" s="338"/>
    </row>
    <row r="42" spans="1:168">
      <c r="A42" s="199" t="s">
        <v>23</v>
      </c>
      <c r="B42" s="441" t="s">
        <v>78</v>
      </c>
      <c r="C42" s="441"/>
      <c r="D42" s="441"/>
      <c r="E42" s="441"/>
      <c r="F42" s="441"/>
      <c r="G42" s="441"/>
      <c r="H42" s="441"/>
      <c r="I42" s="441"/>
      <c r="J42" s="441"/>
      <c r="K42" s="441"/>
      <c r="L42" s="441"/>
      <c r="M42" s="340">
        <f>M43</f>
        <v>0</v>
      </c>
      <c r="N42" s="340">
        <f t="shared" ref="N42:X42" si="15">N43</f>
        <v>0</v>
      </c>
      <c r="O42" s="340">
        <f t="shared" si="15"/>
        <v>0</v>
      </c>
      <c r="P42" s="340">
        <f t="shared" si="15"/>
        <v>0</v>
      </c>
      <c r="Q42" s="340">
        <f t="shared" si="15"/>
        <v>0</v>
      </c>
      <c r="R42" s="340">
        <f t="shared" si="15"/>
        <v>0</v>
      </c>
      <c r="S42" s="340">
        <f t="shared" si="15"/>
        <v>0</v>
      </c>
      <c r="T42" s="340">
        <f t="shared" si="15"/>
        <v>0</v>
      </c>
      <c r="U42" s="340">
        <f t="shared" si="15"/>
        <v>0</v>
      </c>
      <c r="V42" s="340">
        <f t="shared" si="15"/>
        <v>0</v>
      </c>
      <c r="W42" s="340">
        <f t="shared" si="15"/>
        <v>0</v>
      </c>
      <c r="X42" s="340">
        <f t="shared" si="15"/>
        <v>0</v>
      </c>
    </row>
    <row r="43" spans="1:168">
      <c r="A43" s="213"/>
      <c r="B43" s="148"/>
      <c r="C43" s="310"/>
      <c r="D43" s="275"/>
      <c r="E43" s="275"/>
      <c r="F43" s="275"/>
      <c r="G43" s="275"/>
      <c r="H43" s="275"/>
      <c r="I43" s="275">
        <v>830</v>
      </c>
      <c r="J43" s="148"/>
      <c r="K43" s="148"/>
      <c r="L43" s="275"/>
      <c r="M43" s="339"/>
      <c r="N43" s="339"/>
      <c r="O43" s="339"/>
      <c r="P43" s="338">
        <f>SUM(Q43:R43)</f>
        <v>0</v>
      </c>
      <c r="Q43" s="338"/>
      <c r="R43" s="338"/>
      <c r="S43" s="338">
        <f>SUM(T43:U43)</f>
        <v>0</v>
      </c>
      <c r="T43" s="338"/>
      <c r="U43" s="338"/>
      <c r="V43" s="338">
        <f>SUM(W43:X43)</f>
        <v>0</v>
      </c>
      <c r="W43" s="338"/>
      <c r="X43" s="338"/>
    </row>
    <row r="44" spans="1:168">
      <c r="A44" s="199" t="s">
        <v>55</v>
      </c>
      <c r="B44" s="441" t="s">
        <v>31</v>
      </c>
      <c r="C44" s="441"/>
      <c r="D44" s="441"/>
      <c r="E44" s="441"/>
      <c r="F44" s="441"/>
      <c r="G44" s="441"/>
      <c r="H44" s="441"/>
      <c r="I44" s="441"/>
      <c r="J44" s="441"/>
      <c r="K44" s="441"/>
      <c r="L44" s="441"/>
      <c r="M44" s="340">
        <f>M46</f>
        <v>0</v>
      </c>
      <c r="N44" s="340">
        <f>N45+N46</f>
        <v>4172.1000000000004</v>
      </c>
      <c r="O44" s="340">
        <f>O46</f>
        <v>1981.3</v>
      </c>
      <c r="P44" s="340">
        <f>P46+P45</f>
        <v>8000</v>
      </c>
      <c r="Q44" s="340">
        <f>Q46+Q45</f>
        <v>8000</v>
      </c>
      <c r="R44" s="340">
        <f>R46</f>
        <v>0</v>
      </c>
      <c r="S44" s="340">
        <f>S46+S45</f>
        <v>6885.9</v>
      </c>
      <c r="T44" s="340">
        <f>T46+T45</f>
        <v>6885.9</v>
      </c>
      <c r="U44" s="340">
        <f>U46</f>
        <v>0</v>
      </c>
      <c r="V44" s="340">
        <f>V46+V45</f>
        <v>7215.2</v>
      </c>
      <c r="W44" s="340">
        <f>W46+W45</f>
        <v>7215.2</v>
      </c>
      <c r="X44" s="340">
        <f>X46</f>
        <v>0</v>
      </c>
    </row>
    <row r="45" spans="1:168" ht="150">
      <c r="A45" s="213"/>
      <c r="B45" s="214" t="s">
        <v>155</v>
      </c>
      <c r="C45" s="196"/>
      <c r="D45" s="156" t="s">
        <v>319</v>
      </c>
      <c r="E45" s="156" t="s">
        <v>1186</v>
      </c>
      <c r="F45" s="157" t="s">
        <v>91</v>
      </c>
      <c r="G45" s="157" t="s">
        <v>80</v>
      </c>
      <c r="H45" s="157" t="s">
        <v>120</v>
      </c>
      <c r="I45" s="152">
        <v>800</v>
      </c>
      <c r="J45" s="187" t="s">
        <v>186</v>
      </c>
      <c r="K45" s="253">
        <v>42003</v>
      </c>
      <c r="L45" s="275"/>
      <c r="M45" s="339"/>
      <c r="N45" s="341">
        <v>2190.8000000000002</v>
      </c>
      <c r="O45" s="339"/>
      <c r="P45" s="341">
        <f>Q45</f>
        <v>7000</v>
      </c>
      <c r="Q45" s="341">
        <v>7000</v>
      </c>
      <c r="R45" s="341"/>
      <c r="S45" s="341">
        <f>T45</f>
        <v>6885.9</v>
      </c>
      <c r="T45" s="341">
        <v>6885.9</v>
      </c>
      <c r="U45" s="341"/>
      <c r="V45" s="341">
        <f>W45</f>
        <v>7215.2</v>
      </c>
      <c r="W45" s="341">
        <v>7215.2</v>
      </c>
      <c r="X45" s="341"/>
    </row>
    <row r="46" spans="1:168" ht="112.5">
      <c r="A46" s="197"/>
      <c r="B46" s="260" t="s">
        <v>265</v>
      </c>
      <c r="C46" s="291"/>
      <c r="D46" s="212" t="s">
        <v>316</v>
      </c>
      <c r="E46" s="262" t="s">
        <v>1187</v>
      </c>
      <c r="F46" s="212" t="s">
        <v>91</v>
      </c>
      <c r="G46" s="212" t="s">
        <v>141</v>
      </c>
      <c r="H46" s="212" t="s">
        <v>266</v>
      </c>
      <c r="I46" s="215">
        <v>800</v>
      </c>
      <c r="J46" s="216" t="s">
        <v>364</v>
      </c>
      <c r="K46" s="299">
        <v>37900</v>
      </c>
      <c r="L46" s="262"/>
      <c r="M46" s="338"/>
      <c r="N46" s="338">
        <v>1981.3</v>
      </c>
      <c r="O46" s="338">
        <v>1981.3</v>
      </c>
      <c r="P46" s="338">
        <f>SUM(Q46:R46)</f>
        <v>1000</v>
      </c>
      <c r="Q46" s="338">
        <v>1000</v>
      </c>
      <c r="R46" s="338"/>
      <c r="S46" s="338">
        <f>SUM(T46:U46)</f>
        <v>0</v>
      </c>
      <c r="T46" s="338">
        <v>0</v>
      </c>
      <c r="U46" s="338"/>
      <c r="V46" s="338">
        <f>SUM(W46:X46)</f>
        <v>0</v>
      </c>
      <c r="W46" s="338">
        <v>0</v>
      </c>
      <c r="X46" s="338"/>
    </row>
    <row r="47" spans="1:168" ht="37.5">
      <c r="A47" s="190" t="s">
        <v>363</v>
      </c>
      <c r="B47" s="200" t="s">
        <v>983</v>
      </c>
      <c r="C47" s="307"/>
      <c r="D47" s="140"/>
      <c r="E47" s="140"/>
      <c r="F47" s="140"/>
      <c r="G47" s="140"/>
      <c r="H47" s="140"/>
      <c r="I47" s="140"/>
      <c r="J47" s="190"/>
      <c r="K47" s="190"/>
      <c r="L47" s="140"/>
      <c r="M47" s="336">
        <f>SUM(M48,)</f>
        <v>5173.0999999999995</v>
      </c>
      <c r="N47" s="336">
        <f t="shared" ref="N47:X48" si="16">SUM(N48,)</f>
        <v>6606.1</v>
      </c>
      <c r="O47" s="336">
        <f t="shared" si="16"/>
        <v>4538.6000000000004</v>
      </c>
      <c r="P47" s="336">
        <f t="shared" si="16"/>
        <v>7526.7999999999993</v>
      </c>
      <c r="Q47" s="336">
        <f t="shared" si="16"/>
        <v>7526.7999999999993</v>
      </c>
      <c r="R47" s="336">
        <f t="shared" si="16"/>
        <v>0</v>
      </c>
      <c r="S47" s="336">
        <f t="shared" si="16"/>
        <v>7404</v>
      </c>
      <c r="T47" s="336">
        <f t="shared" si="16"/>
        <v>7404</v>
      </c>
      <c r="U47" s="336">
        <f t="shared" si="16"/>
        <v>0</v>
      </c>
      <c r="V47" s="336">
        <f t="shared" si="16"/>
        <v>7758.3</v>
      </c>
      <c r="W47" s="336">
        <f t="shared" si="16"/>
        <v>7758.3</v>
      </c>
      <c r="X47" s="336">
        <f t="shared" si="16"/>
        <v>0</v>
      </c>
    </row>
    <row r="48" spans="1:168" s="63" customFormat="1">
      <c r="A48" s="199" t="s">
        <v>9</v>
      </c>
      <c r="B48" s="441" t="s">
        <v>66</v>
      </c>
      <c r="C48" s="441"/>
      <c r="D48" s="441"/>
      <c r="E48" s="441"/>
      <c r="F48" s="441"/>
      <c r="G48" s="441"/>
      <c r="H48" s="441"/>
      <c r="I48" s="441"/>
      <c r="J48" s="441"/>
      <c r="K48" s="441"/>
      <c r="L48" s="441"/>
      <c r="M48" s="337">
        <f>SUM(M49,)</f>
        <v>5173.0999999999995</v>
      </c>
      <c r="N48" s="337">
        <f t="shared" si="16"/>
        <v>6606.1</v>
      </c>
      <c r="O48" s="337">
        <f t="shared" si="16"/>
        <v>4538.6000000000004</v>
      </c>
      <c r="P48" s="337">
        <f t="shared" si="16"/>
        <v>7526.7999999999993</v>
      </c>
      <c r="Q48" s="337">
        <f t="shared" si="16"/>
        <v>7526.7999999999993</v>
      </c>
      <c r="R48" s="337">
        <f t="shared" si="16"/>
        <v>0</v>
      </c>
      <c r="S48" s="337">
        <f t="shared" si="16"/>
        <v>7404</v>
      </c>
      <c r="T48" s="337">
        <f t="shared" si="16"/>
        <v>7404</v>
      </c>
      <c r="U48" s="337">
        <f t="shared" si="16"/>
        <v>0</v>
      </c>
      <c r="V48" s="337">
        <f t="shared" si="16"/>
        <v>7758.3</v>
      </c>
      <c r="W48" s="337">
        <f t="shared" si="16"/>
        <v>7758.3</v>
      </c>
      <c r="X48" s="337">
        <f t="shared" si="16"/>
        <v>0</v>
      </c>
    </row>
    <row r="49" spans="1:24" s="63" customFormat="1">
      <c r="A49" s="141" t="s">
        <v>56</v>
      </c>
      <c r="B49" s="188"/>
      <c r="C49" s="291"/>
      <c r="D49" s="262"/>
      <c r="E49" s="153"/>
      <c r="F49" s="188"/>
      <c r="G49" s="188"/>
      <c r="H49" s="188"/>
      <c r="I49" s="188"/>
      <c r="J49" s="189"/>
      <c r="K49" s="253"/>
      <c r="L49" s="153"/>
      <c r="M49" s="144">
        <f t="shared" ref="M49:X49" si="17">SUM(M50:M51)</f>
        <v>5173.0999999999995</v>
      </c>
      <c r="N49" s="144">
        <f t="shared" si="17"/>
        <v>6606.1</v>
      </c>
      <c r="O49" s="144">
        <f t="shared" si="17"/>
        <v>4538.6000000000004</v>
      </c>
      <c r="P49" s="144">
        <f t="shared" si="17"/>
        <v>7526.7999999999993</v>
      </c>
      <c r="Q49" s="144">
        <f t="shared" si="17"/>
        <v>7526.7999999999993</v>
      </c>
      <c r="R49" s="144">
        <f t="shared" si="17"/>
        <v>0</v>
      </c>
      <c r="S49" s="144">
        <f t="shared" si="17"/>
        <v>7404</v>
      </c>
      <c r="T49" s="144">
        <f t="shared" si="17"/>
        <v>7404</v>
      </c>
      <c r="U49" s="144">
        <f t="shared" si="17"/>
        <v>0</v>
      </c>
      <c r="V49" s="144">
        <f t="shared" si="17"/>
        <v>7758.3</v>
      </c>
      <c r="W49" s="144">
        <f t="shared" si="17"/>
        <v>7758.3</v>
      </c>
      <c r="X49" s="144">
        <f t="shared" si="17"/>
        <v>0</v>
      </c>
    </row>
    <row r="50" spans="1:24" ht="409.5">
      <c r="A50" s="197" t="s">
        <v>10</v>
      </c>
      <c r="B50" s="188" t="s">
        <v>67</v>
      </c>
      <c r="C50" s="143"/>
      <c r="D50" s="157" t="s">
        <v>328</v>
      </c>
      <c r="E50" s="157" t="s">
        <v>1237</v>
      </c>
      <c r="F50" s="188"/>
      <c r="G50" s="188"/>
      <c r="H50" s="188"/>
      <c r="I50" s="152">
        <v>100</v>
      </c>
      <c r="J50" s="187" t="s">
        <v>840</v>
      </c>
      <c r="K50" s="194" t="s">
        <v>984</v>
      </c>
      <c r="L50" s="153"/>
      <c r="M50" s="338">
        <v>4580.2</v>
      </c>
      <c r="N50" s="338">
        <v>5654</v>
      </c>
      <c r="O50" s="338">
        <v>3804.4</v>
      </c>
      <c r="P50" s="338">
        <v>6450.4</v>
      </c>
      <c r="Q50" s="338">
        <v>6450.4</v>
      </c>
      <c r="R50" s="338"/>
      <c r="S50" s="338">
        <v>6345.5</v>
      </c>
      <c r="T50" s="338">
        <v>6345.5</v>
      </c>
      <c r="U50" s="338"/>
      <c r="V50" s="338">
        <v>6648.3</v>
      </c>
      <c r="W50" s="338">
        <v>6648.3</v>
      </c>
      <c r="X50" s="338"/>
    </row>
    <row r="51" spans="1:24" ht="37.5">
      <c r="A51" s="197" t="s">
        <v>11</v>
      </c>
      <c r="B51" s="188" t="s">
        <v>68</v>
      </c>
      <c r="C51" s="288"/>
      <c r="D51" s="156" t="s">
        <v>309</v>
      </c>
      <c r="E51" s="157" t="s">
        <v>1175</v>
      </c>
      <c r="F51" s="188"/>
      <c r="G51" s="188"/>
      <c r="H51" s="188"/>
      <c r="I51" s="152">
        <v>200</v>
      </c>
      <c r="J51" s="189"/>
      <c r="K51" s="189"/>
      <c r="L51" s="154"/>
      <c r="M51" s="338">
        <v>592.9</v>
      </c>
      <c r="N51" s="338">
        <v>952.1</v>
      </c>
      <c r="O51" s="338">
        <v>734.2</v>
      </c>
      <c r="P51" s="338">
        <v>1076.4000000000001</v>
      </c>
      <c r="Q51" s="338">
        <v>1076.4000000000001</v>
      </c>
      <c r="R51" s="338"/>
      <c r="S51" s="338">
        <v>1058.5</v>
      </c>
      <c r="T51" s="338">
        <v>1058.5</v>
      </c>
      <c r="U51" s="338"/>
      <c r="V51" s="338">
        <v>1110</v>
      </c>
      <c r="W51" s="338">
        <v>1110</v>
      </c>
      <c r="X51" s="338"/>
    </row>
    <row r="52" spans="1:24" ht="56.25">
      <c r="A52" s="190" t="s">
        <v>100</v>
      </c>
      <c r="B52" s="200" t="s">
        <v>305</v>
      </c>
      <c r="C52" s="307"/>
      <c r="D52" s="140"/>
      <c r="E52" s="140"/>
      <c r="F52" s="140"/>
      <c r="G52" s="140"/>
      <c r="H52" s="140"/>
      <c r="I52" s="140"/>
      <c r="J52" s="190"/>
      <c r="K52" s="190"/>
      <c r="L52" s="140"/>
      <c r="M52" s="336">
        <f>SUM(M53)</f>
        <v>27204.1</v>
      </c>
      <c r="N52" s="336">
        <f t="shared" ref="N52:X52" si="18">SUM(N53)</f>
        <v>27435.7</v>
      </c>
      <c r="O52" s="336">
        <f t="shared" si="18"/>
        <v>16942.5</v>
      </c>
      <c r="P52" s="336">
        <f t="shared" si="18"/>
        <v>23444.400000000001</v>
      </c>
      <c r="Q52" s="336">
        <f t="shared" si="18"/>
        <v>23444.400000000001</v>
      </c>
      <c r="R52" s="336">
        <f t="shared" si="18"/>
        <v>0</v>
      </c>
      <c r="S52" s="336">
        <f t="shared" si="18"/>
        <v>23062.299999999996</v>
      </c>
      <c r="T52" s="336">
        <f t="shared" si="18"/>
        <v>23062.299999999996</v>
      </c>
      <c r="U52" s="336">
        <f t="shared" si="18"/>
        <v>0</v>
      </c>
      <c r="V52" s="336">
        <f t="shared" si="18"/>
        <v>24165.400000000005</v>
      </c>
      <c r="W52" s="336">
        <f t="shared" si="18"/>
        <v>24165.400000000005</v>
      </c>
      <c r="X52" s="336">
        <f t="shared" si="18"/>
        <v>0</v>
      </c>
    </row>
    <row r="53" spans="1:24">
      <c r="A53" s="199" t="s">
        <v>9</v>
      </c>
      <c r="B53" s="441" t="s">
        <v>66</v>
      </c>
      <c r="C53" s="441"/>
      <c r="D53" s="441"/>
      <c r="E53" s="441"/>
      <c r="F53" s="441"/>
      <c r="G53" s="441"/>
      <c r="H53" s="441"/>
      <c r="I53" s="441"/>
      <c r="J53" s="441"/>
      <c r="K53" s="441"/>
      <c r="L53" s="441"/>
      <c r="M53" s="337">
        <f>SUM(M54,M57,M76)</f>
        <v>27204.1</v>
      </c>
      <c r="N53" s="337">
        <f>SUM(N54,N57,N76)</f>
        <v>27435.7</v>
      </c>
      <c r="O53" s="337">
        <f t="shared" ref="O53:X53" si="19">SUM(O54,O57,O76)</f>
        <v>16942.5</v>
      </c>
      <c r="P53" s="337">
        <f t="shared" si="19"/>
        <v>23444.400000000001</v>
      </c>
      <c r="Q53" s="337">
        <f t="shared" si="19"/>
        <v>23444.400000000001</v>
      </c>
      <c r="R53" s="337">
        <f t="shared" si="19"/>
        <v>0</v>
      </c>
      <c r="S53" s="337">
        <f t="shared" si="19"/>
        <v>23062.299999999996</v>
      </c>
      <c r="T53" s="337">
        <f t="shared" si="19"/>
        <v>23062.299999999996</v>
      </c>
      <c r="U53" s="337">
        <f t="shared" si="19"/>
        <v>0</v>
      </c>
      <c r="V53" s="337">
        <f t="shared" si="19"/>
        <v>24165.400000000005</v>
      </c>
      <c r="W53" s="337">
        <f t="shared" si="19"/>
        <v>24165.400000000005</v>
      </c>
      <c r="X53" s="337">
        <f t="shared" si="19"/>
        <v>0</v>
      </c>
    </row>
    <row r="54" spans="1:24">
      <c r="A54" s="141" t="s">
        <v>56</v>
      </c>
      <c r="B54" s="188"/>
      <c r="C54" s="291"/>
      <c r="D54" s="262"/>
      <c r="E54" s="153"/>
      <c r="F54" s="188"/>
      <c r="G54" s="188"/>
      <c r="H54" s="188"/>
      <c r="I54" s="188"/>
      <c r="J54" s="189"/>
      <c r="K54" s="253"/>
      <c r="L54" s="153"/>
      <c r="M54" s="144">
        <f t="shared" ref="M54:X54" si="20">SUM(M55:M56)</f>
        <v>5292.5</v>
      </c>
      <c r="N54" s="144">
        <f t="shared" si="20"/>
        <v>5482.5</v>
      </c>
      <c r="O54" s="144">
        <f t="shared" si="20"/>
        <v>3527.1000000000004</v>
      </c>
      <c r="P54" s="144">
        <f t="shared" si="20"/>
        <v>5931.1</v>
      </c>
      <c r="Q54" s="144">
        <f t="shared" si="20"/>
        <v>5931.1</v>
      </c>
      <c r="R54" s="144">
        <f t="shared" si="20"/>
        <v>0</v>
      </c>
      <c r="S54" s="144">
        <f t="shared" si="20"/>
        <v>5834.4</v>
      </c>
      <c r="T54" s="144">
        <f t="shared" si="20"/>
        <v>5834.4</v>
      </c>
      <c r="U54" s="144">
        <f t="shared" si="20"/>
        <v>0</v>
      </c>
      <c r="V54" s="144">
        <f t="shared" si="20"/>
        <v>6113.5</v>
      </c>
      <c r="W54" s="144">
        <f t="shared" si="20"/>
        <v>6113.5</v>
      </c>
      <c r="X54" s="144">
        <f t="shared" si="20"/>
        <v>0</v>
      </c>
    </row>
    <row r="55" spans="1:24" ht="56.25">
      <c r="A55" s="197" t="s">
        <v>10</v>
      </c>
      <c r="B55" s="188" t="s">
        <v>67</v>
      </c>
      <c r="C55" s="442" t="s">
        <v>163</v>
      </c>
      <c r="D55" s="157" t="s">
        <v>1287</v>
      </c>
      <c r="E55" s="153" t="s">
        <v>1288</v>
      </c>
      <c r="F55" s="221" t="s">
        <v>91</v>
      </c>
      <c r="G55" s="221" t="s">
        <v>92</v>
      </c>
      <c r="H55" s="188" t="s">
        <v>1289</v>
      </c>
      <c r="I55" s="152">
        <v>100</v>
      </c>
      <c r="J55" s="439" t="s">
        <v>1190</v>
      </c>
      <c r="K55" s="440" t="s">
        <v>1191</v>
      </c>
      <c r="L55" s="454" t="s">
        <v>1290</v>
      </c>
      <c r="M55" s="338">
        <v>4771.6000000000004</v>
      </c>
      <c r="N55" s="338">
        <v>5019.5</v>
      </c>
      <c r="O55" s="338">
        <v>3196.8</v>
      </c>
      <c r="P55" s="342">
        <f>SUM(Q55:R55)</f>
        <v>5459.8</v>
      </c>
      <c r="Q55" s="338">
        <v>5459.8</v>
      </c>
      <c r="R55" s="338"/>
      <c r="S55" s="338">
        <f>SUM(T55:U55)</f>
        <v>5370.9</v>
      </c>
      <c r="T55" s="338">
        <v>5370.9</v>
      </c>
      <c r="U55" s="338"/>
      <c r="V55" s="338">
        <f>SUM(W55:X55)</f>
        <v>5627.6</v>
      </c>
      <c r="W55" s="338">
        <v>5627.6</v>
      </c>
      <c r="X55" s="338"/>
    </row>
    <row r="56" spans="1:24" ht="37.5">
      <c r="A56" s="197" t="s">
        <v>11</v>
      </c>
      <c r="B56" s="260" t="s">
        <v>68</v>
      </c>
      <c r="C56" s="442"/>
      <c r="D56" s="156" t="s">
        <v>309</v>
      </c>
      <c r="E56" s="153" t="s">
        <v>1175</v>
      </c>
      <c r="F56" s="221" t="s">
        <v>91</v>
      </c>
      <c r="G56" s="221" t="s">
        <v>92</v>
      </c>
      <c r="H56" s="188">
        <v>7770100190</v>
      </c>
      <c r="I56" s="152">
        <v>200</v>
      </c>
      <c r="J56" s="439"/>
      <c r="K56" s="483"/>
      <c r="L56" s="482"/>
      <c r="M56" s="338">
        <v>520.9</v>
      </c>
      <c r="N56" s="338">
        <v>463</v>
      </c>
      <c r="O56" s="338">
        <v>330.3</v>
      </c>
      <c r="P56" s="342">
        <f>SUM(Q56:R56)</f>
        <v>471.3</v>
      </c>
      <c r="Q56" s="338">
        <v>471.3</v>
      </c>
      <c r="R56" s="338"/>
      <c r="S56" s="338">
        <f>SUM(T56:U56)</f>
        <v>463.5</v>
      </c>
      <c r="T56" s="338">
        <v>463.5</v>
      </c>
      <c r="U56" s="338"/>
      <c r="V56" s="338">
        <f>SUM(W56:X56)</f>
        <v>485.9</v>
      </c>
      <c r="W56" s="338">
        <v>485.9</v>
      </c>
      <c r="X56" s="338"/>
    </row>
    <row r="57" spans="1:24">
      <c r="A57" s="449" t="s">
        <v>87</v>
      </c>
      <c r="B57" s="449"/>
      <c r="C57" s="449"/>
      <c r="D57" s="449"/>
      <c r="E57" s="449"/>
      <c r="F57" s="449"/>
      <c r="G57" s="449"/>
      <c r="H57" s="449"/>
      <c r="I57" s="449"/>
      <c r="J57" s="449"/>
      <c r="K57" s="449"/>
      <c r="L57" s="449"/>
      <c r="M57" s="144">
        <f t="shared" ref="M57:X57" si="21">SUM(M58,M60,M74)</f>
        <v>21711.3</v>
      </c>
      <c r="N57" s="144">
        <f t="shared" si="21"/>
        <v>21871.200000000001</v>
      </c>
      <c r="O57" s="144">
        <f t="shared" si="21"/>
        <v>13403.4</v>
      </c>
      <c r="P57" s="144">
        <f t="shared" si="21"/>
        <v>17478.700000000004</v>
      </c>
      <c r="Q57" s="144">
        <f t="shared" si="21"/>
        <v>17478.700000000004</v>
      </c>
      <c r="R57" s="144">
        <f t="shared" si="21"/>
        <v>0</v>
      </c>
      <c r="S57" s="144">
        <f t="shared" si="21"/>
        <v>17193.899999999998</v>
      </c>
      <c r="T57" s="144">
        <f t="shared" si="21"/>
        <v>17193.899999999998</v>
      </c>
      <c r="U57" s="144">
        <f t="shared" si="21"/>
        <v>0</v>
      </c>
      <c r="V57" s="144">
        <f t="shared" si="21"/>
        <v>18016.200000000004</v>
      </c>
      <c r="W57" s="144">
        <f t="shared" si="21"/>
        <v>18016.200000000004</v>
      </c>
      <c r="X57" s="144">
        <f t="shared" si="21"/>
        <v>0</v>
      </c>
    </row>
    <row r="58" spans="1:24">
      <c r="A58" s="197" t="s">
        <v>12</v>
      </c>
      <c r="B58" s="188" t="s">
        <v>57</v>
      </c>
      <c r="C58" s="143"/>
      <c r="D58" s="153"/>
      <c r="E58" s="153"/>
      <c r="F58" s="188"/>
      <c r="G58" s="188"/>
      <c r="H58" s="188"/>
      <c r="I58" s="152">
        <v>100</v>
      </c>
      <c r="J58" s="189"/>
      <c r="K58" s="194"/>
      <c r="L58" s="153"/>
      <c r="M58" s="144">
        <f t="shared" ref="M58:X58" si="22">SUM(M59:M59)</f>
        <v>5291.3</v>
      </c>
      <c r="N58" s="144">
        <f t="shared" si="22"/>
        <v>7156.1</v>
      </c>
      <c r="O58" s="144">
        <f t="shared" si="22"/>
        <v>3848.1</v>
      </c>
      <c r="P58" s="144">
        <f t="shared" si="22"/>
        <v>7211.5</v>
      </c>
      <c r="Q58" s="144">
        <f t="shared" si="22"/>
        <v>7211.5</v>
      </c>
      <c r="R58" s="144">
        <f t="shared" si="22"/>
        <v>0</v>
      </c>
      <c r="S58" s="144">
        <f t="shared" si="22"/>
        <v>7093.9</v>
      </c>
      <c r="T58" s="144">
        <f t="shared" si="22"/>
        <v>7093.9</v>
      </c>
      <c r="U58" s="144">
        <f t="shared" si="22"/>
        <v>0</v>
      </c>
      <c r="V58" s="144">
        <f t="shared" si="22"/>
        <v>7433.2</v>
      </c>
      <c r="W58" s="144">
        <f t="shared" si="22"/>
        <v>7433.2</v>
      </c>
      <c r="X58" s="144">
        <f t="shared" si="22"/>
        <v>0</v>
      </c>
    </row>
    <row r="59" spans="1:24" ht="393.75">
      <c r="A59" s="197" t="s">
        <v>47</v>
      </c>
      <c r="B59" s="188" t="s">
        <v>842</v>
      </c>
      <c r="C59" s="143" t="s">
        <v>111</v>
      </c>
      <c r="D59" s="157" t="s">
        <v>333</v>
      </c>
      <c r="E59" s="221" t="s">
        <v>1199</v>
      </c>
      <c r="F59" s="221" t="s">
        <v>97</v>
      </c>
      <c r="G59" s="221" t="s">
        <v>97</v>
      </c>
      <c r="H59" s="221" t="s">
        <v>99</v>
      </c>
      <c r="I59" s="152">
        <v>100</v>
      </c>
      <c r="J59" s="187" t="s">
        <v>1274</v>
      </c>
      <c r="K59" s="187" t="s">
        <v>1291</v>
      </c>
      <c r="L59" s="153" t="s">
        <v>1290</v>
      </c>
      <c r="M59" s="338">
        <v>5291.3</v>
      </c>
      <c r="N59" s="338">
        <v>7156.1</v>
      </c>
      <c r="O59" s="338">
        <v>3848.1</v>
      </c>
      <c r="P59" s="342">
        <f>SUM(Q59:R59)</f>
        <v>7211.5</v>
      </c>
      <c r="Q59" s="338">
        <v>7211.5</v>
      </c>
      <c r="R59" s="338"/>
      <c r="S59" s="338">
        <f>SUM(T59:U59)</f>
        <v>7093.9</v>
      </c>
      <c r="T59" s="338">
        <v>7093.9</v>
      </c>
      <c r="U59" s="338"/>
      <c r="V59" s="338">
        <f>SUM(W59:X59)</f>
        <v>7433.2</v>
      </c>
      <c r="W59" s="338">
        <v>7433.2</v>
      </c>
      <c r="X59" s="338"/>
    </row>
    <row r="60" spans="1:24" ht="37.5">
      <c r="A60" s="197" t="s">
        <v>13</v>
      </c>
      <c r="B60" s="188" t="s">
        <v>32</v>
      </c>
      <c r="C60" s="288"/>
      <c r="D60" s="146"/>
      <c r="E60" s="154"/>
      <c r="F60" s="188"/>
      <c r="G60" s="188"/>
      <c r="H60" s="188"/>
      <c r="I60" s="152">
        <v>200</v>
      </c>
      <c r="J60" s="189"/>
      <c r="K60" s="189"/>
      <c r="L60" s="154"/>
      <c r="M60" s="144">
        <f>SUM(M61:M73)</f>
        <v>16420</v>
      </c>
      <c r="N60" s="144">
        <f>SUM(N61:N73)</f>
        <v>14647.199999999999</v>
      </c>
      <c r="O60" s="144">
        <f t="shared" ref="O60:X60" si="23">SUM(O61:O73)</f>
        <v>9496.5</v>
      </c>
      <c r="P60" s="144">
        <f t="shared" si="23"/>
        <v>10189.700000000003</v>
      </c>
      <c r="Q60" s="144">
        <f t="shared" si="23"/>
        <v>10189.700000000003</v>
      </c>
      <c r="R60" s="144">
        <f t="shared" si="23"/>
        <v>0</v>
      </c>
      <c r="S60" s="144">
        <f t="shared" si="23"/>
        <v>10023.799999999999</v>
      </c>
      <c r="T60" s="144">
        <f t="shared" si="23"/>
        <v>10023.799999999999</v>
      </c>
      <c r="U60" s="144">
        <f t="shared" si="23"/>
        <v>0</v>
      </c>
      <c r="V60" s="144">
        <f t="shared" si="23"/>
        <v>10503.100000000002</v>
      </c>
      <c r="W60" s="144">
        <f t="shared" si="23"/>
        <v>10503.100000000002</v>
      </c>
      <c r="X60" s="144">
        <f t="shared" si="23"/>
        <v>0</v>
      </c>
    </row>
    <row r="61" spans="1:24" ht="318.75">
      <c r="A61" s="197" t="s">
        <v>48</v>
      </c>
      <c r="B61" s="188" t="s">
        <v>844</v>
      </c>
      <c r="C61" s="145" t="s">
        <v>114</v>
      </c>
      <c r="D61" s="221" t="s">
        <v>341</v>
      </c>
      <c r="E61" s="221" t="s">
        <v>1197</v>
      </c>
      <c r="F61" s="221" t="s">
        <v>94</v>
      </c>
      <c r="G61" s="221" t="s">
        <v>79</v>
      </c>
      <c r="H61" s="221" t="s">
        <v>174</v>
      </c>
      <c r="I61" s="152">
        <v>200</v>
      </c>
      <c r="J61" s="187" t="s">
        <v>1252</v>
      </c>
      <c r="K61" s="187" t="s">
        <v>323</v>
      </c>
      <c r="L61" s="154"/>
      <c r="M61" s="338">
        <v>2211.6</v>
      </c>
      <c r="N61" s="338">
        <v>2068.5</v>
      </c>
      <c r="O61" s="338">
        <v>1914.7</v>
      </c>
      <c r="P61" s="338">
        <f>SUM(Q61:R61)</f>
        <v>2537.8000000000002</v>
      </c>
      <c r="Q61" s="342">
        <v>2537.8000000000002</v>
      </c>
      <c r="R61" s="338"/>
      <c r="S61" s="338">
        <f>SUM(T61:U61)</f>
        <v>2496.4</v>
      </c>
      <c r="T61" s="338">
        <v>2496.4</v>
      </c>
      <c r="U61" s="338"/>
      <c r="V61" s="338">
        <f>SUM(W61:X61)</f>
        <v>2615.8000000000002</v>
      </c>
      <c r="W61" s="338">
        <v>2615.8000000000002</v>
      </c>
      <c r="X61" s="338"/>
    </row>
    <row r="62" spans="1:24" ht="150">
      <c r="A62" s="197" t="s">
        <v>69</v>
      </c>
      <c r="B62" s="188" t="s">
        <v>845</v>
      </c>
      <c r="C62" s="143" t="s">
        <v>245</v>
      </c>
      <c r="D62" s="157" t="s">
        <v>334</v>
      </c>
      <c r="E62" s="157" t="s">
        <v>1202</v>
      </c>
      <c r="F62" s="221" t="s">
        <v>92</v>
      </c>
      <c r="G62" s="221" t="s">
        <v>96</v>
      </c>
      <c r="H62" s="221" t="s">
        <v>175</v>
      </c>
      <c r="I62" s="152">
        <v>200</v>
      </c>
      <c r="J62" s="439" t="s">
        <v>1203</v>
      </c>
      <c r="K62" s="440" t="s">
        <v>1292</v>
      </c>
      <c r="L62" s="153" t="s">
        <v>1250</v>
      </c>
      <c r="M62" s="338">
        <v>2165.5</v>
      </c>
      <c r="N62" s="338">
        <v>1564.9</v>
      </c>
      <c r="O62" s="338">
        <v>1526.2</v>
      </c>
      <c r="P62" s="342">
        <f>SUM(Q62:R62)</f>
        <v>1562.9</v>
      </c>
      <c r="Q62" s="338">
        <v>1562.9</v>
      </c>
      <c r="R62" s="338"/>
      <c r="S62" s="338">
        <f>SUM(T62:U62)</f>
        <v>1537.5</v>
      </c>
      <c r="T62" s="338">
        <v>1537.5</v>
      </c>
      <c r="U62" s="338"/>
      <c r="V62" s="338">
        <f>SUM(W62:X62)</f>
        <v>1610.9</v>
      </c>
      <c r="W62" s="338">
        <v>1610.9</v>
      </c>
      <c r="X62" s="338"/>
    </row>
    <row r="63" spans="1:24" ht="150">
      <c r="A63" s="197" t="s">
        <v>70</v>
      </c>
      <c r="B63" s="188" t="s">
        <v>845</v>
      </c>
      <c r="C63" s="143" t="s">
        <v>245</v>
      </c>
      <c r="D63" s="157" t="s">
        <v>334</v>
      </c>
      <c r="E63" s="157" t="s">
        <v>1202</v>
      </c>
      <c r="F63" s="221" t="s">
        <v>92</v>
      </c>
      <c r="G63" s="221" t="s">
        <v>96</v>
      </c>
      <c r="H63" s="221" t="s">
        <v>1293</v>
      </c>
      <c r="I63" s="152">
        <v>200</v>
      </c>
      <c r="J63" s="439"/>
      <c r="K63" s="440"/>
      <c r="L63" s="153"/>
      <c r="M63" s="338">
        <v>1270</v>
      </c>
      <c r="N63" s="338"/>
      <c r="O63" s="338"/>
      <c r="P63" s="342">
        <f t="shared" ref="P63:P73" si="24">SUM(Q63:R63)</f>
        <v>88.3</v>
      </c>
      <c r="Q63" s="338">
        <v>88.3</v>
      </c>
      <c r="R63" s="338"/>
      <c r="S63" s="338">
        <f t="shared" ref="S63:S73" si="25">SUM(T63:U63)</f>
        <v>86.9</v>
      </c>
      <c r="T63" s="338">
        <v>86.9</v>
      </c>
      <c r="U63" s="338"/>
      <c r="V63" s="338">
        <f t="shared" ref="V63:V73" si="26">SUM(W63:X63)</f>
        <v>91</v>
      </c>
      <c r="W63" s="338">
        <v>91</v>
      </c>
      <c r="X63" s="338"/>
    </row>
    <row r="64" spans="1:24" ht="206.25">
      <c r="A64" s="197" t="s">
        <v>990</v>
      </c>
      <c r="B64" s="188" t="s">
        <v>845</v>
      </c>
      <c r="C64" s="143" t="s">
        <v>846</v>
      </c>
      <c r="D64" s="157" t="s">
        <v>334</v>
      </c>
      <c r="E64" s="157" t="s">
        <v>1202</v>
      </c>
      <c r="F64" s="221" t="s">
        <v>92</v>
      </c>
      <c r="G64" s="221" t="s">
        <v>96</v>
      </c>
      <c r="H64" s="221" t="s">
        <v>119</v>
      </c>
      <c r="I64" s="152">
        <v>200</v>
      </c>
      <c r="J64" s="439"/>
      <c r="K64" s="440"/>
      <c r="L64" s="153"/>
      <c r="M64" s="338">
        <v>0</v>
      </c>
      <c r="N64" s="338">
        <v>4551</v>
      </c>
      <c r="O64" s="338">
        <v>3299.5</v>
      </c>
      <c r="P64" s="338">
        <f t="shared" si="24"/>
        <v>0</v>
      </c>
      <c r="Q64" s="338"/>
      <c r="R64" s="338"/>
      <c r="S64" s="338">
        <f t="shared" si="25"/>
        <v>0</v>
      </c>
      <c r="T64" s="338"/>
      <c r="U64" s="338"/>
      <c r="V64" s="338">
        <f t="shared" si="26"/>
        <v>0</v>
      </c>
      <c r="W64" s="338"/>
      <c r="X64" s="338"/>
    </row>
    <row r="65" spans="1:24" ht="75">
      <c r="A65" s="197" t="s">
        <v>991</v>
      </c>
      <c r="B65" s="188" t="s">
        <v>845</v>
      </c>
      <c r="C65" s="143" t="s">
        <v>594</v>
      </c>
      <c r="D65" s="157" t="s">
        <v>334</v>
      </c>
      <c r="E65" s="157" t="s">
        <v>1202</v>
      </c>
      <c r="F65" s="221" t="s">
        <v>92</v>
      </c>
      <c r="G65" s="221" t="s">
        <v>96</v>
      </c>
      <c r="H65" s="221" t="s">
        <v>157</v>
      </c>
      <c r="I65" s="152">
        <v>200</v>
      </c>
      <c r="J65" s="439"/>
      <c r="K65" s="440"/>
      <c r="L65" s="153"/>
      <c r="M65" s="338">
        <v>12.9</v>
      </c>
      <c r="N65" s="338">
        <v>101.6</v>
      </c>
      <c r="O65" s="338"/>
      <c r="P65" s="342">
        <f t="shared" si="24"/>
        <v>100.5</v>
      </c>
      <c r="Q65" s="338">
        <v>100.5</v>
      </c>
      <c r="R65" s="338"/>
      <c r="S65" s="338">
        <f t="shared" si="25"/>
        <v>98.9</v>
      </c>
      <c r="T65" s="338">
        <v>98.9</v>
      </c>
      <c r="U65" s="338"/>
      <c r="V65" s="338">
        <f t="shared" si="26"/>
        <v>103.6</v>
      </c>
      <c r="W65" s="338">
        <v>103.6</v>
      </c>
      <c r="X65" s="338"/>
    </row>
    <row r="66" spans="1:24" ht="37.5">
      <c r="A66" s="197" t="s">
        <v>1294</v>
      </c>
      <c r="B66" s="260" t="s">
        <v>1295</v>
      </c>
      <c r="C66" s="143"/>
      <c r="D66" s="157" t="s">
        <v>334</v>
      </c>
      <c r="E66" s="157" t="s">
        <v>1202</v>
      </c>
      <c r="F66" s="221" t="s">
        <v>92</v>
      </c>
      <c r="G66" s="221" t="s">
        <v>96</v>
      </c>
      <c r="H66" s="221" t="s">
        <v>93</v>
      </c>
      <c r="I66" s="152">
        <v>200</v>
      </c>
      <c r="J66" s="439"/>
      <c r="K66" s="440"/>
      <c r="L66" s="153"/>
      <c r="M66" s="338"/>
      <c r="N66" s="338">
        <v>200</v>
      </c>
      <c r="O66" s="338"/>
      <c r="P66" s="338">
        <f t="shared" si="24"/>
        <v>0</v>
      </c>
      <c r="Q66" s="338"/>
      <c r="R66" s="338"/>
      <c r="S66" s="338">
        <f t="shared" si="25"/>
        <v>0</v>
      </c>
      <c r="T66" s="338"/>
      <c r="U66" s="338"/>
      <c r="V66" s="338">
        <f t="shared" si="26"/>
        <v>0</v>
      </c>
      <c r="W66" s="338"/>
      <c r="X66" s="338"/>
    </row>
    <row r="67" spans="1:24" ht="37.5">
      <c r="A67" s="197" t="s">
        <v>1296</v>
      </c>
      <c r="B67" s="188" t="s">
        <v>847</v>
      </c>
      <c r="C67" s="143" t="s">
        <v>116</v>
      </c>
      <c r="D67" s="157" t="s">
        <v>335</v>
      </c>
      <c r="E67" s="157" t="s">
        <v>1205</v>
      </c>
      <c r="F67" s="221" t="s">
        <v>97</v>
      </c>
      <c r="G67" s="221" t="s">
        <v>94</v>
      </c>
      <c r="H67" s="221" t="s">
        <v>176</v>
      </c>
      <c r="I67" s="152">
        <v>200</v>
      </c>
      <c r="J67" s="439" t="s">
        <v>1206</v>
      </c>
      <c r="K67" s="439" t="s">
        <v>1207</v>
      </c>
      <c r="L67" s="454"/>
      <c r="M67" s="338">
        <v>4931.1000000000004</v>
      </c>
      <c r="N67" s="338">
        <v>4655.3999999999996</v>
      </c>
      <c r="O67" s="338">
        <v>2340.5</v>
      </c>
      <c r="P67" s="342">
        <f t="shared" si="24"/>
        <v>4743.1000000000004</v>
      </c>
      <c r="Q67" s="342">
        <v>4743.1000000000004</v>
      </c>
      <c r="R67" s="338"/>
      <c r="S67" s="338">
        <f t="shared" si="25"/>
        <v>4665.8</v>
      </c>
      <c r="T67" s="338">
        <v>4665.8</v>
      </c>
      <c r="U67" s="338"/>
      <c r="V67" s="338">
        <f t="shared" si="26"/>
        <v>4889</v>
      </c>
      <c r="W67" s="338">
        <v>4889</v>
      </c>
      <c r="X67" s="338"/>
    </row>
    <row r="68" spans="1:24" ht="75">
      <c r="A68" s="197" t="s">
        <v>388</v>
      </c>
      <c r="B68" s="188" t="s">
        <v>848</v>
      </c>
      <c r="C68" s="143" t="s">
        <v>849</v>
      </c>
      <c r="D68" s="157" t="s">
        <v>335</v>
      </c>
      <c r="E68" s="157" t="s">
        <v>1205</v>
      </c>
      <c r="F68" s="221" t="s">
        <v>97</v>
      </c>
      <c r="G68" s="221" t="s">
        <v>94</v>
      </c>
      <c r="H68" s="221" t="s">
        <v>206</v>
      </c>
      <c r="I68" s="152">
        <v>200</v>
      </c>
      <c r="J68" s="439"/>
      <c r="K68" s="439"/>
      <c r="L68" s="482"/>
      <c r="M68" s="338">
        <v>242.6</v>
      </c>
      <c r="N68" s="338">
        <v>125.2</v>
      </c>
      <c r="O68" s="338"/>
      <c r="P68" s="342">
        <f t="shared" si="24"/>
        <v>185.5</v>
      </c>
      <c r="Q68" s="342">
        <v>185.5</v>
      </c>
      <c r="R68" s="338"/>
      <c r="S68" s="338">
        <f t="shared" si="25"/>
        <v>182.5</v>
      </c>
      <c r="T68" s="338">
        <v>182.5</v>
      </c>
      <c r="U68" s="338"/>
      <c r="V68" s="338">
        <f t="shared" si="26"/>
        <v>191.2</v>
      </c>
      <c r="W68" s="338">
        <v>191.2</v>
      </c>
      <c r="X68" s="338"/>
    </row>
    <row r="69" spans="1:24" ht="75">
      <c r="A69" s="197" t="s">
        <v>253</v>
      </c>
      <c r="B69" s="188" t="s">
        <v>850</v>
      </c>
      <c r="C69" s="143" t="s">
        <v>849</v>
      </c>
      <c r="D69" s="157" t="s">
        <v>335</v>
      </c>
      <c r="E69" s="157" t="s">
        <v>1205</v>
      </c>
      <c r="F69" s="221" t="s">
        <v>97</v>
      </c>
      <c r="G69" s="221" t="s">
        <v>94</v>
      </c>
      <c r="H69" s="221" t="s">
        <v>122</v>
      </c>
      <c r="I69" s="157" t="s">
        <v>137</v>
      </c>
      <c r="J69" s="439"/>
      <c r="K69" s="439"/>
      <c r="L69" s="482"/>
      <c r="M69" s="338">
        <v>578.29999999999995</v>
      </c>
      <c r="N69" s="338">
        <v>269.8</v>
      </c>
      <c r="O69" s="338">
        <v>78.2</v>
      </c>
      <c r="P69" s="342">
        <f t="shared" si="24"/>
        <v>377.1</v>
      </c>
      <c r="Q69" s="338">
        <v>377.1</v>
      </c>
      <c r="R69" s="338"/>
      <c r="S69" s="338">
        <f t="shared" si="25"/>
        <v>371</v>
      </c>
      <c r="T69" s="338">
        <v>371</v>
      </c>
      <c r="U69" s="338"/>
      <c r="V69" s="338">
        <f t="shared" si="26"/>
        <v>388.7</v>
      </c>
      <c r="W69" s="338">
        <v>388.7</v>
      </c>
      <c r="X69" s="338"/>
    </row>
    <row r="70" spans="1:24" ht="37.5">
      <c r="A70" s="197" t="s">
        <v>249</v>
      </c>
      <c r="B70" s="188" t="s">
        <v>851</v>
      </c>
      <c r="C70" s="143" t="s">
        <v>1297</v>
      </c>
      <c r="D70" s="157" t="s">
        <v>335</v>
      </c>
      <c r="E70" s="157" t="s">
        <v>1205</v>
      </c>
      <c r="F70" s="221" t="s">
        <v>97</v>
      </c>
      <c r="G70" s="221" t="s">
        <v>94</v>
      </c>
      <c r="H70" s="221" t="s">
        <v>170</v>
      </c>
      <c r="I70" s="157" t="s">
        <v>137</v>
      </c>
      <c r="J70" s="439"/>
      <c r="K70" s="439"/>
      <c r="L70" s="153"/>
      <c r="M70" s="338">
        <v>116.7</v>
      </c>
      <c r="N70" s="338">
        <v>41</v>
      </c>
      <c r="O70" s="338">
        <v>37.6</v>
      </c>
      <c r="P70" s="338">
        <f t="shared" si="24"/>
        <v>40.6</v>
      </c>
      <c r="Q70" s="338">
        <v>40.6</v>
      </c>
      <c r="R70" s="338"/>
      <c r="S70" s="338">
        <f t="shared" si="25"/>
        <v>39.9</v>
      </c>
      <c r="T70" s="338">
        <v>39.9</v>
      </c>
      <c r="U70" s="338"/>
      <c r="V70" s="338">
        <f t="shared" si="26"/>
        <v>41.8</v>
      </c>
      <c r="W70" s="338">
        <v>41.8</v>
      </c>
      <c r="X70" s="338"/>
    </row>
    <row r="71" spans="1:24" ht="75">
      <c r="A71" s="197" t="s">
        <v>257</v>
      </c>
      <c r="B71" s="188" t="s">
        <v>852</v>
      </c>
      <c r="C71" s="143" t="s">
        <v>247</v>
      </c>
      <c r="D71" s="157" t="s">
        <v>335</v>
      </c>
      <c r="E71" s="157" t="s">
        <v>1205</v>
      </c>
      <c r="F71" s="221" t="s">
        <v>97</v>
      </c>
      <c r="G71" s="221" t="s">
        <v>94</v>
      </c>
      <c r="H71" s="221" t="s">
        <v>183</v>
      </c>
      <c r="I71" s="157" t="s">
        <v>137</v>
      </c>
      <c r="J71" s="439"/>
      <c r="K71" s="439"/>
      <c r="L71" s="153"/>
      <c r="M71" s="338">
        <v>4250</v>
      </c>
      <c r="N71" s="338">
        <v>0</v>
      </c>
      <c r="O71" s="338">
        <v>0</v>
      </c>
      <c r="P71" s="338">
        <f t="shared" si="24"/>
        <v>0</v>
      </c>
      <c r="Q71" s="338"/>
      <c r="R71" s="338"/>
      <c r="S71" s="338">
        <f t="shared" si="25"/>
        <v>0</v>
      </c>
      <c r="T71" s="338"/>
      <c r="U71" s="338"/>
      <c r="V71" s="338">
        <f t="shared" si="26"/>
        <v>0</v>
      </c>
      <c r="W71" s="338"/>
      <c r="X71" s="338"/>
    </row>
    <row r="72" spans="1:24" ht="56.25">
      <c r="A72" s="197" t="s">
        <v>258</v>
      </c>
      <c r="B72" s="188" t="s">
        <v>853</v>
      </c>
      <c r="C72" s="143" t="s">
        <v>247</v>
      </c>
      <c r="D72" s="157" t="s">
        <v>335</v>
      </c>
      <c r="E72" s="157" t="s">
        <v>1205</v>
      </c>
      <c r="F72" s="221" t="s">
        <v>97</v>
      </c>
      <c r="G72" s="221" t="s">
        <v>94</v>
      </c>
      <c r="H72" s="221" t="s">
        <v>1298</v>
      </c>
      <c r="I72" s="157" t="s">
        <v>137</v>
      </c>
      <c r="J72" s="439"/>
      <c r="K72" s="439"/>
      <c r="L72" s="153"/>
      <c r="M72" s="338">
        <v>0</v>
      </c>
      <c r="N72" s="338">
        <v>510.9</v>
      </c>
      <c r="O72" s="338">
        <v>0</v>
      </c>
      <c r="P72" s="338">
        <f t="shared" si="24"/>
        <v>0</v>
      </c>
      <c r="Q72" s="338"/>
      <c r="R72" s="338"/>
      <c r="S72" s="338">
        <f t="shared" si="25"/>
        <v>0</v>
      </c>
      <c r="T72" s="338"/>
      <c r="U72" s="338"/>
      <c r="V72" s="338">
        <f t="shared" si="26"/>
        <v>0</v>
      </c>
      <c r="W72" s="338"/>
      <c r="X72" s="338"/>
    </row>
    <row r="73" spans="1:24" ht="318.75">
      <c r="A73" s="197" t="s">
        <v>267</v>
      </c>
      <c r="B73" s="188" t="s">
        <v>855</v>
      </c>
      <c r="C73" s="143" t="s">
        <v>843</v>
      </c>
      <c r="D73" s="157" t="s">
        <v>333</v>
      </c>
      <c r="E73" s="157" t="s">
        <v>1199</v>
      </c>
      <c r="F73" s="221" t="s">
        <v>97</v>
      </c>
      <c r="G73" s="221" t="s">
        <v>97</v>
      </c>
      <c r="H73" s="221" t="s">
        <v>99</v>
      </c>
      <c r="I73" s="157" t="s">
        <v>137</v>
      </c>
      <c r="J73" s="300" t="s">
        <v>1215</v>
      </c>
      <c r="K73" s="300" t="s">
        <v>1216</v>
      </c>
      <c r="L73" s="153"/>
      <c r="M73" s="338">
        <v>641.29999999999995</v>
      </c>
      <c r="N73" s="338">
        <v>558.9</v>
      </c>
      <c r="O73" s="338">
        <v>299.8</v>
      </c>
      <c r="P73" s="342">
        <f t="shared" si="24"/>
        <v>553.9</v>
      </c>
      <c r="Q73" s="338">
        <v>553.9</v>
      </c>
      <c r="R73" s="338"/>
      <c r="S73" s="338">
        <f t="shared" si="25"/>
        <v>544.9</v>
      </c>
      <c r="T73" s="338">
        <v>544.9</v>
      </c>
      <c r="U73" s="338"/>
      <c r="V73" s="338">
        <f t="shared" si="26"/>
        <v>571.1</v>
      </c>
      <c r="W73" s="338">
        <v>571.1</v>
      </c>
      <c r="X73" s="338"/>
    </row>
    <row r="74" spans="1:24">
      <c r="A74" s="197" t="s">
        <v>49</v>
      </c>
      <c r="B74" s="188" t="s">
        <v>31</v>
      </c>
      <c r="C74" s="288"/>
      <c r="D74" s="146"/>
      <c r="E74" s="154"/>
      <c r="F74" s="188"/>
      <c r="G74" s="188"/>
      <c r="H74" s="188"/>
      <c r="I74" s="152">
        <v>800</v>
      </c>
      <c r="J74" s="189"/>
      <c r="K74" s="189"/>
      <c r="L74" s="154"/>
      <c r="M74" s="144">
        <f t="shared" ref="M74:X74" si="27">SUM(M75:M75)</f>
        <v>0</v>
      </c>
      <c r="N74" s="144">
        <f t="shared" si="27"/>
        <v>67.900000000000006</v>
      </c>
      <c r="O74" s="144">
        <f t="shared" si="27"/>
        <v>58.8</v>
      </c>
      <c r="P74" s="144">
        <f t="shared" si="27"/>
        <v>77.5</v>
      </c>
      <c r="Q74" s="144">
        <f t="shared" si="27"/>
        <v>77.5</v>
      </c>
      <c r="R74" s="144">
        <f t="shared" si="27"/>
        <v>0</v>
      </c>
      <c r="S74" s="144">
        <f t="shared" si="27"/>
        <v>76.2</v>
      </c>
      <c r="T74" s="144">
        <f t="shared" si="27"/>
        <v>76.2</v>
      </c>
      <c r="U74" s="144">
        <f t="shared" si="27"/>
        <v>0</v>
      </c>
      <c r="V74" s="144">
        <f t="shared" si="27"/>
        <v>79.900000000000006</v>
      </c>
      <c r="W74" s="144">
        <f t="shared" si="27"/>
        <v>79.900000000000006</v>
      </c>
      <c r="X74" s="144">
        <f t="shared" si="27"/>
        <v>0</v>
      </c>
    </row>
    <row r="75" spans="1:24" ht="318.75">
      <c r="A75" s="197" t="s">
        <v>50</v>
      </c>
      <c r="B75" s="188" t="s">
        <v>1299</v>
      </c>
      <c r="C75" s="145" t="s">
        <v>856</v>
      </c>
      <c r="D75" s="156" t="s">
        <v>333</v>
      </c>
      <c r="E75" s="157" t="s">
        <v>1199</v>
      </c>
      <c r="F75" s="221" t="s">
        <v>97</v>
      </c>
      <c r="G75" s="221" t="s">
        <v>97</v>
      </c>
      <c r="H75" s="221" t="s">
        <v>99</v>
      </c>
      <c r="I75" s="152">
        <v>800</v>
      </c>
      <c r="J75" s="187" t="s">
        <v>1215</v>
      </c>
      <c r="K75" s="187" t="s">
        <v>1217</v>
      </c>
      <c r="L75" s="154"/>
      <c r="M75" s="338">
        <v>0</v>
      </c>
      <c r="N75" s="338">
        <v>67.900000000000006</v>
      </c>
      <c r="O75" s="338">
        <v>58.8</v>
      </c>
      <c r="P75" s="338">
        <f>SUM(Q75:R75)</f>
        <v>77.5</v>
      </c>
      <c r="Q75" s="338">
        <v>77.5</v>
      </c>
      <c r="R75" s="338"/>
      <c r="S75" s="338">
        <f>SUM(T75:U75)</f>
        <v>76.2</v>
      </c>
      <c r="T75" s="338">
        <v>76.2</v>
      </c>
      <c r="U75" s="338"/>
      <c r="V75" s="338">
        <f>SUM(W75:X75)</f>
        <v>79.900000000000006</v>
      </c>
      <c r="W75" s="338">
        <v>79.900000000000006</v>
      </c>
      <c r="X75" s="338"/>
    </row>
    <row r="76" spans="1:24">
      <c r="A76" s="449" t="s">
        <v>72</v>
      </c>
      <c r="B76" s="449"/>
      <c r="C76" s="449"/>
      <c r="D76" s="449"/>
      <c r="E76" s="449"/>
      <c r="F76" s="449"/>
      <c r="G76" s="449"/>
      <c r="H76" s="449"/>
      <c r="I76" s="449"/>
      <c r="J76" s="449"/>
      <c r="K76" s="449"/>
      <c r="L76" s="449"/>
      <c r="M76" s="339">
        <f>SUM(M77)</f>
        <v>200.3</v>
      </c>
      <c r="N76" s="339">
        <f t="shared" ref="N76:X76" si="28">SUM(N77)</f>
        <v>82</v>
      </c>
      <c r="O76" s="339">
        <f t="shared" si="28"/>
        <v>12</v>
      </c>
      <c r="P76" s="339">
        <f t="shared" si="28"/>
        <v>34.6</v>
      </c>
      <c r="Q76" s="339">
        <f t="shared" si="28"/>
        <v>34.6</v>
      </c>
      <c r="R76" s="339">
        <f t="shared" si="28"/>
        <v>0</v>
      </c>
      <c r="S76" s="339">
        <f t="shared" si="28"/>
        <v>34</v>
      </c>
      <c r="T76" s="339">
        <f t="shared" si="28"/>
        <v>34</v>
      </c>
      <c r="U76" s="339">
        <f t="shared" si="28"/>
        <v>0</v>
      </c>
      <c r="V76" s="339">
        <f t="shared" si="28"/>
        <v>35.700000000000003</v>
      </c>
      <c r="W76" s="339">
        <f t="shared" si="28"/>
        <v>35.700000000000003</v>
      </c>
      <c r="X76" s="339">
        <f t="shared" si="28"/>
        <v>0</v>
      </c>
    </row>
    <row r="77" spans="1:24" ht="37.5">
      <c r="A77" s="197" t="s">
        <v>21</v>
      </c>
      <c r="B77" s="188" t="s">
        <v>88</v>
      </c>
      <c r="C77" s="288"/>
      <c r="D77" s="146"/>
      <c r="E77" s="154"/>
      <c r="F77" s="188"/>
      <c r="G77" s="188"/>
      <c r="H77" s="188"/>
      <c r="I77" s="152">
        <v>200</v>
      </c>
      <c r="J77" s="189"/>
      <c r="K77" s="189"/>
      <c r="L77" s="154"/>
      <c r="M77" s="144">
        <f t="shared" ref="M77:X77" si="29">SUM(M78:M79)</f>
        <v>200.3</v>
      </c>
      <c r="N77" s="144">
        <f t="shared" si="29"/>
        <v>82</v>
      </c>
      <c r="O77" s="144">
        <f t="shared" si="29"/>
        <v>12</v>
      </c>
      <c r="P77" s="144">
        <f t="shared" si="29"/>
        <v>34.6</v>
      </c>
      <c r="Q77" s="144">
        <f t="shared" si="29"/>
        <v>34.6</v>
      </c>
      <c r="R77" s="144">
        <f t="shared" si="29"/>
        <v>0</v>
      </c>
      <c r="S77" s="144">
        <f t="shared" si="29"/>
        <v>34</v>
      </c>
      <c r="T77" s="144">
        <f t="shared" si="29"/>
        <v>34</v>
      </c>
      <c r="U77" s="144">
        <f t="shared" si="29"/>
        <v>0</v>
      </c>
      <c r="V77" s="144">
        <f t="shared" si="29"/>
        <v>35.700000000000003</v>
      </c>
      <c r="W77" s="144">
        <f t="shared" si="29"/>
        <v>35.700000000000003</v>
      </c>
      <c r="X77" s="144">
        <f t="shared" si="29"/>
        <v>0</v>
      </c>
    </row>
    <row r="78" spans="1:24" ht="318.75">
      <c r="A78" s="197" t="s">
        <v>41</v>
      </c>
      <c r="B78" s="188" t="s">
        <v>1300</v>
      </c>
      <c r="C78" s="311" t="s">
        <v>1301</v>
      </c>
      <c r="D78" s="156" t="s">
        <v>924</v>
      </c>
      <c r="E78" s="157" t="s">
        <v>1186</v>
      </c>
      <c r="F78" s="221" t="s">
        <v>91</v>
      </c>
      <c r="G78" s="221" t="s">
        <v>82</v>
      </c>
      <c r="H78" s="221" t="s">
        <v>120</v>
      </c>
      <c r="I78" s="152">
        <v>200</v>
      </c>
      <c r="J78" s="188" t="s">
        <v>1195</v>
      </c>
      <c r="K78" s="194" t="s">
        <v>1196</v>
      </c>
      <c r="L78" s="154"/>
      <c r="M78" s="338">
        <v>189.9</v>
      </c>
      <c r="N78" s="338">
        <v>70</v>
      </c>
      <c r="O78" s="338">
        <v>0</v>
      </c>
      <c r="P78" s="338">
        <f>SUM(Q78:R78)</f>
        <v>0</v>
      </c>
      <c r="Q78" s="338"/>
      <c r="R78" s="338"/>
      <c r="S78" s="338">
        <f>SUM(T78:U78)</f>
        <v>0</v>
      </c>
      <c r="T78" s="338"/>
      <c r="U78" s="338"/>
      <c r="V78" s="338">
        <f>SUM(W78:X78)</f>
        <v>0</v>
      </c>
      <c r="W78" s="338"/>
      <c r="X78" s="338"/>
    </row>
    <row r="79" spans="1:24" ht="56.25">
      <c r="A79" s="197" t="s">
        <v>73</v>
      </c>
      <c r="B79" s="188" t="s">
        <v>88</v>
      </c>
      <c r="C79" s="145" t="s">
        <v>857</v>
      </c>
      <c r="D79" s="156" t="s">
        <v>1302</v>
      </c>
      <c r="E79" s="157" t="s">
        <v>1176</v>
      </c>
      <c r="F79" s="221" t="s">
        <v>91</v>
      </c>
      <c r="G79" s="221" t="s">
        <v>82</v>
      </c>
      <c r="H79" s="221" t="s">
        <v>93</v>
      </c>
      <c r="I79" s="152">
        <v>200</v>
      </c>
      <c r="J79" s="189"/>
      <c r="K79" s="189"/>
      <c r="L79" s="154"/>
      <c r="M79" s="338">
        <v>10.4</v>
      </c>
      <c r="N79" s="338">
        <v>12</v>
      </c>
      <c r="O79" s="338">
        <v>12</v>
      </c>
      <c r="P79" s="338">
        <f>SUM(Q79:R79)</f>
        <v>34.6</v>
      </c>
      <c r="Q79" s="338">
        <v>34.6</v>
      </c>
      <c r="R79" s="338"/>
      <c r="S79" s="338">
        <f>SUM(T79:U79)</f>
        <v>34</v>
      </c>
      <c r="T79" s="338">
        <v>34</v>
      </c>
      <c r="U79" s="338"/>
      <c r="V79" s="338">
        <f>SUM(W79:X79)</f>
        <v>35.700000000000003</v>
      </c>
      <c r="W79" s="338">
        <v>35.700000000000003</v>
      </c>
      <c r="X79" s="338"/>
    </row>
    <row r="80" spans="1:24" ht="56.25">
      <c r="A80" s="190" t="s">
        <v>101</v>
      </c>
      <c r="B80" s="200" t="s">
        <v>102</v>
      </c>
      <c r="C80" s="307"/>
      <c r="D80" s="140"/>
      <c r="E80" s="140"/>
      <c r="F80" s="140"/>
      <c r="G80" s="140"/>
      <c r="H80" s="140"/>
      <c r="I80" s="140"/>
      <c r="J80" s="190"/>
      <c r="K80" s="190"/>
      <c r="L80" s="140"/>
      <c r="M80" s="336">
        <f>SUM(M81)</f>
        <v>61440.899999999994</v>
      </c>
      <c r="N80" s="336">
        <f t="shared" ref="N80:X80" si="30">SUM(N81)</f>
        <v>54251.899999999994</v>
      </c>
      <c r="O80" s="336">
        <f t="shared" si="30"/>
        <v>30841.100000000002</v>
      </c>
      <c r="P80" s="336">
        <f t="shared" si="30"/>
        <v>43534.400000000001</v>
      </c>
      <c r="Q80" s="336">
        <f t="shared" si="30"/>
        <v>43534.400000000001</v>
      </c>
      <c r="R80" s="336">
        <f t="shared" si="30"/>
        <v>0</v>
      </c>
      <c r="S80" s="336">
        <f t="shared" si="30"/>
        <v>42825</v>
      </c>
      <c r="T80" s="336">
        <f t="shared" si="30"/>
        <v>42825</v>
      </c>
      <c r="U80" s="336">
        <f t="shared" si="30"/>
        <v>0</v>
      </c>
      <c r="V80" s="336">
        <f t="shared" si="30"/>
        <v>44872.4</v>
      </c>
      <c r="W80" s="336">
        <f t="shared" si="30"/>
        <v>44872.4</v>
      </c>
      <c r="X80" s="336">
        <f t="shared" si="30"/>
        <v>0</v>
      </c>
    </row>
    <row r="81" spans="1:24">
      <c r="A81" s="199" t="s">
        <v>9</v>
      </c>
      <c r="B81" s="441" t="s">
        <v>66</v>
      </c>
      <c r="C81" s="441"/>
      <c r="D81" s="441"/>
      <c r="E81" s="441"/>
      <c r="F81" s="441"/>
      <c r="G81" s="441"/>
      <c r="H81" s="441"/>
      <c r="I81" s="441"/>
      <c r="J81" s="441"/>
      <c r="K81" s="441"/>
      <c r="L81" s="441"/>
      <c r="M81" s="337">
        <f>SUM(M82,M89,)</f>
        <v>61440.899999999994</v>
      </c>
      <c r="N81" s="337">
        <f t="shared" ref="N81:X81" si="31">SUM(N82,N89,)</f>
        <v>54251.899999999994</v>
      </c>
      <c r="O81" s="337">
        <f t="shared" si="31"/>
        <v>30841.100000000002</v>
      </c>
      <c r="P81" s="337">
        <f t="shared" si="31"/>
        <v>43534.400000000001</v>
      </c>
      <c r="Q81" s="337">
        <f t="shared" si="31"/>
        <v>43534.400000000001</v>
      </c>
      <c r="R81" s="337">
        <f t="shared" si="31"/>
        <v>0</v>
      </c>
      <c r="S81" s="337">
        <f t="shared" si="31"/>
        <v>42825</v>
      </c>
      <c r="T81" s="337">
        <f t="shared" si="31"/>
        <v>42825</v>
      </c>
      <c r="U81" s="337">
        <f t="shared" si="31"/>
        <v>0</v>
      </c>
      <c r="V81" s="337">
        <f t="shared" si="31"/>
        <v>44872.4</v>
      </c>
      <c r="W81" s="337">
        <f t="shared" si="31"/>
        <v>44872.4</v>
      </c>
      <c r="X81" s="337">
        <f t="shared" si="31"/>
        <v>0</v>
      </c>
    </row>
    <row r="82" spans="1:24">
      <c r="A82" s="141" t="s">
        <v>56</v>
      </c>
      <c r="B82" s="188"/>
      <c r="C82" s="291"/>
      <c r="D82" s="153"/>
      <c r="E82" s="153"/>
      <c r="F82" s="188"/>
      <c r="G82" s="188"/>
      <c r="H82" s="188"/>
      <c r="I82" s="188"/>
      <c r="J82" s="189"/>
      <c r="K82" s="253"/>
      <c r="L82" s="153"/>
      <c r="M82" s="144">
        <f>SUM(M83:M88)</f>
        <v>7180.5000000000009</v>
      </c>
      <c r="N82" s="144">
        <f>SUM(N83:N88)</f>
        <v>6590.5</v>
      </c>
      <c r="O82" s="144">
        <f>SUM(O83:O88)</f>
        <v>4350.8</v>
      </c>
      <c r="P82" s="144">
        <f t="shared" ref="P82:X82" si="32">SUM(P83:P88)</f>
        <v>9047.4</v>
      </c>
      <c r="Q82" s="144">
        <f t="shared" si="32"/>
        <v>9047.4</v>
      </c>
      <c r="R82" s="144">
        <f t="shared" si="32"/>
        <v>0</v>
      </c>
      <c r="S82" s="144">
        <f t="shared" si="32"/>
        <v>8899.9000000000015</v>
      </c>
      <c r="T82" s="144">
        <f t="shared" si="32"/>
        <v>8899.9000000000015</v>
      </c>
      <c r="U82" s="144">
        <f t="shared" si="32"/>
        <v>0</v>
      </c>
      <c r="V82" s="144">
        <f t="shared" si="32"/>
        <v>9325.5</v>
      </c>
      <c r="W82" s="343">
        <f t="shared" si="32"/>
        <v>9325.5</v>
      </c>
      <c r="X82" s="343">
        <f t="shared" si="32"/>
        <v>0</v>
      </c>
    </row>
    <row r="83" spans="1:24" ht="37.5">
      <c r="A83" s="197" t="s">
        <v>10</v>
      </c>
      <c r="B83" s="188" t="s">
        <v>67</v>
      </c>
      <c r="C83" s="143"/>
      <c r="D83" s="157" t="s">
        <v>1267</v>
      </c>
      <c r="E83" s="157" t="s">
        <v>1268</v>
      </c>
      <c r="F83" s="221" t="s">
        <v>91</v>
      </c>
      <c r="G83" s="221" t="s">
        <v>92</v>
      </c>
      <c r="H83" s="221" t="s">
        <v>112</v>
      </c>
      <c r="I83" s="152">
        <v>100</v>
      </c>
      <c r="J83" s="439" t="s">
        <v>187</v>
      </c>
      <c r="K83" s="440" t="s">
        <v>1269</v>
      </c>
      <c r="L83" s="454"/>
      <c r="M83" s="338">
        <f>4305.3+1262.8</f>
        <v>5568.1</v>
      </c>
      <c r="N83" s="338">
        <f>4418.1+1327</f>
        <v>5745.1</v>
      </c>
      <c r="O83" s="338">
        <f>3051.6+804.1</f>
        <v>3855.7</v>
      </c>
      <c r="P83" s="338">
        <f>Q83+R83</f>
        <v>6958.5</v>
      </c>
      <c r="Q83" s="338">
        <f>5350.3+1608.2</f>
        <v>6958.5</v>
      </c>
      <c r="R83" s="338"/>
      <c r="S83" s="338">
        <f>T83+U83</f>
        <v>6845.1</v>
      </c>
      <c r="T83" s="338">
        <f>5263.2+1581.9</f>
        <v>6845.1</v>
      </c>
      <c r="U83" s="338"/>
      <c r="V83" s="338">
        <f>W83+X83</f>
        <v>7172.4000000000005</v>
      </c>
      <c r="W83" s="338">
        <f>5514.6+1657.8</f>
        <v>7172.4000000000005</v>
      </c>
      <c r="X83" s="338"/>
    </row>
    <row r="84" spans="1:24" ht="37.5">
      <c r="A84" s="197" t="s">
        <v>288</v>
      </c>
      <c r="B84" s="188" t="s">
        <v>858</v>
      </c>
      <c r="C84" s="143"/>
      <c r="D84" s="157" t="s">
        <v>328</v>
      </c>
      <c r="E84" s="157" t="s">
        <v>1237</v>
      </c>
      <c r="F84" s="221" t="s">
        <v>91</v>
      </c>
      <c r="G84" s="221" t="s">
        <v>92</v>
      </c>
      <c r="H84" s="221" t="s">
        <v>841</v>
      </c>
      <c r="I84" s="152">
        <v>100</v>
      </c>
      <c r="J84" s="439"/>
      <c r="K84" s="440"/>
      <c r="L84" s="454"/>
      <c r="M84" s="338">
        <v>50</v>
      </c>
      <c r="N84" s="338"/>
      <c r="O84" s="338"/>
      <c r="P84" s="338">
        <v>0</v>
      </c>
      <c r="Q84" s="338"/>
      <c r="R84" s="338"/>
      <c r="S84" s="338">
        <v>0</v>
      </c>
      <c r="T84" s="338"/>
      <c r="U84" s="338"/>
      <c r="V84" s="338">
        <v>0</v>
      </c>
      <c r="W84" s="338"/>
      <c r="X84" s="338"/>
    </row>
    <row r="85" spans="1:24" ht="75">
      <c r="A85" s="197" t="s">
        <v>612</v>
      </c>
      <c r="B85" s="188" t="s">
        <v>1270</v>
      </c>
      <c r="C85" s="143"/>
      <c r="D85" s="157" t="s">
        <v>1271</v>
      </c>
      <c r="E85" s="157" t="s">
        <v>1272</v>
      </c>
      <c r="F85" s="221" t="s">
        <v>91</v>
      </c>
      <c r="G85" s="221" t="s">
        <v>92</v>
      </c>
      <c r="H85" s="221" t="s">
        <v>1238</v>
      </c>
      <c r="I85" s="152">
        <v>100</v>
      </c>
      <c r="J85" s="439"/>
      <c r="K85" s="440"/>
      <c r="L85" s="454"/>
      <c r="M85" s="338">
        <f>233.3+70.5</f>
        <v>303.8</v>
      </c>
      <c r="N85" s="338">
        <f>135.6+40.9</f>
        <v>176.5</v>
      </c>
      <c r="O85" s="338">
        <f>135.6+40.9</f>
        <v>176.5</v>
      </c>
      <c r="P85" s="338"/>
      <c r="Q85" s="338"/>
      <c r="R85" s="338"/>
      <c r="S85" s="338"/>
      <c r="T85" s="338"/>
      <c r="U85" s="338"/>
      <c r="V85" s="338"/>
      <c r="W85" s="338"/>
      <c r="X85" s="338"/>
    </row>
    <row r="86" spans="1:24" ht="37.5">
      <c r="A86" s="197" t="s">
        <v>11</v>
      </c>
      <c r="B86" s="188" t="s">
        <v>68</v>
      </c>
      <c r="C86" s="442"/>
      <c r="D86" s="157" t="s">
        <v>309</v>
      </c>
      <c r="E86" s="157" t="s">
        <v>1175</v>
      </c>
      <c r="F86" s="221" t="s">
        <v>91</v>
      </c>
      <c r="G86" s="221" t="s">
        <v>92</v>
      </c>
      <c r="H86" s="221" t="s">
        <v>112</v>
      </c>
      <c r="I86" s="152">
        <v>200</v>
      </c>
      <c r="J86" s="448"/>
      <c r="K86" s="440"/>
      <c r="L86" s="454"/>
      <c r="M86" s="338">
        <v>682.1</v>
      </c>
      <c r="N86" s="338">
        <v>668.9</v>
      </c>
      <c r="O86" s="338">
        <v>318.60000000000002</v>
      </c>
      <c r="P86" s="338">
        <f>Q86+R86</f>
        <v>2088.9</v>
      </c>
      <c r="Q86" s="338">
        <v>2088.9</v>
      </c>
      <c r="R86" s="338"/>
      <c r="S86" s="338">
        <f>T86+U86</f>
        <v>2054.8000000000002</v>
      </c>
      <c r="T86" s="338">
        <v>2054.8000000000002</v>
      </c>
      <c r="U86" s="338"/>
      <c r="V86" s="338">
        <f>W86+X86</f>
        <v>2153.1</v>
      </c>
      <c r="W86" s="338">
        <v>2153.1</v>
      </c>
      <c r="X86" s="338"/>
    </row>
    <row r="87" spans="1:24" ht="318.75">
      <c r="A87" s="197" t="s">
        <v>285</v>
      </c>
      <c r="B87" s="188" t="s">
        <v>985</v>
      </c>
      <c r="C87" s="442"/>
      <c r="D87" s="157" t="s">
        <v>864</v>
      </c>
      <c r="E87" s="157" t="s">
        <v>1186</v>
      </c>
      <c r="F87" s="221" t="s">
        <v>91</v>
      </c>
      <c r="G87" s="221" t="s">
        <v>82</v>
      </c>
      <c r="H87" s="221" t="s">
        <v>120</v>
      </c>
      <c r="I87" s="152">
        <v>200</v>
      </c>
      <c r="J87" s="188" t="s">
        <v>1195</v>
      </c>
      <c r="K87" s="194" t="s">
        <v>1196</v>
      </c>
      <c r="L87" s="153"/>
      <c r="M87" s="338">
        <v>576.5</v>
      </c>
      <c r="N87" s="338"/>
      <c r="O87" s="338"/>
      <c r="P87" s="338"/>
      <c r="Q87" s="338"/>
      <c r="R87" s="338"/>
      <c r="S87" s="338"/>
      <c r="T87" s="338"/>
      <c r="U87" s="338"/>
      <c r="V87" s="338"/>
      <c r="W87" s="338"/>
      <c r="X87" s="338"/>
    </row>
    <row r="88" spans="1:24">
      <c r="A88" s="197" t="s">
        <v>20</v>
      </c>
      <c r="B88" s="188" t="s">
        <v>31</v>
      </c>
      <c r="C88" s="442"/>
      <c r="D88" s="157" t="s">
        <v>309</v>
      </c>
      <c r="E88" s="157"/>
      <c r="F88" s="221" t="s">
        <v>91</v>
      </c>
      <c r="G88" s="221" t="s">
        <v>92</v>
      </c>
      <c r="H88" s="221" t="s">
        <v>112</v>
      </c>
      <c r="I88" s="152">
        <v>800</v>
      </c>
      <c r="J88" s="187"/>
      <c r="K88" s="187"/>
      <c r="L88" s="154"/>
      <c r="M88" s="338"/>
      <c r="N88" s="338"/>
      <c r="O88" s="338"/>
      <c r="P88" s="338">
        <f>Q88+R88</f>
        <v>0</v>
      </c>
      <c r="Q88" s="338"/>
      <c r="R88" s="338"/>
      <c r="S88" s="338">
        <f>T88+U88</f>
        <v>0</v>
      </c>
      <c r="T88" s="338"/>
      <c r="U88" s="338"/>
      <c r="V88" s="338">
        <f>W88+X88</f>
        <v>0</v>
      </c>
      <c r="W88" s="338"/>
      <c r="X88" s="338"/>
    </row>
    <row r="89" spans="1:24">
      <c r="A89" s="449" t="s">
        <v>87</v>
      </c>
      <c r="B89" s="449"/>
      <c r="C89" s="449"/>
      <c r="D89" s="449"/>
      <c r="E89" s="449"/>
      <c r="F89" s="449"/>
      <c r="G89" s="449"/>
      <c r="H89" s="449"/>
      <c r="I89" s="449"/>
      <c r="J89" s="449"/>
      <c r="K89" s="449"/>
      <c r="L89" s="449"/>
      <c r="M89" s="144">
        <f t="shared" ref="M89:X89" si="33">SUM(M90,M94,M115)</f>
        <v>54260.399999999994</v>
      </c>
      <c r="N89" s="144">
        <f t="shared" si="33"/>
        <v>47661.399999999994</v>
      </c>
      <c r="O89" s="144">
        <f t="shared" si="33"/>
        <v>26490.300000000003</v>
      </c>
      <c r="P89" s="144">
        <f t="shared" si="33"/>
        <v>34487</v>
      </c>
      <c r="Q89" s="144">
        <f t="shared" si="33"/>
        <v>34487</v>
      </c>
      <c r="R89" s="144">
        <f t="shared" si="33"/>
        <v>0</v>
      </c>
      <c r="S89" s="144">
        <f t="shared" si="33"/>
        <v>33925.1</v>
      </c>
      <c r="T89" s="144">
        <f t="shared" si="33"/>
        <v>33925.1</v>
      </c>
      <c r="U89" s="144">
        <f t="shared" si="33"/>
        <v>0</v>
      </c>
      <c r="V89" s="144">
        <f t="shared" si="33"/>
        <v>35546.9</v>
      </c>
      <c r="W89" s="144">
        <f t="shared" si="33"/>
        <v>35546.9</v>
      </c>
      <c r="X89" s="144">
        <f t="shared" si="33"/>
        <v>0</v>
      </c>
    </row>
    <row r="90" spans="1:24">
      <c r="A90" s="197" t="s">
        <v>12</v>
      </c>
      <c r="B90" s="188" t="s">
        <v>57</v>
      </c>
      <c r="C90" s="143"/>
      <c r="D90" s="153"/>
      <c r="E90" s="153"/>
      <c r="F90" s="188"/>
      <c r="G90" s="188"/>
      <c r="H90" s="188"/>
      <c r="I90" s="152">
        <v>100</v>
      </c>
      <c r="J90" s="189"/>
      <c r="K90" s="194"/>
      <c r="L90" s="153"/>
      <c r="M90" s="338">
        <f>M91</f>
        <v>15750.5</v>
      </c>
      <c r="N90" s="338">
        <f t="shared" ref="N90:X90" si="34">N91</f>
        <v>18166.5</v>
      </c>
      <c r="O90" s="338">
        <f t="shared" si="34"/>
        <v>9907</v>
      </c>
      <c r="P90" s="338">
        <f>P91</f>
        <v>22086.400000000001</v>
      </c>
      <c r="Q90" s="338">
        <f>Q91</f>
        <v>22086.400000000001</v>
      </c>
      <c r="R90" s="338">
        <f t="shared" si="34"/>
        <v>0</v>
      </c>
      <c r="S90" s="338">
        <f t="shared" si="34"/>
        <v>21726.5</v>
      </c>
      <c r="T90" s="338">
        <f t="shared" si="34"/>
        <v>21726.5</v>
      </c>
      <c r="U90" s="338">
        <f t="shared" si="34"/>
        <v>0</v>
      </c>
      <c r="V90" s="338">
        <f t="shared" si="34"/>
        <v>22765.4</v>
      </c>
      <c r="W90" s="338">
        <f t="shared" si="34"/>
        <v>22765.4</v>
      </c>
      <c r="X90" s="338">
        <f t="shared" si="34"/>
        <v>0</v>
      </c>
    </row>
    <row r="91" spans="1:24" ht="37.5">
      <c r="A91" s="197" t="s">
        <v>47</v>
      </c>
      <c r="B91" s="188" t="s">
        <v>182</v>
      </c>
      <c r="C91" s="143"/>
      <c r="D91" s="153"/>
      <c r="E91" s="153"/>
      <c r="F91" s="188"/>
      <c r="G91" s="188"/>
      <c r="H91" s="188"/>
      <c r="I91" s="152">
        <v>100</v>
      </c>
      <c r="J91" s="189"/>
      <c r="K91" s="194"/>
      <c r="L91" s="153"/>
      <c r="M91" s="338">
        <f t="shared" ref="M91:X91" si="35">SUM(M92:M93)</f>
        <v>15750.5</v>
      </c>
      <c r="N91" s="338">
        <f t="shared" si="35"/>
        <v>18166.5</v>
      </c>
      <c r="O91" s="338">
        <f t="shared" si="35"/>
        <v>9907</v>
      </c>
      <c r="P91" s="338">
        <f t="shared" si="35"/>
        <v>22086.400000000001</v>
      </c>
      <c r="Q91" s="338">
        <f t="shared" si="35"/>
        <v>22086.400000000001</v>
      </c>
      <c r="R91" s="338">
        <f t="shared" si="35"/>
        <v>0</v>
      </c>
      <c r="S91" s="338">
        <f t="shared" si="35"/>
        <v>21726.5</v>
      </c>
      <c r="T91" s="338">
        <f t="shared" si="35"/>
        <v>21726.5</v>
      </c>
      <c r="U91" s="338">
        <f t="shared" si="35"/>
        <v>0</v>
      </c>
      <c r="V91" s="338">
        <f t="shared" si="35"/>
        <v>22765.4</v>
      </c>
      <c r="W91" s="338">
        <f t="shared" si="35"/>
        <v>22765.4</v>
      </c>
      <c r="X91" s="338">
        <f t="shared" si="35"/>
        <v>0</v>
      </c>
    </row>
    <row r="92" spans="1:24" ht="281.25">
      <c r="A92" s="197"/>
      <c r="B92" s="188"/>
      <c r="C92" s="143"/>
      <c r="D92" s="157" t="s">
        <v>341</v>
      </c>
      <c r="E92" s="157" t="s">
        <v>1197</v>
      </c>
      <c r="F92" s="221" t="s">
        <v>94</v>
      </c>
      <c r="G92" s="221" t="s">
        <v>79</v>
      </c>
      <c r="H92" s="221" t="s">
        <v>95</v>
      </c>
      <c r="I92" s="152">
        <v>100</v>
      </c>
      <c r="J92" s="188" t="s">
        <v>1198</v>
      </c>
      <c r="K92" s="194" t="s">
        <v>323</v>
      </c>
      <c r="L92" s="153"/>
      <c r="M92" s="338">
        <v>11134.1</v>
      </c>
      <c r="N92" s="338">
        <v>11710.6</v>
      </c>
      <c r="O92" s="338">
        <v>6760.6</v>
      </c>
      <c r="P92" s="338">
        <f>Q92+R92</f>
        <v>14839.5</v>
      </c>
      <c r="Q92" s="338">
        <v>14839.5</v>
      </c>
      <c r="R92" s="338">
        <v>0</v>
      </c>
      <c r="S92" s="338">
        <f>T92+U92</f>
        <v>14597.7</v>
      </c>
      <c r="T92" s="338">
        <v>14597.7</v>
      </c>
      <c r="U92" s="338">
        <v>0</v>
      </c>
      <c r="V92" s="338">
        <f>W92</f>
        <v>15295.7</v>
      </c>
      <c r="W92" s="338">
        <v>15295.7</v>
      </c>
      <c r="X92" s="338"/>
    </row>
    <row r="93" spans="1:24" ht="393.75">
      <c r="A93" s="197" t="s">
        <v>215</v>
      </c>
      <c r="B93" s="188" t="s">
        <v>1273</v>
      </c>
      <c r="C93" s="143" t="s">
        <v>111</v>
      </c>
      <c r="D93" s="157" t="s">
        <v>333</v>
      </c>
      <c r="E93" s="157" t="s">
        <v>1199</v>
      </c>
      <c r="F93" s="221" t="s">
        <v>97</v>
      </c>
      <c r="G93" s="221" t="s">
        <v>97</v>
      </c>
      <c r="H93" s="221" t="s">
        <v>99</v>
      </c>
      <c r="I93" s="152">
        <v>100</v>
      </c>
      <c r="J93" s="188" t="s">
        <v>1274</v>
      </c>
      <c r="K93" s="194" t="s">
        <v>1275</v>
      </c>
      <c r="L93" s="153"/>
      <c r="M93" s="338">
        <v>4616.3999999999996</v>
      </c>
      <c r="N93" s="338">
        <v>6455.9</v>
      </c>
      <c r="O93" s="338">
        <v>3146.4</v>
      </c>
      <c r="P93" s="338">
        <f>Q93+R93</f>
        <v>7246.9</v>
      </c>
      <c r="Q93" s="338">
        <v>7246.9</v>
      </c>
      <c r="R93" s="338"/>
      <c r="S93" s="338">
        <f>T93</f>
        <v>7128.8</v>
      </c>
      <c r="T93" s="338">
        <v>7128.8</v>
      </c>
      <c r="U93" s="338" t="s">
        <v>1276</v>
      </c>
      <c r="V93" s="338">
        <f>W93</f>
        <v>7469.7</v>
      </c>
      <c r="W93" s="338">
        <v>7469.7</v>
      </c>
      <c r="X93" s="338"/>
    </row>
    <row r="94" spans="1:24" ht="37.5">
      <c r="A94" s="197" t="s">
        <v>13</v>
      </c>
      <c r="B94" s="188" t="s">
        <v>32</v>
      </c>
      <c r="C94" s="288"/>
      <c r="D94" s="157"/>
      <c r="E94" s="157"/>
      <c r="F94" s="188"/>
      <c r="G94" s="188"/>
      <c r="H94" s="188"/>
      <c r="I94" s="152">
        <v>200</v>
      </c>
      <c r="J94" s="189"/>
      <c r="K94" s="189"/>
      <c r="L94" s="154"/>
      <c r="M94" s="338">
        <f>M95</f>
        <v>38494.799999999996</v>
      </c>
      <c r="N94" s="338">
        <f>N95</f>
        <v>29454.399999999998</v>
      </c>
      <c r="O94" s="338">
        <f t="shared" ref="O94:X94" si="36">O95</f>
        <v>16567.400000000001</v>
      </c>
      <c r="P94" s="338">
        <f>Q94+R94</f>
        <v>12355.1</v>
      </c>
      <c r="Q94" s="338">
        <f t="shared" si="36"/>
        <v>12355.1</v>
      </c>
      <c r="R94" s="338">
        <f t="shared" si="36"/>
        <v>0</v>
      </c>
      <c r="S94" s="338">
        <f>T94+U94</f>
        <v>12153.9</v>
      </c>
      <c r="T94" s="338">
        <f>T95</f>
        <v>12153.9</v>
      </c>
      <c r="U94" s="338">
        <f t="shared" si="36"/>
        <v>0</v>
      </c>
      <c r="V94" s="338">
        <f>W94+X94</f>
        <v>12734.6</v>
      </c>
      <c r="W94" s="338">
        <f t="shared" si="36"/>
        <v>12734.6</v>
      </c>
      <c r="X94" s="338">
        <f t="shared" si="36"/>
        <v>0</v>
      </c>
    </row>
    <row r="95" spans="1:24" ht="37.5">
      <c r="A95" s="197" t="s">
        <v>48</v>
      </c>
      <c r="B95" s="188" t="s">
        <v>254</v>
      </c>
      <c r="C95" s="288"/>
      <c r="D95" s="157"/>
      <c r="E95" s="157"/>
      <c r="F95" s="188"/>
      <c r="G95" s="188"/>
      <c r="H95" s="188"/>
      <c r="I95" s="152">
        <v>200</v>
      </c>
      <c r="J95" s="189"/>
      <c r="K95" s="189"/>
      <c r="L95" s="154"/>
      <c r="M95" s="338">
        <f>M96+M97+M98+M99+M100+++++M101+M103+M104+M105+M106+M107+M108+M110+M113</f>
        <v>38494.799999999996</v>
      </c>
      <c r="N95" s="338">
        <f>SUM(N96:N114)</f>
        <v>29454.399999999998</v>
      </c>
      <c r="O95" s="338">
        <f>SUM(O96:O114)</f>
        <v>16567.400000000001</v>
      </c>
      <c r="P95" s="338">
        <f>Q95+R95</f>
        <v>12355.1</v>
      </c>
      <c r="Q95" s="338">
        <f t="shared" ref="Q95:X95" si="37">SUM(Q96:Q114)</f>
        <v>12355.1</v>
      </c>
      <c r="R95" s="338">
        <f t="shared" si="37"/>
        <v>0</v>
      </c>
      <c r="S95" s="338">
        <f t="shared" si="37"/>
        <v>12153.9</v>
      </c>
      <c r="T95" s="338">
        <f t="shared" si="37"/>
        <v>12153.9</v>
      </c>
      <c r="U95" s="338">
        <f t="shared" si="37"/>
        <v>0</v>
      </c>
      <c r="V95" s="338">
        <f t="shared" si="37"/>
        <v>12734.6</v>
      </c>
      <c r="W95" s="338">
        <f t="shared" si="37"/>
        <v>12734.6</v>
      </c>
      <c r="X95" s="338">
        <f t="shared" si="37"/>
        <v>0</v>
      </c>
    </row>
    <row r="96" spans="1:24" ht="112.5">
      <c r="A96" s="197" t="s">
        <v>217</v>
      </c>
      <c r="B96" s="188" t="s">
        <v>214</v>
      </c>
      <c r="C96" s="143" t="s">
        <v>346</v>
      </c>
      <c r="D96" s="157" t="s">
        <v>341</v>
      </c>
      <c r="E96" s="157" t="s">
        <v>1197</v>
      </c>
      <c r="F96" s="221" t="s">
        <v>94</v>
      </c>
      <c r="G96" s="221" t="s">
        <v>79</v>
      </c>
      <c r="H96" s="221" t="s">
        <v>95</v>
      </c>
      <c r="I96" s="152">
        <v>200</v>
      </c>
      <c r="J96" s="439" t="s">
        <v>1252</v>
      </c>
      <c r="K96" s="439" t="s">
        <v>323</v>
      </c>
      <c r="L96" s="154"/>
      <c r="M96" s="338">
        <v>4730.3999999999996</v>
      </c>
      <c r="N96" s="338">
        <v>3767.3</v>
      </c>
      <c r="O96" s="338">
        <v>1989</v>
      </c>
      <c r="P96" s="338">
        <f>Q96</f>
        <v>4145.8</v>
      </c>
      <c r="Q96" s="338">
        <v>4145.8</v>
      </c>
      <c r="R96" s="338"/>
      <c r="S96" s="338">
        <f>T96</f>
        <v>4078.3</v>
      </c>
      <c r="T96" s="338">
        <v>4078.3</v>
      </c>
      <c r="U96" s="338"/>
      <c r="V96" s="338">
        <f>W96</f>
        <v>4273.2</v>
      </c>
      <c r="W96" s="338">
        <v>4273.2</v>
      </c>
      <c r="X96" s="338"/>
    </row>
    <row r="97" spans="1:24" ht="131.25">
      <c r="A97" s="197" t="s">
        <v>218</v>
      </c>
      <c r="B97" s="188" t="s">
        <v>219</v>
      </c>
      <c r="C97" s="143" t="s">
        <v>346</v>
      </c>
      <c r="D97" s="157" t="s">
        <v>341</v>
      </c>
      <c r="E97" s="157" t="s">
        <v>1197</v>
      </c>
      <c r="F97" s="221" t="s">
        <v>94</v>
      </c>
      <c r="G97" s="221" t="s">
        <v>79</v>
      </c>
      <c r="H97" s="221" t="s">
        <v>174</v>
      </c>
      <c r="I97" s="152">
        <v>200</v>
      </c>
      <c r="J97" s="439"/>
      <c r="K97" s="448"/>
      <c r="L97" s="154"/>
      <c r="M97" s="338">
        <v>268.3</v>
      </c>
      <c r="N97" s="338">
        <v>359.6</v>
      </c>
      <c r="O97" s="338">
        <v>79.8</v>
      </c>
      <c r="P97" s="338">
        <f>Q97+R97</f>
        <v>343.5</v>
      </c>
      <c r="Q97" s="338">
        <v>343.5</v>
      </c>
      <c r="R97" s="338"/>
      <c r="S97" s="338">
        <f>T97+U97</f>
        <v>337.9</v>
      </c>
      <c r="T97" s="338">
        <v>337.9</v>
      </c>
      <c r="U97" s="338"/>
      <c r="V97" s="338">
        <f>W97</f>
        <v>354</v>
      </c>
      <c r="W97" s="338">
        <v>354</v>
      </c>
      <c r="X97" s="338"/>
    </row>
    <row r="98" spans="1:24" ht="112.5">
      <c r="A98" s="197" t="s">
        <v>220</v>
      </c>
      <c r="B98" s="188" t="s">
        <v>222</v>
      </c>
      <c r="C98" s="143" t="s">
        <v>104</v>
      </c>
      <c r="D98" s="157" t="s">
        <v>334</v>
      </c>
      <c r="E98" s="157" t="s">
        <v>1202</v>
      </c>
      <c r="F98" s="221" t="s">
        <v>92</v>
      </c>
      <c r="G98" s="221" t="s">
        <v>96</v>
      </c>
      <c r="H98" s="221" t="s">
        <v>175</v>
      </c>
      <c r="I98" s="152">
        <v>200</v>
      </c>
      <c r="J98" s="439" t="s">
        <v>1203</v>
      </c>
      <c r="K98" s="439" t="s">
        <v>1204</v>
      </c>
      <c r="L98" s="154"/>
      <c r="M98" s="338">
        <v>1376.3</v>
      </c>
      <c r="N98" s="338">
        <v>2179.6</v>
      </c>
      <c r="O98" s="338">
        <v>1454.9</v>
      </c>
      <c r="P98" s="338">
        <f>Q98</f>
        <v>1360</v>
      </c>
      <c r="Q98" s="338">
        <v>1360</v>
      </c>
      <c r="R98" s="338"/>
      <c r="S98" s="338">
        <f>T98</f>
        <v>1337.8</v>
      </c>
      <c r="T98" s="338">
        <v>1337.8</v>
      </c>
      <c r="U98" s="338"/>
      <c r="V98" s="338">
        <f>W98</f>
        <v>1401.8</v>
      </c>
      <c r="W98" s="338">
        <v>1401.8</v>
      </c>
      <c r="X98" s="338"/>
    </row>
    <row r="99" spans="1:24" ht="112.5">
      <c r="A99" s="197" t="s">
        <v>221</v>
      </c>
      <c r="B99" s="188" t="s">
        <v>222</v>
      </c>
      <c r="C99" s="143" t="s">
        <v>104</v>
      </c>
      <c r="D99" s="157" t="s">
        <v>334</v>
      </c>
      <c r="E99" s="157" t="s">
        <v>1202</v>
      </c>
      <c r="F99" s="221" t="s">
        <v>92</v>
      </c>
      <c r="G99" s="221" t="s">
        <v>96</v>
      </c>
      <c r="H99" s="221" t="s">
        <v>119</v>
      </c>
      <c r="I99" s="152">
        <v>200</v>
      </c>
      <c r="J99" s="439"/>
      <c r="K99" s="439"/>
      <c r="L99" s="154"/>
      <c r="M99" s="338">
        <v>4380.6000000000004</v>
      </c>
      <c r="N99" s="338">
        <v>10982.9</v>
      </c>
      <c r="O99" s="338">
        <v>6722.8</v>
      </c>
      <c r="P99" s="338"/>
      <c r="Q99" s="338"/>
      <c r="R99" s="338"/>
      <c r="S99" s="338"/>
      <c r="T99" s="338"/>
      <c r="U99" s="338"/>
      <c r="V99" s="338"/>
      <c r="W99" s="338"/>
      <c r="X99" s="338"/>
    </row>
    <row r="100" spans="1:24" ht="168.75">
      <c r="A100" s="197" t="s">
        <v>223</v>
      </c>
      <c r="B100" s="188" t="s">
        <v>233</v>
      </c>
      <c r="C100" s="143" t="s">
        <v>105</v>
      </c>
      <c r="D100" s="157" t="s">
        <v>334</v>
      </c>
      <c r="E100" s="157" t="s">
        <v>1202</v>
      </c>
      <c r="F100" s="221" t="s">
        <v>92</v>
      </c>
      <c r="G100" s="221" t="s">
        <v>96</v>
      </c>
      <c r="H100" s="221" t="s">
        <v>945</v>
      </c>
      <c r="I100" s="152">
        <v>200</v>
      </c>
      <c r="J100" s="439"/>
      <c r="K100" s="439"/>
      <c r="L100" s="154"/>
      <c r="M100" s="338">
        <v>15777.7</v>
      </c>
      <c r="N100" s="338"/>
      <c r="O100" s="338"/>
      <c r="P100" s="338"/>
      <c r="Q100" s="338"/>
      <c r="R100" s="338"/>
      <c r="S100" s="338"/>
      <c r="T100" s="338"/>
      <c r="U100" s="338"/>
      <c r="V100" s="338"/>
      <c r="W100" s="338"/>
      <c r="X100" s="338"/>
    </row>
    <row r="101" spans="1:24" ht="93.75">
      <c r="A101" s="197" t="s">
        <v>225</v>
      </c>
      <c r="B101" s="188" t="s">
        <v>233</v>
      </c>
      <c r="C101" s="143" t="s">
        <v>860</v>
      </c>
      <c r="D101" s="157" t="s">
        <v>334</v>
      </c>
      <c r="E101" s="157" t="s">
        <v>1202</v>
      </c>
      <c r="F101" s="221" t="s">
        <v>92</v>
      </c>
      <c r="G101" s="221" t="s">
        <v>96</v>
      </c>
      <c r="H101" s="221" t="s">
        <v>157</v>
      </c>
      <c r="I101" s="152">
        <v>200</v>
      </c>
      <c r="J101" s="439"/>
      <c r="K101" s="439"/>
      <c r="L101" s="154"/>
      <c r="M101" s="338">
        <v>291.3</v>
      </c>
      <c r="N101" s="338">
        <v>351.3</v>
      </c>
      <c r="O101" s="338">
        <v>0</v>
      </c>
      <c r="P101" s="338">
        <f>Q101+R101</f>
        <v>91.8</v>
      </c>
      <c r="Q101" s="338">
        <v>91.8</v>
      </c>
      <c r="R101" s="338"/>
      <c r="S101" s="338">
        <f>T101+U101</f>
        <v>90.3</v>
      </c>
      <c r="T101" s="338">
        <v>90.3</v>
      </c>
      <c r="U101" s="338"/>
      <c r="V101" s="338">
        <f>W101+X101</f>
        <v>94.6</v>
      </c>
      <c r="W101" s="338">
        <v>94.6</v>
      </c>
      <c r="X101" s="338"/>
    </row>
    <row r="102" spans="1:24" ht="56.25">
      <c r="A102" s="197" t="s">
        <v>227</v>
      </c>
      <c r="B102" s="188" t="s">
        <v>1277</v>
      </c>
      <c r="C102" s="143" t="s">
        <v>132</v>
      </c>
      <c r="D102" s="157" t="s">
        <v>334</v>
      </c>
      <c r="E102" s="157" t="s">
        <v>1202</v>
      </c>
      <c r="F102" s="221" t="s">
        <v>92</v>
      </c>
      <c r="G102" s="221" t="s">
        <v>96</v>
      </c>
      <c r="H102" s="221" t="s">
        <v>93</v>
      </c>
      <c r="I102" s="152">
        <v>200</v>
      </c>
      <c r="J102" s="439"/>
      <c r="K102" s="439"/>
      <c r="L102" s="154"/>
      <c r="M102" s="338"/>
      <c r="N102" s="338"/>
      <c r="O102" s="338"/>
      <c r="P102" s="338">
        <f>Q102</f>
        <v>98.9</v>
      </c>
      <c r="Q102" s="338">
        <v>98.9</v>
      </c>
      <c r="R102" s="338"/>
      <c r="S102" s="338">
        <f>T102+U102</f>
        <v>97.3</v>
      </c>
      <c r="T102" s="338">
        <v>97.3</v>
      </c>
      <c r="U102" s="338"/>
      <c r="V102" s="338">
        <f>W102</f>
        <v>101.9</v>
      </c>
      <c r="W102" s="338">
        <v>101.9</v>
      </c>
      <c r="X102" s="338"/>
    </row>
    <row r="103" spans="1:24" ht="75">
      <c r="A103" s="197" t="s">
        <v>228</v>
      </c>
      <c r="B103" s="188" t="s">
        <v>269</v>
      </c>
      <c r="C103" s="143" t="s">
        <v>107</v>
      </c>
      <c r="D103" s="157" t="s">
        <v>335</v>
      </c>
      <c r="E103" s="157" t="s">
        <v>1205</v>
      </c>
      <c r="F103" s="221" t="s">
        <v>97</v>
      </c>
      <c r="G103" s="221" t="s">
        <v>94</v>
      </c>
      <c r="H103" s="221" t="s">
        <v>176</v>
      </c>
      <c r="I103" s="152">
        <v>200</v>
      </c>
      <c r="J103" s="439" t="s">
        <v>1278</v>
      </c>
      <c r="K103" s="439" t="s">
        <v>1207</v>
      </c>
      <c r="L103" s="154"/>
      <c r="M103" s="338">
        <v>3629.2</v>
      </c>
      <c r="N103" s="338">
        <v>4028.1</v>
      </c>
      <c r="O103" s="338">
        <v>2061.3000000000002</v>
      </c>
      <c r="P103" s="338">
        <f>Q103+R103</f>
        <v>4034.7</v>
      </c>
      <c r="Q103" s="338">
        <v>4034.7</v>
      </c>
      <c r="R103" s="338"/>
      <c r="S103" s="338">
        <f>T103</f>
        <v>3969</v>
      </c>
      <c r="T103" s="338">
        <v>3969</v>
      </c>
      <c r="U103" s="338"/>
      <c r="V103" s="338">
        <f>W103</f>
        <v>4158.7</v>
      </c>
      <c r="W103" s="338">
        <v>4158.7</v>
      </c>
      <c r="X103" s="338"/>
    </row>
    <row r="104" spans="1:24" ht="131.25">
      <c r="A104" s="197" t="s">
        <v>230</v>
      </c>
      <c r="B104" s="188" t="s">
        <v>270</v>
      </c>
      <c r="C104" s="143" t="s">
        <v>255</v>
      </c>
      <c r="D104" s="157" t="s">
        <v>335</v>
      </c>
      <c r="E104" s="157" t="s">
        <v>1205</v>
      </c>
      <c r="F104" s="221" t="s">
        <v>97</v>
      </c>
      <c r="G104" s="221" t="s">
        <v>94</v>
      </c>
      <c r="H104" s="221" t="s">
        <v>206</v>
      </c>
      <c r="I104" s="152">
        <v>200</v>
      </c>
      <c r="J104" s="439"/>
      <c r="K104" s="439"/>
      <c r="L104" s="154"/>
      <c r="M104" s="338">
        <v>64</v>
      </c>
      <c r="N104" s="338">
        <v>114.2</v>
      </c>
      <c r="O104" s="338">
        <v>104.1</v>
      </c>
      <c r="P104" s="338">
        <f>Q104</f>
        <v>128.5</v>
      </c>
      <c r="Q104" s="338">
        <v>128.5</v>
      </c>
      <c r="R104" s="338"/>
      <c r="S104" s="338">
        <f>T104</f>
        <v>126.4</v>
      </c>
      <c r="T104" s="338">
        <v>126.4</v>
      </c>
      <c r="U104" s="338"/>
      <c r="V104" s="338">
        <f t="shared" ref="V104:V113" si="38">W104</f>
        <v>132.5</v>
      </c>
      <c r="W104" s="338">
        <v>132.5</v>
      </c>
      <c r="X104" s="338"/>
    </row>
    <row r="105" spans="1:24" ht="75">
      <c r="A105" s="197" t="s">
        <v>234</v>
      </c>
      <c r="B105" s="188" t="s">
        <v>226</v>
      </c>
      <c r="C105" s="143" t="s">
        <v>108</v>
      </c>
      <c r="D105" s="157" t="s">
        <v>335</v>
      </c>
      <c r="E105" s="157" t="s">
        <v>1205</v>
      </c>
      <c r="F105" s="221" t="s">
        <v>97</v>
      </c>
      <c r="G105" s="221" t="s">
        <v>94</v>
      </c>
      <c r="H105" s="221" t="s">
        <v>122</v>
      </c>
      <c r="I105" s="152">
        <v>200</v>
      </c>
      <c r="J105" s="439"/>
      <c r="K105" s="439"/>
      <c r="L105" s="154"/>
      <c r="M105" s="338">
        <v>325.60000000000002</v>
      </c>
      <c r="N105" s="338">
        <v>859.6</v>
      </c>
      <c r="O105" s="338">
        <v>262.89999999999998</v>
      </c>
      <c r="P105" s="338">
        <f>Q105+R105</f>
        <v>911.2</v>
      </c>
      <c r="Q105" s="338">
        <v>911.2</v>
      </c>
      <c r="R105" s="338"/>
      <c r="S105" s="338">
        <f>T105+U105</f>
        <v>896.4</v>
      </c>
      <c r="T105" s="338">
        <v>896.4</v>
      </c>
      <c r="U105" s="338"/>
      <c r="V105" s="338">
        <f t="shared" si="38"/>
        <v>939.2</v>
      </c>
      <c r="W105" s="338">
        <v>939.2</v>
      </c>
      <c r="X105" s="338"/>
    </row>
    <row r="106" spans="1:24" ht="93.75">
      <c r="A106" s="197" t="s">
        <v>235</v>
      </c>
      <c r="B106" s="188" t="s">
        <v>271</v>
      </c>
      <c r="C106" s="143" t="s">
        <v>109</v>
      </c>
      <c r="D106" s="157" t="s">
        <v>336</v>
      </c>
      <c r="E106" s="157" t="s">
        <v>1208</v>
      </c>
      <c r="F106" s="221" t="s">
        <v>97</v>
      </c>
      <c r="G106" s="221" t="s">
        <v>94</v>
      </c>
      <c r="H106" s="221" t="s">
        <v>117</v>
      </c>
      <c r="I106" s="152">
        <v>200</v>
      </c>
      <c r="J106" s="439"/>
      <c r="K106" s="439"/>
      <c r="L106" s="154"/>
      <c r="M106" s="338">
        <v>24.5</v>
      </c>
      <c r="N106" s="338">
        <v>22.8</v>
      </c>
      <c r="O106" s="338">
        <v>0</v>
      </c>
      <c r="P106" s="338">
        <f>Q106+R106</f>
        <v>205.6</v>
      </c>
      <c r="Q106" s="338">
        <v>205.6</v>
      </c>
      <c r="R106" s="338"/>
      <c r="S106" s="338">
        <f>T106+U106</f>
        <v>202.2</v>
      </c>
      <c r="T106" s="338">
        <v>202.2</v>
      </c>
      <c r="U106" s="338"/>
      <c r="V106" s="338">
        <f t="shared" si="38"/>
        <v>211.9</v>
      </c>
      <c r="W106" s="338">
        <v>211.9</v>
      </c>
      <c r="X106" s="338"/>
    </row>
    <row r="107" spans="1:24" ht="75">
      <c r="A107" s="197" t="s">
        <v>236</v>
      </c>
      <c r="B107" s="188" t="s">
        <v>229</v>
      </c>
      <c r="C107" s="143" t="s">
        <v>110</v>
      </c>
      <c r="D107" s="157" t="s">
        <v>335</v>
      </c>
      <c r="E107" s="157" t="s">
        <v>1205</v>
      </c>
      <c r="F107" s="221" t="s">
        <v>97</v>
      </c>
      <c r="G107" s="221" t="s">
        <v>94</v>
      </c>
      <c r="H107" s="221" t="s">
        <v>170</v>
      </c>
      <c r="I107" s="152">
        <v>200</v>
      </c>
      <c r="J107" s="439"/>
      <c r="K107" s="439"/>
      <c r="L107" s="154"/>
      <c r="M107" s="338">
        <v>52.6</v>
      </c>
      <c r="N107" s="338">
        <v>59.9</v>
      </c>
      <c r="O107" s="338">
        <v>47.2</v>
      </c>
      <c r="P107" s="338">
        <f>Q107+R107</f>
        <v>202.8</v>
      </c>
      <c r="Q107" s="338">
        <v>202.8</v>
      </c>
      <c r="R107" s="338"/>
      <c r="S107" s="338">
        <f>T107+U107</f>
        <v>199.5</v>
      </c>
      <c r="T107" s="338">
        <v>199.5</v>
      </c>
      <c r="U107" s="338"/>
      <c r="V107" s="338">
        <f t="shared" si="38"/>
        <v>209</v>
      </c>
      <c r="W107" s="338">
        <v>209</v>
      </c>
      <c r="X107" s="338"/>
    </row>
    <row r="108" spans="1:24" ht="75">
      <c r="A108" s="197" t="s">
        <v>237</v>
      </c>
      <c r="B108" s="188" t="s">
        <v>229</v>
      </c>
      <c r="C108" s="143" t="s">
        <v>110</v>
      </c>
      <c r="D108" s="157" t="s">
        <v>335</v>
      </c>
      <c r="E108" s="157" t="s">
        <v>1205</v>
      </c>
      <c r="F108" s="221" t="s">
        <v>97</v>
      </c>
      <c r="G108" s="221" t="s">
        <v>94</v>
      </c>
      <c r="H108" s="221" t="s">
        <v>934</v>
      </c>
      <c r="I108" s="152">
        <v>200</v>
      </c>
      <c r="J108" s="439"/>
      <c r="K108" s="439"/>
      <c r="L108" s="154"/>
      <c r="M108" s="338">
        <v>9.6999999999999993</v>
      </c>
      <c r="N108" s="338"/>
      <c r="O108" s="338"/>
      <c r="P108" s="338"/>
      <c r="Q108" s="338"/>
      <c r="R108" s="338"/>
      <c r="S108" s="338"/>
      <c r="T108" s="338"/>
      <c r="U108" s="338"/>
      <c r="V108" s="338"/>
      <c r="W108" s="338"/>
      <c r="X108" s="338"/>
    </row>
    <row r="109" spans="1:24" ht="161.25" customHeight="1">
      <c r="A109" s="197" t="s">
        <v>359</v>
      </c>
      <c r="B109" s="188" t="s">
        <v>987</v>
      </c>
      <c r="C109" s="143" t="s">
        <v>1279</v>
      </c>
      <c r="D109" s="157" t="s">
        <v>336</v>
      </c>
      <c r="E109" s="157" t="s">
        <v>1208</v>
      </c>
      <c r="F109" s="221" t="s">
        <v>97</v>
      </c>
      <c r="G109" s="221" t="s">
        <v>94</v>
      </c>
      <c r="H109" s="221" t="s">
        <v>854</v>
      </c>
      <c r="I109" s="152">
        <v>200</v>
      </c>
      <c r="J109" s="439"/>
      <c r="K109" s="439"/>
      <c r="L109" s="154"/>
      <c r="M109" s="338"/>
      <c r="N109" s="338">
        <v>248.1</v>
      </c>
      <c r="O109" s="338">
        <v>0</v>
      </c>
      <c r="P109" s="338"/>
      <c r="Q109" s="338"/>
      <c r="R109" s="338"/>
      <c r="S109" s="338"/>
      <c r="T109" s="338"/>
      <c r="U109" s="338"/>
      <c r="V109" s="338"/>
      <c r="W109" s="338"/>
      <c r="X109" s="338"/>
    </row>
    <row r="110" spans="1:24" ht="93.75">
      <c r="A110" s="197" t="s">
        <v>360</v>
      </c>
      <c r="B110" s="188" t="s">
        <v>229</v>
      </c>
      <c r="C110" s="143" t="s">
        <v>353</v>
      </c>
      <c r="D110" s="157" t="s">
        <v>335</v>
      </c>
      <c r="E110" s="157" t="s">
        <v>1205</v>
      </c>
      <c r="F110" s="221" t="s">
        <v>97</v>
      </c>
      <c r="G110" s="221" t="s">
        <v>94</v>
      </c>
      <c r="H110" s="221" t="s">
        <v>325</v>
      </c>
      <c r="I110" s="152">
        <v>200</v>
      </c>
      <c r="J110" s="439"/>
      <c r="K110" s="439"/>
      <c r="L110" s="154"/>
      <c r="M110" s="338">
        <v>7117.4</v>
      </c>
      <c r="N110" s="338">
        <v>1478</v>
      </c>
      <c r="O110" s="338">
        <v>1478</v>
      </c>
      <c r="P110" s="338"/>
      <c r="Q110" s="338"/>
      <c r="R110" s="338"/>
      <c r="S110" s="338"/>
      <c r="T110" s="338"/>
      <c r="U110" s="338"/>
      <c r="V110" s="338"/>
      <c r="W110" s="338"/>
      <c r="X110" s="338"/>
    </row>
    <row r="111" spans="1:24" ht="93.75">
      <c r="A111" s="197" t="s">
        <v>361</v>
      </c>
      <c r="B111" s="188" t="s">
        <v>229</v>
      </c>
      <c r="C111" s="143" t="s">
        <v>353</v>
      </c>
      <c r="D111" s="157" t="s">
        <v>335</v>
      </c>
      <c r="E111" s="157" t="s">
        <v>1205</v>
      </c>
      <c r="F111" s="221" t="s">
        <v>97</v>
      </c>
      <c r="G111" s="221" t="s">
        <v>94</v>
      </c>
      <c r="H111" s="221" t="s">
        <v>1280</v>
      </c>
      <c r="I111" s="152">
        <v>200</v>
      </c>
      <c r="J111" s="439"/>
      <c r="K111" s="439"/>
      <c r="L111" s="154"/>
      <c r="M111" s="338"/>
      <c r="N111" s="338">
        <v>3270.1</v>
      </c>
      <c r="O111" s="338">
        <v>792.9</v>
      </c>
      <c r="P111" s="338"/>
      <c r="Q111" s="338"/>
      <c r="R111" s="338"/>
      <c r="S111" s="338"/>
      <c r="T111" s="338"/>
      <c r="U111" s="338"/>
      <c r="V111" s="338"/>
      <c r="W111" s="338"/>
      <c r="X111" s="338"/>
    </row>
    <row r="112" spans="1:24" ht="225" customHeight="1">
      <c r="A112" s="197" t="s">
        <v>362</v>
      </c>
      <c r="B112" s="188" t="s">
        <v>272</v>
      </c>
      <c r="C112" s="143" t="s">
        <v>1281</v>
      </c>
      <c r="D112" s="157" t="s">
        <v>335</v>
      </c>
      <c r="E112" s="157" t="s">
        <v>1205</v>
      </c>
      <c r="F112" s="221" t="s">
        <v>97</v>
      </c>
      <c r="G112" s="221" t="s">
        <v>94</v>
      </c>
      <c r="H112" s="221" t="s">
        <v>183</v>
      </c>
      <c r="I112" s="152">
        <v>200</v>
      </c>
      <c r="J112" s="439"/>
      <c r="K112" s="439"/>
      <c r="L112" s="154"/>
      <c r="M112" s="338"/>
      <c r="N112" s="338">
        <v>1300.2</v>
      </c>
      <c r="O112" s="338">
        <v>1300.2</v>
      </c>
      <c r="P112" s="338">
        <f>Q112</f>
        <v>0</v>
      </c>
      <c r="Q112" s="338"/>
      <c r="R112" s="338"/>
      <c r="S112" s="338">
        <f>T112</f>
        <v>0</v>
      </c>
      <c r="T112" s="338"/>
      <c r="U112" s="338"/>
      <c r="V112" s="338">
        <f t="shared" si="38"/>
        <v>0</v>
      </c>
      <c r="W112" s="338"/>
      <c r="X112" s="338"/>
    </row>
    <row r="113" spans="1:24" ht="409.5">
      <c r="A113" s="197" t="s">
        <v>1282</v>
      </c>
      <c r="B113" s="188" t="s">
        <v>273</v>
      </c>
      <c r="C113" s="143" t="s">
        <v>111</v>
      </c>
      <c r="D113" s="157" t="s">
        <v>333</v>
      </c>
      <c r="E113" s="157" t="s">
        <v>1199</v>
      </c>
      <c r="F113" s="221" t="s">
        <v>97</v>
      </c>
      <c r="G113" s="221" t="s">
        <v>97</v>
      </c>
      <c r="H113" s="221" t="s">
        <v>99</v>
      </c>
      <c r="I113" s="152">
        <v>200</v>
      </c>
      <c r="J113" s="187" t="s">
        <v>189</v>
      </c>
      <c r="K113" s="187" t="s">
        <v>190</v>
      </c>
      <c r="L113" s="154"/>
      <c r="M113" s="338">
        <v>447.2</v>
      </c>
      <c r="N113" s="338">
        <v>432.7</v>
      </c>
      <c r="O113" s="338">
        <v>274.3</v>
      </c>
      <c r="P113" s="338">
        <f>Q113</f>
        <v>733.4</v>
      </c>
      <c r="Q113" s="338">
        <v>733.4</v>
      </c>
      <c r="R113" s="338"/>
      <c r="S113" s="338">
        <f>T113</f>
        <v>721.5</v>
      </c>
      <c r="T113" s="338">
        <v>721.5</v>
      </c>
      <c r="U113" s="338"/>
      <c r="V113" s="338">
        <f t="shared" si="38"/>
        <v>755.9</v>
      </c>
      <c r="W113" s="338">
        <v>755.9</v>
      </c>
      <c r="X113" s="338"/>
    </row>
    <row r="114" spans="1:24" ht="131.25">
      <c r="A114" s="197" t="s">
        <v>1283</v>
      </c>
      <c r="B114" s="188" t="s">
        <v>1277</v>
      </c>
      <c r="C114" s="143" t="s">
        <v>132</v>
      </c>
      <c r="D114" s="157" t="s">
        <v>335</v>
      </c>
      <c r="E114" s="157" t="s">
        <v>1205</v>
      </c>
      <c r="F114" s="221" t="s">
        <v>97</v>
      </c>
      <c r="G114" s="221" t="s">
        <v>94</v>
      </c>
      <c r="H114" s="221" t="s">
        <v>93</v>
      </c>
      <c r="I114" s="152">
        <v>200</v>
      </c>
      <c r="J114" s="187" t="s">
        <v>1284</v>
      </c>
      <c r="K114" s="253" t="s">
        <v>1285</v>
      </c>
      <c r="L114" s="154"/>
      <c r="M114" s="338"/>
      <c r="N114" s="338"/>
      <c r="O114" s="338"/>
      <c r="P114" s="338">
        <f>Q114</f>
        <v>98.9</v>
      </c>
      <c r="Q114" s="338">
        <v>98.9</v>
      </c>
      <c r="R114" s="338"/>
      <c r="S114" s="338">
        <f>T114+U114</f>
        <v>97.3</v>
      </c>
      <c r="T114" s="338">
        <v>97.3</v>
      </c>
      <c r="U114" s="338"/>
      <c r="V114" s="338">
        <f>W114</f>
        <v>101.9</v>
      </c>
      <c r="W114" s="338">
        <v>101.9</v>
      </c>
      <c r="X114" s="338"/>
    </row>
    <row r="115" spans="1:24">
      <c r="A115" s="197" t="s">
        <v>49</v>
      </c>
      <c r="B115" s="188" t="s">
        <v>31</v>
      </c>
      <c r="C115" s="288"/>
      <c r="D115" s="157"/>
      <c r="E115" s="157"/>
      <c r="F115" s="188"/>
      <c r="G115" s="188"/>
      <c r="H115" s="188"/>
      <c r="I115" s="152">
        <v>800</v>
      </c>
      <c r="J115" s="189"/>
      <c r="K115" s="189"/>
      <c r="L115" s="154"/>
      <c r="M115" s="338">
        <f>M116</f>
        <v>15.1</v>
      </c>
      <c r="N115" s="338">
        <f t="shared" ref="N115:X115" si="39">N116</f>
        <v>40.5</v>
      </c>
      <c r="O115" s="338">
        <f t="shared" si="39"/>
        <v>15.899999999999999</v>
      </c>
      <c r="P115" s="338">
        <f>Q115+R115</f>
        <v>45.5</v>
      </c>
      <c r="Q115" s="338">
        <f t="shared" si="39"/>
        <v>45.5</v>
      </c>
      <c r="R115" s="338">
        <f t="shared" si="39"/>
        <v>0</v>
      </c>
      <c r="S115" s="338">
        <f>T115+U115</f>
        <v>44.699999999999996</v>
      </c>
      <c r="T115" s="338">
        <f t="shared" si="39"/>
        <v>44.699999999999996</v>
      </c>
      <c r="U115" s="338">
        <f t="shared" si="39"/>
        <v>0</v>
      </c>
      <c r="V115" s="338">
        <f>W115+X115</f>
        <v>46.9</v>
      </c>
      <c r="W115" s="338">
        <f t="shared" si="39"/>
        <v>46.9</v>
      </c>
      <c r="X115" s="338">
        <f t="shared" si="39"/>
        <v>0</v>
      </c>
    </row>
    <row r="116" spans="1:24" ht="37.5">
      <c r="A116" s="197" t="s">
        <v>50</v>
      </c>
      <c r="B116" s="188" t="s">
        <v>256</v>
      </c>
      <c r="C116" s="288"/>
      <c r="D116" s="157"/>
      <c r="E116" s="157"/>
      <c r="F116" s="188"/>
      <c r="G116" s="188"/>
      <c r="H116" s="188"/>
      <c r="I116" s="152">
        <v>800</v>
      </c>
      <c r="J116" s="189"/>
      <c r="K116" s="189"/>
      <c r="L116" s="154"/>
      <c r="M116" s="338">
        <f>SUM(M117:M118)</f>
        <v>15.1</v>
      </c>
      <c r="N116" s="338">
        <f>SUM(N117:N118)</f>
        <v>40.5</v>
      </c>
      <c r="O116" s="338">
        <f>SUM(O117:O118)</f>
        <v>15.899999999999999</v>
      </c>
      <c r="P116" s="338">
        <f>Q116+R116</f>
        <v>45.5</v>
      </c>
      <c r="Q116" s="338">
        <f>SUM(Q117:Q118)</f>
        <v>45.5</v>
      </c>
      <c r="R116" s="338">
        <f>SUM(R117:R118)</f>
        <v>0</v>
      </c>
      <c r="S116" s="338">
        <f>T116+U116</f>
        <v>44.699999999999996</v>
      </c>
      <c r="T116" s="338">
        <f>SUM(T117:T118)</f>
        <v>44.699999999999996</v>
      </c>
      <c r="U116" s="338">
        <f>SUM(U117:U118)</f>
        <v>0</v>
      </c>
      <c r="V116" s="338">
        <f>W116+X116</f>
        <v>46.9</v>
      </c>
      <c r="W116" s="338">
        <f>SUM(W117:W118)</f>
        <v>46.9</v>
      </c>
      <c r="X116" s="338">
        <f>SUM(X117:X118)</f>
        <v>0</v>
      </c>
    </row>
    <row r="117" spans="1:24" ht="281.25">
      <c r="A117" s="197" t="s">
        <v>180</v>
      </c>
      <c r="B117" s="188" t="s">
        <v>232</v>
      </c>
      <c r="C117" s="143" t="s">
        <v>103</v>
      </c>
      <c r="D117" s="157" t="s">
        <v>341</v>
      </c>
      <c r="E117" s="157" t="s">
        <v>1197</v>
      </c>
      <c r="F117" s="221" t="s">
        <v>94</v>
      </c>
      <c r="G117" s="221" t="s">
        <v>79</v>
      </c>
      <c r="H117" s="221" t="s">
        <v>95</v>
      </c>
      <c r="I117" s="152">
        <v>800</v>
      </c>
      <c r="J117" s="188" t="s">
        <v>1198</v>
      </c>
      <c r="K117" s="194" t="s">
        <v>323</v>
      </c>
      <c r="L117" s="153"/>
      <c r="M117" s="338">
        <v>0.7</v>
      </c>
      <c r="N117" s="338">
        <v>3.6</v>
      </c>
      <c r="O117" s="338">
        <v>0.7</v>
      </c>
      <c r="P117" s="338">
        <f>Q117</f>
        <v>4</v>
      </c>
      <c r="Q117" s="338">
        <v>4</v>
      </c>
      <c r="R117" s="338"/>
      <c r="S117" s="338">
        <f>T117</f>
        <v>3.9</v>
      </c>
      <c r="T117" s="338">
        <v>3.9</v>
      </c>
      <c r="U117" s="338"/>
      <c r="V117" s="338">
        <f>W117</f>
        <v>4.0999999999999996</v>
      </c>
      <c r="W117" s="338">
        <v>4.0999999999999996</v>
      </c>
      <c r="X117" s="338"/>
    </row>
    <row r="118" spans="1:24" ht="318.75">
      <c r="A118" s="197" t="s">
        <v>251</v>
      </c>
      <c r="B118" s="188" t="s">
        <v>1286</v>
      </c>
      <c r="C118" s="143" t="s">
        <v>111</v>
      </c>
      <c r="D118" s="157" t="s">
        <v>333</v>
      </c>
      <c r="E118" s="157" t="s">
        <v>1199</v>
      </c>
      <c r="F118" s="221" t="s">
        <v>97</v>
      </c>
      <c r="G118" s="221" t="s">
        <v>97</v>
      </c>
      <c r="H118" s="221" t="s">
        <v>99</v>
      </c>
      <c r="I118" s="152">
        <v>800</v>
      </c>
      <c r="J118" s="188" t="s">
        <v>1215</v>
      </c>
      <c r="K118" s="188" t="s">
        <v>1217</v>
      </c>
      <c r="L118" s="153"/>
      <c r="M118" s="338">
        <v>14.4</v>
      </c>
      <c r="N118" s="338">
        <v>36.9</v>
      </c>
      <c r="O118" s="338">
        <v>15.2</v>
      </c>
      <c r="P118" s="338">
        <f>Q118</f>
        <v>41.5</v>
      </c>
      <c r="Q118" s="338">
        <v>41.5</v>
      </c>
      <c r="R118" s="338"/>
      <c r="S118" s="338">
        <f>T118</f>
        <v>40.799999999999997</v>
      </c>
      <c r="T118" s="338">
        <v>40.799999999999997</v>
      </c>
      <c r="U118" s="338"/>
      <c r="V118" s="338">
        <f>W118</f>
        <v>42.8</v>
      </c>
      <c r="W118" s="338">
        <v>42.8</v>
      </c>
      <c r="X118" s="338"/>
    </row>
    <row r="119" spans="1:24" ht="56.25">
      <c r="A119" s="190" t="s">
        <v>113</v>
      </c>
      <c r="B119" s="200" t="s">
        <v>320</v>
      </c>
      <c r="C119" s="307"/>
      <c r="D119" s="140"/>
      <c r="E119" s="140"/>
      <c r="F119" s="140"/>
      <c r="G119" s="140"/>
      <c r="H119" s="140"/>
      <c r="I119" s="140"/>
      <c r="J119" s="190"/>
      <c r="K119" s="190"/>
      <c r="L119" s="140"/>
      <c r="M119" s="344">
        <f>SUM(M120)</f>
        <v>46167.199999999997</v>
      </c>
      <c r="N119" s="344">
        <f t="shared" ref="N119:X119" si="40">SUM(N120)</f>
        <v>45299.700000000004</v>
      </c>
      <c r="O119" s="344">
        <f t="shared" si="40"/>
        <v>25079.599999999999</v>
      </c>
      <c r="P119" s="344">
        <f t="shared" si="40"/>
        <v>43492.9</v>
      </c>
      <c r="Q119" s="344">
        <f t="shared" si="40"/>
        <v>43492.9</v>
      </c>
      <c r="R119" s="344">
        <f t="shared" si="40"/>
        <v>0</v>
      </c>
      <c r="S119" s="344">
        <f t="shared" si="40"/>
        <v>42784</v>
      </c>
      <c r="T119" s="344">
        <f t="shared" si="40"/>
        <v>42784</v>
      </c>
      <c r="U119" s="344">
        <f t="shared" si="40"/>
        <v>0</v>
      </c>
      <c r="V119" s="344">
        <f t="shared" si="40"/>
        <v>44830.2</v>
      </c>
      <c r="W119" s="344">
        <f t="shared" si="40"/>
        <v>44830.2</v>
      </c>
      <c r="X119" s="344">
        <f t="shared" si="40"/>
        <v>0</v>
      </c>
    </row>
    <row r="120" spans="1:24">
      <c r="A120" s="198" t="s">
        <v>9</v>
      </c>
      <c r="B120" s="455" t="s">
        <v>66</v>
      </c>
      <c r="C120" s="455"/>
      <c r="D120" s="455"/>
      <c r="E120" s="455"/>
      <c r="F120" s="455"/>
      <c r="G120" s="455"/>
      <c r="H120" s="455"/>
      <c r="I120" s="455"/>
      <c r="J120" s="455"/>
      <c r="K120" s="455"/>
      <c r="L120" s="455"/>
      <c r="M120" s="345">
        <f>SUM(M121,M125)</f>
        <v>46167.199999999997</v>
      </c>
      <c r="N120" s="345">
        <f t="shared" ref="N120:X120" si="41">SUM(N121,N125)</f>
        <v>45299.700000000004</v>
      </c>
      <c r="O120" s="345">
        <f t="shared" si="41"/>
        <v>25079.599999999999</v>
      </c>
      <c r="P120" s="345">
        <f t="shared" si="41"/>
        <v>43492.9</v>
      </c>
      <c r="Q120" s="345">
        <f t="shared" si="41"/>
        <v>43492.9</v>
      </c>
      <c r="R120" s="345">
        <f t="shared" si="41"/>
        <v>0</v>
      </c>
      <c r="S120" s="345">
        <f t="shared" si="41"/>
        <v>42784</v>
      </c>
      <c r="T120" s="345">
        <f t="shared" si="41"/>
        <v>42784</v>
      </c>
      <c r="U120" s="345">
        <f t="shared" si="41"/>
        <v>0</v>
      </c>
      <c r="V120" s="345">
        <f t="shared" si="41"/>
        <v>44830.2</v>
      </c>
      <c r="W120" s="345">
        <f t="shared" si="41"/>
        <v>44830.2</v>
      </c>
      <c r="X120" s="345">
        <f t="shared" si="41"/>
        <v>0</v>
      </c>
    </row>
    <row r="121" spans="1:24">
      <c r="A121" s="141" t="s">
        <v>56</v>
      </c>
      <c r="B121" s="188"/>
      <c r="C121" s="312"/>
      <c r="D121" s="142"/>
      <c r="E121" s="123"/>
      <c r="F121" s="188"/>
      <c r="G121" s="188"/>
      <c r="H121" s="188"/>
      <c r="I121" s="188"/>
      <c r="J121" s="189"/>
      <c r="K121" s="193"/>
      <c r="L121" s="123"/>
      <c r="M121" s="346">
        <f t="shared" ref="M121:X121" si="42">SUM(M122:M124)</f>
        <v>8693.2000000000007</v>
      </c>
      <c r="N121" s="346">
        <f t="shared" si="42"/>
        <v>7813.9</v>
      </c>
      <c r="O121" s="346">
        <f t="shared" si="42"/>
        <v>5102.8999999999996</v>
      </c>
      <c r="P121" s="346">
        <f t="shared" si="42"/>
        <v>8711.3000000000011</v>
      </c>
      <c r="Q121" s="346">
        <f t="shared" si="42"/>
        <v>8711.3000000000011</v>
      </c>
      <c r="R121" s="346">
        <f t="shared" si="42"/>
        <v>0</v>
      </c>
      <c r="S121" s="346">
        <f t="shared" si="42"/>
        <v>8569.2000000000007</v>
      </c>
      <c r="T121" s="346">
        <f t="shared" si="42"/>
        <v>8569.2000000000007</v>
      </c>
      <c r="U121" s="346">
        <f t="shared" si="42"/>
        <v>0</v>
      </c>
      <c r="V121" s="346">
        <f t="shared" si="42"/>
        <v>8979.2999999999993</v>
      </c>
      <c r="W121" s="346">
        <f t="shared" si="42"/>
        <v>8979.2999999999993</v>
      </c>
      <c r="X121" s="346">
        <f t="shared" si="42"/>
        <v>0</v>
      </c>
    </row>
    <row r="122" spans="1:24" ht="93.75">
      <c r="A122" s="197" t="s">
        <v>10</v>
      </c>
      <c r="B122" s="188" t="s">
        <v>67</v>
      </c>
      <c r="C122" s="143" t="s">
        <v>163</v>
      </c>
      <c r="D122" s="157" t="s">
        <v>1550</v>
      </c>
      <c r="E122" s="123" t="s">
        <v>1551</v>
      </c>
      <c r="F122" s="221" t="s">
        <v>91</v>
      </c>
      <c r="G122" s="221" t="s">
        <v>92</v>
      </c>
      <c r="H122" s="188" t="s">
        <v>1552</v>
      </c>
      <c r="I122" s="152">
        <v>100</v>
      </c>
      <c r="J122" s="439" t="s">
        <v>1190</v>
      </c>
      <c r="K122" s="440" t="s">
        <v>1191</v>
      </c>
      <c r="L122" s="123"/>
      <c r="M122" s="347">
        <v>6533.6</v>
      </c>
      <c r="N122" s="347">
        <v>6476.8</v>
      </c>
      <c r="O122" s="347">
        <v>4638.1000000000004</v>
      </c>
      <c r="P122" s="347">
        <f>SUM(Q122:R122)</f>
        <v>7611.6</v>
      </c>
      <c r="Q122" s="347">
        <v>7611.6</v>
      </c>
      <c r="R122" s="347">
        <v>0</v>
      </c>
      <c r="S122" s="347">
        <f>SUM(T122:U122)</f>
        <v>7487.5</v>
      </c>
      <c r="T122" s="347">
        <v>7487.5</v>
      </c>
      <c r="U122" s="347">
        <v>0</v>
      </c>
      <c r="V122" s="347">
        <f>SUM(W122:X122)</f>
        <v>7845.7</v>
      </c>
      <c r="W122" s="347">
        <v>7845.7</v>
      </c>
      <c r="X122" s="347">
        <v>0</v>
      </c>
    </row>
    <row r="123" spans="1:24" ht="93.75">
      <c r="A123" s="197" t="s">
        <v>11</v>
      </c>
      <c r="B123" s="188" t="s">
        <v>68</v>
      </c>
      <c r="C123" s="145" t="s">
        <v>163</v>
      </c>
      <c r="D123" s="157" t="s">
        <v>309</v>
      </c>
      <c r="E123" s="123" t="s">
        <v>1175</v>
      </c>
      <c r="F123" s="221" t="s">
        <v>91</v>
      </c>
      <c r="G123" s="221" t="s">
        <v>92</v>
      </c>
      <c r="H123" s="188">
        <v>7770100190</v>
      </c>
      <c r="I123" s="152">
        <v>200</v>
      </c>
      <c r="J123" s="439"/>
      <c r="K123" s="440"/>
      <c r="L123" s="154"/>
      <c r="M123" s="347">
        <v>936.8</v>
      </c>
      <c r="N123" s="347">
        <v>1295.7</v>
      </c>
      <c r="O123" s="347">
        <v>423.4</v>
      </c>
      <c r="P123" s="347">
        <f>SUM(Q123:R123)</f>
        <v>1099.7</v>
      </c>
      <c r="Q123" s="347">
        <v>1099.7</v>
      </c>
      <c r="R123" s="347">
        <v>0</v>
      </c>
      <c r="S123" s="347">
        <f>SUM(T123:U123)</f>
        <v>1081.7</v>
      </c>
      <c r="T123" s="347">
        <v>1081.7</v>
      </c>
      <c r="U123" s="347">
        <v>0</v>
      </c>
      <c r="V123" s="347">
        <f>SUM(W123:X123)</f>
        <v>1133.5999999999999</v>
      </c>
      <c r="W123" s="347">
        <v>1133.5999999999999</v>
      </c>
      <c r="X123" s="347">
        <v>0</v>
      </c>
    </row>
    <row r="124" spans="1:24">
      <c r="A124" s="197" t="s">
        <v>168</v>
      </c>
      <c r="B124" s="188" t="s">
        <v>31</v>
      </c>
      <c r="C124" s="288"/>
      <c r="D124" s="146"/>
      <c r="E124" s="154"/>
      <c r="F124" s="221" t="s">
        <v>91</v>
      </c>
      <c r="G124" s="221" t="s">
        <v>82</v>
      </c>
      <c r="H124" s="188">
        <v>7770226000</v>
      </c>
      <c r="I124" s="152">
        <v>800</v>
      </c>
      <c r="J124" s="187"/>
      <c r="K124" s="194"/>
      <c r="L124" s="154"/>
      <c r="M124" s="347">
        <v>1222.8</v>
      </c>
      <c r="N124" s="347">
        <v>41.4</v>
      </c>
      <c r="O124" s="347">
        <v>41.4</v>
      </c>
      <c r="P124" s="347">
        <f>SUM(Q124:R124)</f>
        <v>0</v>
      </c>
      <c r="Q124" s="347">
        <v>0</v>
      </c>
      <c r="R124" s="347">
        <v>0</v>
      </c>
      <c r="S124" s="347">
        <f>SUM(T124:U124)</f>
        <v>0</v>
      </c>
      <c r="T124" s="347">
        <v>0</v>
      </c>
      <c r="U124" s="347">
        <v>0</v>
      </c>
      <c r="V124" s="347">
        <f>SUM(W124:X124)</f>
        <v>0</v>
      </c>
      <c r="W124" s="347">
        <v>0</v>
      </c>
      <c r="X124" s="347">
        <v>0</v>
      </c>
    </row>
    <row r="125" spans="1:24">
      <c r="A125" s="449" t="s">
        <v>87</v>
      </c>
      <c r="B125" s="449"/>
      <c r="C125" s="449"/>
      <c r="D125" s="449"/>
      <c r="E125" s="449"/>
      <c r="F125" s="449"/>
      <c r="G125" s="449"/>
      <c r="H125" s="449"/>
      <c r="I125" s="449"/>
      <c r="J125" s="449"/>
      <c r="K125" s="449"/>
      <c r="L125" s="449"/>
      <c r="M125" s="346">
        <f t="shared" ref="M125:X125" si="43">SUM(M126,M129,M147)</f>
        <v>37473.999999999993</v>
      </c>
      <c r="N125" s="346">
        <f t="shared" si="43"/>
        <v>37485.800000000003</v>
      </c>
      <c r="O125" s="346">
        <f t="shared" si="43"/>
        <v>19976.7</v>
      </c>
      <c r="P125" s="346">
        <f t="shared" si="43"/>
        <v>34781.599999999999</v>
      </c>
      <c r="Q125" s="346">
        <f t="shared" si="43"/>
        <v>34781.599999999999</v>
      </c>
      <c r="R125" s="346">
        <f t="shared" si="43"/>
        <v>0</v>
      </c>
      <c r="S125" s="346">
        <f t="shared" si="43"/>
        <v>34214.799999999996</v>
      </c>
      <c r="T125" s="346">
        <f t="shared" si="43"/>
        <v>34214.799999999996</v>
      </c>
      <c r="U125" s="346">
        <f t="shared" si="43"/>
        <v>0</v>
      </c>
      <c r="V125" s="346">
        <f t="shared" si="43"/>
        <v>35850.899999999994</v>
      </c>
      <c r="W125" s="346">
        <f t="shared" si="43"/>
        <v>35850.899999999994</v>
      </c>
      <c r="X125" s="346">
        <f t="shared" si="43"/>
        <v>0</v>
      </c>
    </row>
    <row r="126" spans="1:24">
      <c r="A126" s="197" t="s">
        <v>12</v>
      </c>
      <c r="B126" s="188" t="s">
        <v>57</v>
      </c>
      <c r="C126" s="313"/>
      <c r="D126" s="157"/>
      <c r="E126" s="123"/>
      <c r="F126" s="188"/>
      <c r="G126" s="188"/>
      <c r="H126" s="188"/>
      <c r="I126" s="152">
        <v>100</v>
      </c>
      <c r="J126" s="189"/>
      <c r="K126" s="195"/>
      <c r="L126" s="123"/>
      <c r="M126" s="347">
        <f t="shared" ref="M126:X126" si="44">SUM(M127:M128)</f>
        <v>15979</v>
      </c>
      <c r="N126" s="347">
        <f t="shared" si="44"/>
        <v>17167.900000000001</v>
      </c>
      <c r="O126" s="347">
        <f t="shared" si="44"/>
        <v>10313.299999999999</v>
      </c>
      <c r="P126" s="347">
        <f t="shared" si="44"/>
        <v>20233.3</v>
      </c>
      <c r="Q126" s="347">
        <f t="shared" si="44"/>
        <v>20233.3</v>
      </c>
      <c r="R126" s="347">
        <f t="shared" si="44"/>
        <v>0</v>
      </c>
      <c r="S126" s="347">
        <f t="shared" si="44"/>
        <v>19903.599999999999</v>
      </c>
      <c r="T126" s="347">
        <f t="shared" si="44"/>
        <v>19903.599999999999</v>
      </c>
      <c r="U126" s="347">
        <f t="shared" si="44"/>
        <v>0</v>
      </c>
      <c r="V126" s="347">
        <f t="shared" si="44"/>
        <v>20855.400000000001</v>
      </c>
      <c r="W126" s="347">
        <f t="shared" si="44"/>
        <v>20855.400000000001</v>
      </c>
      <c r="X126" s="347">
        <f t="shared" si="44"/>
        <v>0</v>
      </c>
    </row>
    <row r="127" spans="1:24" ht="281.25">
      <c r="A127" s="197" t="s">
        <v>47</v>
      </c>
      <c r="B127" s="188" t="s">
        <v>1553</v>
      </c>
      <c r="C127" s="314" t="s">
        <v>1554</v>
      </c>
      <c r="D127" s="157" t="s">
        <v>341</v>
      </c>
      <c r="E127" s="123" t="s">
        <v>1197</v>
      </c>
      <c r="F127" s="221" t="s">
        <v>94</v>
      </c>
      <c r="G127" s="221" t="s">
        <v>79</v>
      </c>
      <c r="H127" s="188">
        <v>2020100590</v>
      </c>
      <c r="I127" s="152">
        <v>100</v>
      </c>
      <c r="J127" s="187" t="s">
        <v>1198</v>
      </c>
      <c r="K127" s="194" t="s">
        <v>323</v>
      </c>
      <c r="L127" s="123"/>
      <c r="M127" s="347">
        <v>10499</v>
      </c>
      <c r="N127" s="347">
        <v>11081.4</v>
      </c>
      <c r="O127" s="347">
        <v>6775.5</v>
      </c>
      <c r="P127" s="347">
        <f>SUM(Q127:R127)</f>
        <v>12949.3</v>
      </c>
      <c r="Q127" s="347">
        <v>12949.3</v>
      </c>
      <c r="R127" s="347">
        <v>0</v>
      </c>
      <c r="S127" s="347">
        <f>SUM(T127:U127)</f>
        <v>12738.3</v>
      </c>
      <c r="T127" s="347">
        <v>12738.3</v>
      </c>
      <c r="U127" s="347">
        <v>0</v>
      </c>
      <c r="V127" s="347">
        <f>SUM(W127:X127)</f>
        <v>13347.5</v>
      </c>
      <c r="W127" s="347">
        <v>13347.5</v>
      </c>
      <c r="X127" s="347">
        <v>0</v>
      </c>
    </row>
    <row r="128" spans="1:24" ht="393.75">
      <c r="A128" s="197" t="s">
        <v>64</v>
      </c>
      <c r="B128" s="188" t="s">
        <v>1555</v>
      </c>
      <c r="C128" s="313" t="s">
        <v>111</v>
      </c>
      <c r="D128" s="157" t="s">
        <v>333</v>
      </c>
      <c r="E128" s="123" t="s">
        <v>1199</v>
      </c>
      <c r="F128" s="221" t="s">
        <v>97</v>
      </c>
      <c r="G128" s="221" t="s">
        <v>97</v>
      </c>
      <c r="H128" s="221" t="s">
        <v>99</v>
      </c>
      <c r="I128" s="152">
        <v>100</v>
      </c>
      <c r="J128" s="188" t="s">
        <v>1274</v>
      </c>
      <c r="K128" s="194" t="s">
        <v>1556</v>
      </c>
      <c r="L128" s="123"/>
      <c r="M128" s="347">
        <v>5480</v>
      </c>
      <c r="N128" s="347">
        <v>6086.5</v>
      </c>
      <c r="O128" s="347">
        <v>3537.8</v>
      </c>
      <c r="P128" s="347">
        <f>SUM(Q128:R128)</f>
        <v>7284</v>
      </c>
      <c r="Q128" s="347">
        <v>7284</v>
      </c>
      <c r="R128" s="347">
        <v>0</v>
      </c>
      <c r="S128" s="347">
        <f>SUM(T128:U128)</f>
        <v>7165.3</v>
      </c>
      <c r="T128" s="347">
        <v>7165.3</v>
      </c>
      <c r="U128" s="347">
        <v>0</v>
      </c>
      <c r="V128" s="347">
        <f>SUM(W128:X128)</f>
        <v>7507.9</v>
      </c>
      <c r="W128" s="347">
        <v>7507.9</v>
      </c>
      <c r="X128" s="347">
        <v>0</v>
      </c>
    </row>
    <row r="129" spans="1:24" ht="37.5">
      <c r="A129" s="197" t="s">
        <v>13</v>
      </c>
      <c r="B129" s="188" t="s">
        <v>32</v>
      </c>
      <c r="C129" s="288"/>
      <c r="D129" s="156"/>
      <c r="E129" s="154"/>
      <c r="F129" s="188"/>
      <c r="G129" s="188"/>
      <c r="H129" s="188"/>
      <c r="I129" s="152">
        <v>200</v>
      </c>
      <c r="J129" s="189"/>
      <c r="K129" s="189"/>
      <c r="L129" s="154"/>
      <c r="M129" s="347">
        <f>SUM(M130:M146)</f>
        <v>21477.299999999996</v>
      </c>
      <c r="N129" s="347">
        <f>SUM(N130:N146)</f>
        <v>20298.100000000002</v>
      </c>
      <c r="O129" s="347">
        <f>SUM(O130:O146)</f>
        <v>9650.5</v>
      </c>
      <c r="P129" s="347">
        <f>SUM(P130:P146)</f>
        <v>14515.6</v>
      </c>
      <c r="Q129" s="347">
        <f>SUM(Q130:Q146)</f>
        <v>14515.6</v>
      </c>
      <c r="R129" s="347">
        <f t="shared" ref="R129:X129" si="45">SUM(R130:R132)</f>
        <v>0</v>
      </c>
      <c r="S129" s="347">
        <f>SUM(S130:S146)</f>
        <v>14279.1</v>
      </c>
      <c r="T129" s="347">
        <f>SUM(T130:T146)</f>
        <v>14279.1</v>
      </c>
      <c r="U129" s="347">
        <f t="shared" si="45"/>
        <v>0</v>
      </c>
      <c r="V129" s="347">
        <f>SUM(V130:V146)</f>
        <v>14961.8</v>
      </c>
      <c r="W129" s="347">
        <f>SUM(W130:W146)</f>
        <v>14961.8</v>
      </c>
      <c r="X129" s="347">
        <f t="shared" si="45"/>
        <v>0</v>
      </c>
    </row>
    <row r="130" spans="1:24" ht="131.25">
      <c r="A130" s="197" t="s">
        <v>48</v>
      </c>
      <c r="B130" s="188" t="s">
        <v>1557</v>
      </c>
      <c r="C130" s="314" t="s">
        <v>354</v>
      </c>
      <c r="D130" s="157" t="s">
        <v>341</v>
      </c>
      <c r="E130" s="123" t="s">
        <v>1197</v>
      </c>
      <c r="F130" s="221" t="s">
        <v>94</v>
      </c>
      <c r="G130" s="221" t="s">
        <v>79</v>
      </c>
      <c r="H130" s="188">
        <v>2010425250</v>
      </c>
      <c r="I130" s="152">
        <v>200</v>
      </c>
      <c r="J130" s="439" t="s">
        <v>1252</v>
      </c>
      <c r="K130" s="439" t="s">
        <v>323</v>
      </c>
      <c r="L130" s="154"/>
      <c r="M130" s="347">
        <v>300</v>
      </c>
      <c r="N130" s="347">
        <v>282.39999999999998</v>
      </c>
      <c r="O130" s="347">
        <v>0</v>
      </c>
      <c r="P130" s="347">
        <f>SUM(Q130:R130)</f>
        <v>318.10000000000002</v>
      </c>
      <c r="Q130" s="347">
        <v>318.10000000000002</v>
      </c>
      <c r="R130" s="347">
        <v>0</v>
      </c>
      <c r="S130" s="347">
        <f>SUM(T130:U130)</f>
        <v>312.89999999999998</v>
      </c>
      <c r="T130" s="347">
        <v>312.89999999999998</v>
      </c>
      <c r="U130" s="347">
        <v>0</v>
      </c>
      <c r="V130" s="347">
        <f>SUM(W130:X130)</f>
        <v>327.9</v>
      </c>
      <c r="W130" s="347">
        <v>327.9</v>
      </c>
      <c r="X130" s="347"/>
    </row>
    <row r="131" spans="1:24" ht="131.25">
      <c r="A131" s="197" t="s">
        <v>69</v>
      </c>
      <c r="B131" s="188" t="s">
        <v>1557</v>
      </c>
      <c r="C131" s="313" t="s">
        <v>126</v>
      </c>
      <c r="D131" s="157" t="s">
        <v>341</v>
      </c>
      <c r="E131" s="123" t="s">
        <v>1197</v>
      </c>
      <c r="F131" s="221" t="s">
        <v>94</v>
      </c>
      <c r="G131" s="221" t="s">
        <v>79</v>
      </c>
      <c r="H131" s="188">
        <v>2020100590</v>
      </c>
      <c r="I131" s="152">
        <v>200</v>
      </c>
      <c r="J131" s="439"/>
      <c r="K131" s="439"/>
      <c r="L131" s="123"/>
      <c r="M131" s="347">
        <v>2136.4</v>
      </c>
      <c r="N131" s="347">
        <v>2220.1999999999998</v>
      </c>
      <c r="O131" s="347">
        <v>1266.8</v>
      </c>
      <c r="P131" s="347">
        <f>SUM(Q131:R131)</f>
        <v>2589</v>
      </c>
      <c r="Q131" s="347">
        <v>2589</v>
      </c>
      <c r="R131" s="347">
        <v>0</v>
      </c>
      <c r="S131" s="347">
        <f>SUM(T131:U131)</f>
        <v>2546.9</v>
      </c>
      <c r="T131" s="347">
        <v>2546.9</v>
      </c>
      <c r="U131" s="347">
        <v>0</v>
      </c>
      <c r="V131" s="347">
        <f>SUM(W131:X131)</f>
        <v>2668.6</v>
      </c>
      <c r="W131" s="347">
        <v>2668.6</v>
      </c>
      <c r="X131" s="347">
        <v>0</v>
      </c>
    </row>
    <row r="132" spans="1:24" ht="131.25">
      <c r="A132" s="197" t="s">
        <v>70</v>
      </c>
      <c r="B132" s="188" t="s">
        <v>1557</v>
      </c>
      <c r="C132" s="314" t="s">
        <v>114</v>
      </c>
      <c r="D132" s="157" t="s">
        <v>341</v>
      </c>
      <c r="E132" s="123" t="s">
        <v>1197</v>
      </c>
      <c r="F132" s="221" t="s">
        <v>94</v>
      </c>
      <c r="G132" s="221" t="s">
        <v>79</v>
      </c>
      <c r="H132" s="188">
        <v>2020125110</v>
      </c>
      <c r="I132" s="152">
        <v>200</v>
      </c>
      <c r="J132" s="439"/>
      <c r="K132" s="439"/>
      <c r="L132" s="123"/>
      <c r="M132" s="347">
        <v>755.3</v>
      </c>
      <c r="N132" s="347">
        <v>962</v>
      </c>
      <c r="O132" s="347">
        <v>125.4</v>
      </c>
      <c r="P132" s="347">
        <f>SUM(Q132:R132)</f>
        <v>688.1</v>
      </c>
      <c r="Q132" s="347">
        <v>688.1</v>
      </c>
      <c r="R132" s="347">
        <v>0</v>
      </c>
      <c r="S132" s="347">
        <f>SUM(T132:U132)</f>
        <v>676.9</v>
      </c>
      <c r="T132" s="347">
        <v>676.9</v>
      </c>
      <c r="U132" s="347">
        <v>0</v>
      </c>
      <c r="V132" s="347">
        <f>SUM(W132:X132)</f>
        <v>709.2</v>
      </c>
      <c r="W132" s="347">
        <v>709.2</v>
      </c>
      <c r="X132" s="347">
        <v>0</v>
      </c>
    </row>
    <row r="133" spans="1:24" ht="112.5">
      <c r="A133" s="197" t="s">
        <v>990</v>
      </c>
      <c r="B133" s="188" t="s">
        <v>1558</v>
      </c>
      <c r="C133" s="314" t="s">
        <v>321</v>
      </c>
      <c r="D133" s="157" t="s">
        <v>334</v>
      </c>
      <c r="E133" s="123" t="s">
        <v>1559</v>
      </c>
      <c r="F133" s="221" t="s">
        <v>92</v>
      </c>
      <c r="G133" s="221" t="s">
        <v>96</v>
      </c>
      <c r="H133" s="221" t="s">
        <v>175</v>
      </c>
      <c r="I133" s="152">
        <v>200</v>
      </c>
      <c r="J133" s="439" t="s">
        <v>1203</v>
      </c>
      <c r="K133" s="440" t="s">
        <v>1204</v>
      </c>
      <c r="L133" s="123"/>
      <c r="M133" s="347">
        <v>1830.8</v>
      </c>
      <c r="N133" s="347">
        <v>1166.2</v>
      </c>
      <c r="O133" s="347">
        <v>859.9</v>
      </c>
      <c r="P133" s="347">
        <f t="shared" ref="P133:P146" si="46">SUM(Q133:R133)</f>
        <v>3121.6</v>
      </c>
      <c r="Q133" s="347">
        <v>3121.6</v>
      </c>
      <c r="R133" s="347">
        <v>0</v>
      </c>
      <c r="S133" s="347">
        <f t="shared" ref="S133:S146" si="47">SUM(T133:U133)</f>
        <v>3070.7</v>
      </c>
      <c r="T133" s="347">
        <v>3070.7</v>
      </c>
      <c r="U133" s="347">
        <v>0</v>
      </c>
      <c r="V133" s="347">
        <f t="shared" ref="V133:V146" si="48">SUM(W133:X133)</f>
        <v>3217.6</v>
      </c>
      <c r="W133" s="347">
        <v>3217.6</v>
      </c>
      <c r="X133" s="347">
        <v>0</v>
      </c>
    </row>
    <row r="134" spans="1:24" ht="93.75">
      <c r="A134" s="197" t="s">
        <v>991</v>
      </c>
      <c r="B134" s="188" t="s">
        <v>1558</v>
      </c>
      <c r="C134" s="314" t="s">
        <v>992</v>
      </c>
      <c r="D134" s="157" t="s">
        <v>334</v>
      </c>
      <c r="E134" s="123" t="s">
        <v>1559</v>
      </c>
      <c r="F134" s="221" t="s">
        <v>92</v>
      </c>
      <c r="G134" s="221" t="s">
        <v>96</v>
      </c>
      <c r="H134" s="221" t="s">
        <v>106</v>
      </c>
      <c r="I134" s="152">
        <v>200</v>
      </c>
      <c r="J134" s="439"/>
      <c r="K134" s="440"/>
      <c r="L134" s="123"/>
      <c r="M134" s="347">
        <v>1166</v>
      </c>
      <c r="N134" s="347">
        <v>230.9</v>
      </c>
      <c r="O134" s="347">
        <v>0</v>
      </c>
      <c r="P134" s="347">
        <f t="shared" si="46"/>
        <v>0</v>
      </c>
      <c r="Q134" s="347">
        <v>0</v>
      </c>
      <c r="R134" s="347">
        <v>0</v>
      </c>
      <c r="S134" s="347">
        <f t="shared" si="47"/>
        <v>0</v>
      </c>
      <c r="T134" s="347">
        <v>0</v>
      </c>
      <c r="U134" s="347">
        <v>0</v>
      </c>
      <c r="V134" s="347">
        <f t="shared" si="48"/>
        <v>0</v>
      </c>
      <c r="W134" s="347">
        <v>0</v>
      </c>
      <c r="X134" s="347">
        <v>0</v>
      </c>
    </row>
    <row r="135" spans="1:24" ht="93.75">
      <c r="A135" s="197" t="s">
        <v>1294</v>
      </c>
      <c r="B135" s="188" t="s">
        <v>1558</v>
      </c>
      <c r="C135" s="314" t="s">
        <v>1560</v>
      </c>
      <c r="D135" s="157" t="s">
        <v>334</v>
      </c>
      <c r="E135" s="123" t="s">
        <v>1559</v>
      </c>
      <c r="F135" s="221" t="s">
        <v>92</v>
      </c>
      <c r="G135" s="221" t="s">
        <v>96</v>
      </c>
      <c r="H135" s="221" t="s">
        <v>119</v>
      </c>
      <c r="I135" s="152">
        <v>200</v>
      </c>
      <c r="J135" s="439"/>
      <c r="K135" s="440"/>
      <c r="L135" s="123"/>
      <c r="M135" s="347">
        <v>6822.9</v>
      </c>
      <c r="N135" s="347">
        <v>5246.5</v>
      </c>
      <c r="O135" s="347">
        <v>3725.4</v>
      </c>
      <c r="P135" s="347">
        <f t="shared" si="46"/>
        <v>0</v>
      </c>
      <c r="Q135" s="347">
        <v>0</v>
      </c>
      <c r="R135" s="347">
        <v>0</v>
      </c>
      <c r="S135" s="347">
        <f t="shared" si="47"/>
        <v>0</v>
      </c>
      <c r="T135" s="347">
        <v>0</v>
      </c>
      <c r="U135" s="347">
        <v>0</v>
      </c>
      <c r="V135" s="347">
        <f t="shared" si="48"/>
        <v>0</v>
      </c>
      <c r="W135" s="347">
        <v>0</v>
      </c>
      <c r="X135" s="347">
        <v>0</v>
      </c>
    </row>
    <row r="136" spans="1:24" ht="93.75">
      <c r="A136" s="197" t="s">
        <v>1296</v>
      </c>
      <c r="B136" s="188" t="s">
        <v>1558</v>
      </c>
      <c r="C136" s="314" t="s">
        <v>992</v>
      </c>
      <c r="D136" s="157" t="s">
        <v>334</v>
      </c>
      <c r="E136" s="123" t="s">
        <v>1559</v>
      </c>
      <c r="F136" s="221" t="s">
        <v>92</v>
      </c>
      <c r="G136" s="221" t="s">
        <v>96</v>
      </c>
      <c r="H136" s="221" t="s">
        <v>157</v>
      </c>
      <c r="I136" s="152">
        <v>200</v>
      </c>
      <c r="J136" s="439"/>
      <c r="K136" s="440"/>
      <c r="L136" s="154"/>
      <c r="M136" s="347">
        <v>110.1</v>
      </c>
      <c r="N136" s="347">
        <v>64.400000000000006</v>
      </c>
      <c r="O136" s="347">
        <v>0</v>
      </c>
      <c r="P136" s="347">
        <f t="shared" si="46"/>
        <v>45.7</v>
      </c>
      <c r="Q136" s="347">
        <v>45.7</v>
      </c>
      <c r="R136" s="347">
        <v>0</v>
      </c>
      <c r="S136" s="347">
        <f t="shared" si="47"/>
        <v>45</v>
      </c>
      <c r="T136" s="347">
        <v>45</v>
      </c>
      <c r="U136" s="347">
        <v>0</v>
      </c>
      <c r="V136" s="347">
        <f t="shared" si="48"/>
        <v>47.1</v>
      </c>
      <c r="W136" s="347">
        <v>47.1</v>
      </c>
      <c r="X136" s="347">
        <v>0</v>
      </c>
    </row>
    <row r="137" spans="1:24" ht="318.75">
      <c r="A137" s="197" t="s">
        <v>388</v>
      </c>
      <c r="B137" s="188" t="s">
        <v>993</v>
      </c>
      <c r="C137" s="314" t="s">
        <v>407</v>
      </c>
      <c r="D137" s="157" t="s">
        <v>864</v>
      </c>
      <c r="E137" s="123" t="s">
        <v>1194</v>
      </c>
      <c r="F137" s="221" t="s">
        <v>92</v>
      </c>
      <c r="G137" s="221" t="s">
        <v>96</v>
      </c>
      <c r="H137" s="221" t="s">
        <v>120</v>
      </c>
      <c r="I137" s="152">
        <v>200</v>
      </c>
      <c r="J137" s="188" t="s">
        <v>1195</v>
      </c>
      <c r="K137" s="194" t="s">
        <v>1196</v>
      </c>
      <c r="L137" s="123"/>
      <c r="M137" s="347">
        <v>1450.4</v>
      </c>
      <c r="N137" s="347">
        <v>0</v>
      </c>
      <c r="O137" s="347">
        <v>0</v>
      </c>
      <c r="P137" s="347">
        <f t="shared" si="46"/>
        <v>0</v>
      </c>
      <c r="Q137" s="347">
        <v>0</v>
      </c>
      <c r="R137" s="347">
        <v>0</v>
      </c>
      <c r="S137" s="347">
        <f t="shared" si="47"/>
        <v>0</v>
      </c>
      <c r="T137" s="347">
        <v>0</v>
      </c>
      <c r="U137" s="347">
        <v>0</v>
      </c>
      <c r="V137" s="347">
        <f t="shared" si="48"/>
        <v>0</v>
      </c>
      <c r="W137" s="347">
        <v>0</v>
      </c>
      <c r="X137" s="347">
        <v>0</v>
      </c>
    </row>
    <row r="138" spans="1:24" ht="93.75">
      <c r="A138" s="197" t="s">
        <v>389</v>
      </c>
      <c r="B138" s="186" t="s">
        <v>1561</v>
      </c>
      <c r="C138" s="315" t="s">
        <v>116</v>
      </c>
      <c r="D138" s="157" t="s">
        <v>335</v>
      </c>
      <c r="E138" s="123" t="s">
        <v>1562</v>
      </c>
      <c r="F138" s="221" t="s">
        <v>97</v>
      </c>
      <c r="G138" s="221" t="s">
        <v>94</v>
      </c>
      <c r="H138" s="221" t="s">
        <v>176</v>
      </c>
      <c r="I138" s="152">
        <v>200</v>
      </c>
      <c r="J138" s="438" t="s">
        <v>1274</v>
      </c>
      <c r="K138" s="440" t="s">
        <v>1563</v>
      </c>
      <c r="L138" s="123"/>
      <c r="M138" s="347">
        <v>3863.2</v>
      </c>
      <c r="N138" s="347">
        <v>3198.6</v>
      </c>
      <c r="O138" s="347">
        <v>1679.4</v>
      </c>
      <c r="P138" s="347">
        <f t="shared" si="46"/>
        <v>3919.4</v>
      </c>
      <c r="Q138" s="347">
        <v>3919.4</v>
      </c>
      <c r="R138" s="347">
        <v>0</v>
      </c>
      <c r="S138" s="347">
        <f t="shared" si="47"/>
        <v>3855.6</v>
      </c>
      <c r="T138" s="347">
        <v>3855.6</v>
      </c>
      <c r="U138" s="347">
        <v>0</v>
      </c>
      <c r="V138" s="347">
        <f t="shared" si="48"/>
        <v>4039.9</v>
      </c>
      <c r="W138" s="347">
        <v>4039.9</v>
      </c>
      <c r="X138" s="347">
        <v>0</v>
      </c>
    </row>
    <row r="139" spans="1:24" ht="112.5">
      <c r="A139" s="197" t="s">
        <v>1564</v>
      </c>
      <c r="B139" s="186" t="s">
        <v>1565</v>
      </c>
      <c r="C139" s="315" t="s">
        <v>994</v>
      </c>
      <c r="D139" s="157" t="s">
        <v>335</v>
      </c>
      <c r="E139" s="123" t="s">
        <v>1562</v>
      </c>
      <c r="F139" s="221" t="s">
        <v>97</v>
      </c>
      <c r="G139" s="221" t="s">
        <v>94</v>
      </c>
      <c r="H139" s="221" t="s">
        <v>206</v>
      </c>
      <c r="I139" s="152">
        <v>200</v>
      </c>
      <c r="J139" s="438"/>
      <c r="K139" s="440"/>
      <c r="L139" s="123"/>
      <c r="M139" s="347">
        <v>21.5</v>
      </c>
      <c r="N139" s="347">
        <v>20.2</v>
      </c>
      <c r="O139" s="347">
        <v>0</v>
      </c>
      <c r="P139" s="347">
        <f t="shared" si="46"/>
        <v>520.79999999999995</v>
      </c>
      <c r="Q139" s="347">
        <v>520.79999999999995</v>
      </c>
      <c r="R139" s="347">
        <v>0</v>
      </c>
      <c r="S139" s="347">
        <f t="shared" si="47"/>
        <v>512.29999999999995</v>
      </c>
      <c r="T139" s="347">
        <v>512.29999999999995</v>
      </c>
      <c r="U139" s="347">
        <v>0</v>
      </c>
      <c r="V139" s="347">
        <f t="shared" si="48"/>
        <v>536.79999999999995</v>
      </c>
      <c r="W139" s="347">
        <v>536.79999999999995</v>
      </c>
      <c r="X139" s="347">
        <v>0</v>
      </c>
    </row>
    <row r="140" spans="1:24" ht="93.75">
      <c r="A140" s="197" t="s">
        <v>1566</v>
      </c>
      <c r="B140" s="186" t="s">
        <v>1567</v>
      </c>
      <c r="C140" s="316" t="s">
        <v>995</v>
      </c>
      <c r="D140" s="157" t="s">
        <v>335</v>
      </c>
      <c r="E140" s="123" t="s">
        <v>1562</v>
      </c>
      <c r="F140" s="221" t="s">
        <v>97</v>
      </c>
      <c r="G140" s="221" t="s">
        <v>94</v>
      </c>
      <c r="H140" s="221" t="s">
        <v>122</v>
      </c>
      <c r="I140" s="152">
        <v>200</v>
      </c>
      <c r="J140" s="438"/>
      <c r="K140" s="440"/>
      <c r="L140" s="123"/>
      <c r="M140" s="347">
        <v>331</v>
      </c>
      <c r="N140" s="347">
        <v>621.1</v>
      </c>
      <c r="O140" s="347">
        <v>0</v>
      </c>
      <c r="P140" s="347">
        <f t="shared" si="46"/>
        <v>403.2</v>
      </c>
      <c r="Q140" s="347">
        <v>403.2</v>
      </c>
      <c r="R140" s="347">
        <v>0</v>
      </c>
      <c r="S140" s="347">
        <f t="shared" si="47"/>
        <v>740.9</v>
      </c>
      <c r="T140" s="347">
        <v>740.9</v>
      </c>
      <c r="U140" s="347">
        <v>0</v>
      </c>
      <c r="V140" s="347">
        <f t="shared" si="48"/>
        <v>776.4</v>
      </c>
      <c r="W140" s="347">
        <v>776.4</v>
      </c>
      <c r="X140" s="347">
        <v>0</v>
      </c>
    </row>
    <row r="141" spans="1:24" ht="150">
      <c r="A141" s="197" t="s">
        <v>1568</v>
      </c>
      <c r="B141" s="186" t="s">
        <v>1569</v>
      </c>
      <c r="C141" s="317" t="s">
        <v>1570</v>
      </c>
      <c r="D141" s="157" t="s">
        <v>335</v>
      </c>
      <c r="E141" s="123" t="s">
        <v>1562</v>
      </c>
      <c r="F141" s="221" t="s">
        <v>97</v>
      </c>
      <c r="G141" s="221" t="s">
        <v>94</v>
      </c>
      <c r="H141" s="221" t="s">
        <v>207</v>
      </c>
      <c r="I141" s="152">
        <v>200</v>
      </c>
      <c r="J141" s="438"/>
      <c r="K141" s="440"/>
      <c r="L141" s="123"/>
      <c r="M141" s="347">
        <v>0</v>
      </c>
      <c r="N141" s="347">
        <v>0</v>
      </c>
      <c r="O141" s="347">
        <v>0</v>
      </c>
      <c r="P141" s="347">
        <f t="shared" si="46"/>
        <v>350</v>
      </c>
      <c r="Q141" s="347">
        <v>350</v>
      </c>
      <c r="R141" s="347">
        <v>0</v>
      </c>
      <c r="S141" s="347">
        <f t="shared" si="47"/>
        <v>0</v>
      </c>
      <c r="T141" s="347">
        <v>0</v>
      </c>
      <c r="U141" s="347">
        <v>0</v>
      </c>
      <c r="V141" s="347">
        <f t="shared" si="48"/>
        <v>0</v>
      </c>
      <c r="W141" s="347">
        <v>0</v>
      </c>
      <c r="X141" s="347">
        <v>0</v>
      </c>
    </row>
    <row r="142" spans="1:24" ht="93.75">
      <c r="A142" s="197" t="s">
        <v>1571</v>
      </c>
      <c r="B142" s="186" t="s">
        <v>1572</v>
      </c>
      <c r="C142" s="318" t="s">
        <v>98</v>
      </c>
      <c r="D142" s="157" t="s">
        <v>336</v>
      </c>
      <c r="E142" s="123" t="s">
        <v>1208</v>
      </c>
      <c r="F142" s="221" t="s">
        <v>97</v>
      </c>
      <c r="G142" s="221" t="s">
        <v>94</v>
      </c>
      <c r="H142" s="221" t="s">
        <v>117</v>
      </c>
      <c r="I142" s="152">
        <v>200</v>
      </c>
      <c r="J142" s="438"/>
      <c r="K142" s="440"/>
      <c r="L142" s="188"/>
      <c r="M142" s="347">
        <v>263.5</v>
      </c>
      <c r="N142" s="347">
        <v>235.3</v>
      </c>
      <c r="O142" s="347">
        <v>0</v>
      </c>
      <c r="P142" s="347">
        <f t="shared" si="46"/>
        <v>643.1</v>
      </c>
      <c r="Q142" s="347">
        <v>643.1</v>
      </c>
      <c r="R142" s="347">
        <v>0</v>
      </c>
      <c r="S142" s="347">
        <f t="shared" si="47"/>
        <v>632.6</v>
      </c>
      <c r="T142" s="347">
        <v>632.6</v>
      </c>
      <c r="U142" s="347">
        <v>0</v>
      </c>
      <c r="V142" s="347">
        <f t="shared" si="48"/>
        <v>662.9</v>
      </c>
      <c r="W142" s="347">
        <v>662.9</v>
      </c>
      <c r="X142" s="347">
        <v>0</v>
      </c>
    </row>
    <row r="143" spans="1:24" ht="93.75">
      <c r="A143" s="197" t="s">
        <v>1573</v>
      </c>
      <c r="B143" s="186" t="s">
        <v>1574</v>
      </c>
      <c r="C143" s="315" t="s">
        <v>110</v>
      </c>
      <c r="D143" s="157" t="s">
        <v>335</v>
      </c>
      <c r="E143" s="123" t="s">
        <v>1562</v>
      </c>
      <c r="F143" s="221" t="s">
        <v>97</v>
      </c>
      <c r="G143" s="221" t="s">
        <v>94</v>
      </c>
      <c r="H143" s="221" t="s">
        <v>170</v>
      </c>
      <c r="I143" s="152">
        <v>200</v>
      </c>
      <c r="J143" s="438"/>
      <c r="K143" s="440"/>
      <c r="L143" s="154"/>
      <c r="M143" s="347">
        <v>176.3</v>
      </c>
      <c r="N143" s="347">
        <v>169.7</v>
      </c>
      <c r="O143" s="347">
        <v>69.2</v>
      </c>
      <c r="P143" s="347">
        <f t="shared" si="46"/>
        <v>343.2</v>
      </c>
      <c r="Q143" s="347">
        <v>343.2</v>
      </c>
      <c r="R143" s="347">
        <v>0</v>
      </c>
      <c r="S143" s="347">
        <f t="shared" si="47"/>
        <v>337.6</v>
      </c>
      <c r="T143" s="347">
        <v>337.6</v>
      </c>
      <c r="U143" s="347">
        <v>0</v>
      </c>
      <c r="V143" s="347">
        <f t="shared" si="48"/>
        <v>353.7</v>
      </c>
      <c r="W143" s="347">
        <v>353.7</v>
      </c>
      <c r="X143" s="347">
        <v>0</v>
      </c>
    </row>
    <row r="144" spans="1:24" ht="93.75">
      <c r="A144" s="197" t="s">
        <v>1575</v>
      </c>
      <c r="B144" s="186" t="s">
        <v>1576</v>
      </c>
      <c r="C144" s="318" t="s">
        <v>1577</v>
      </c>
      <c r="D144" s="157" t="s">
        <v>335</v>
      </c>
      <c r="E144" s="123" t="s">
        <v>1562</v>
      </c>
      <c r="F144" s="221" t="s">
        <v>97</v>
      </c>
      <c r="G144" s="221" t="s">
        <v>94</v>
      </c>
      <c r="H144" s="221" t="s">
        <v>854</v>
      </c>
      <c r="I144" s="152">
        <v>200</v>
      </c>
      <c r="J144" s="438"/>
      <c r="K144" s="440"/>
      <c r="L144" s="154"/>
      <c r="M144" s="347">
        <v>0</v>
      </c>
      <c r="N144" s="347">
        <v>3065.3</v>
      </c>
      <c r="O144" s="347">
        <v>0</v>
      </c>
      <c r="P144" s="347">
        <f t="shared" si="46"/>
        <v>0</v>
      </c>
      <c r="Q144" s="347">
        <v>0</v>
      </c>
      <c r="R144" s="347">
        <v>0</v>
      </c>
      <c r="S144" s="347">
        <f t="shared" si="47"/>
        <v>0</v>
      </c>
      <c r="T144" s="347">
        <v>0</v>
      </c>
      <c r="U144" s="347">
        <v>0</v>
      </c>
      <c r="V144" s="347">
        <f t="shared" si="48"/>
        <v>0</v>
      </c>
      <c r="W144" s="347">
        <v>0</v>
      </c>
      <c r="X144" s="347">
        <v>0</v>
      </c>
    </row>
    <row r="145" spans="1:24" ht="112.5">
      <c r="A145" s="197" t="s">
        <v>1578</v>
      </c>
      <c r="B145" s="186" t="s">
        <v>1579</v>
      </c>
      <c r="C145" s="318" t="s">
        <v>996</v>
      </c>
      <c r="D145" s="157" t="s">
        <v>335</v>
      </c>
      <c r="E145" s="123" t="s">
        <v>1562</v>
      </c>
      <c r="F145" s="221" t="s">
        <v>97</v>
      </c>
      <c r="G145" s="221" t="s">
        <v>94</v>
      </c>
      <c r="H145" s="221" t="s">
        <v>1580</v>
      </c>
      <c r="I145" s="152">
        <v>200</v>
      </c>
      <c r="J145" s="438"/>
      <c r="K145" s="440"/>
      <c r="L145" s="154"/>
      <c r="M145" s="347">
        <v>808.6</v>
      </c>
      <c r="N145" s="347">
        <v>1461.2</v>
      </c>
      <c r="O145" s="347">
        <v>1461.2</v>
      </c>
      <c r="P145" s="347">
        <f t="shared" si="46"/>
        <v>0</v>
      </c>
      <c r="Q145" s="347">
        <v>0</v>
      </c>
      <c r="R145" s="347">
        <v>0</v>
      </c>
      <c r="S145" s="347">
        <f t="shared" si="47"/>
        <v>0</v>
      </c>
      <c r="T145" s="347">
        <v>0</v>
      </c>
      <c r="U145" s="347">
        <v>0</v>
      </c>
      <c r="V145" s="347">
        <f t="shared" si="48"/>
        <v>0</v>
      </c>
      <c r="W145" s="347">
        <v>0</v>
      </c>
      <c r="X145" s="347">
        <v>0</v>
      </c>
    </row>
    <row r="146" spans="1:24" ht="318.75">
      <c r="A146" s="197" t="s">
        <v>1581</v>
      </c>
      <c r="B146" s="186" t="s">
        <v>1582</v>
      </c>
      <c r="C146" s="313" t="s">
        <v>111</v>
      </c>
      <c r="D146" s="157" t="s">
        <v>333</v>
      </c>
      <c r="E146" s="123" t="s">
        <v>1199</v>
      </c>
      <c r="F146" s="221" t="s">
        <v>97</v>
      </c>
      <c r="G146" s="221" t="s">
        <v>97</v>
      </c>
      <c r="H146" s="221" t="s">
        <v>99</v>
      </c>
      <c r="I146" s="152">
        <v>200</v>
      </c>
      <c r="J146" s="187" t="s">
        <v>1215</v>
      </c>
      <c r="K146" s="194" t="s">
        <v>1216</v>
      </c>
      <c r="L146" s="154"/>
      <c r="M146" s="347">
        <v>1441.3</v>
      </c>
      <c r="N146" s="347">
        <v>1354.1</v>
      </c>
      <c r="O146" s="347">
        <v>463.2</v>
      </c>
      <c r="P146" s="347">
        <f t="shared" si="46"/>
        <v>1573.4</v>
      </c>
      <c r="Q146" s="347">
        <v>1573.4</v>
      </c>
      <c r="R146" s="347">
        <v>0</v>
      </c>
      <c r="S146" s="347">
        <f t="shared" si="47"/>
        <v>1547.7</v>
      </c>
      <c r="T146" s="347">
        <v>1547.7</v>
      </c>
      <c r="U146" s="347">
        <v>0</v>
      </c>
      <c r="V146" s="347">
        <f t="shared" si="48"/>
        <v>1621.7</v>
      </c>
      <c r="W146" s="347">
        <v>1621.7</v>
      </c>
      <c r="X146" s="347">
        <v>0</v>
      </c>
    </row>
    <row r="147" spans="1:24">
      <c r="A147" s="197" t="s">
        <v>49</v>
      </c>
      <c r="B147" s="188" t="s">
        <v>31</v>
      </c>
      <c r="C147" s="288"/>
      <c r="D147" s="156"/>
      <c r="E147" s="154"/>
      <c r="F147" s="188"/>
      <c r="G147" s="188"/>
      <c r="H147" s="188"/>
      <c r="I147" s="152">
        <v>800</v>
      </c>
      <c r="J147" s="189"/>
      <c r="K147" s="189"/>
      <c r="L147" s="154"/>
      <c r="M147" s="347">
        <f t="shared" ref="M147:X147" si="49">SUM(M148:M149)</f>
        <v>17.7</v>
      </c>
      <c r="N147" s="347">
        <f t="shared" si="49"/>
        <v>19.8</v>
      </c>
      <c r="O147" s="347">
        <f t="shared" si="49"/>
        <v>12.9</v>
      </c>
      <c r="P147" s="347">
        <f t="shared" si="49"/>
        <v>32.700000000000003</v>
      </c>
      <c r="Q147" s="347">
        <f t="shared" si="49"/>
        <v>32.700000000000003</v>
      </c>
      <c r="R147" s="347">
        <f t="shared" si="49"/>
        <v>0</v>
      </c>
      <c r="S147" s="347">
        <f t="shared" si="49"/>
        <v>32.099999999999994</v>
      </c>
      <c r="T147" s="347">
        <f t="shared" si="49"/>
        <v>32.099999999999994</v>
      </c>
      <c r="U147" s="347">
        <f t="shared" si="49"/>
        <v>0</v>
      </c>
      <c r="V147" s="347">
        <f t="shared" si="49"/>
        <v>33.700000000000003</v>
      </c>
      <c r="W147" s="347">
        <f t="shared" si="49"/>
        <v>33.700000000000003</v>
      </c>
      <c r="X147" s="347">
        <f t="shared" si="49"/>
        <v>0</v>
      </c>
    </row>
    <row r="148" spans="1:24" ht="318.75">
      <c r="A148" s="197" t="s">
        <v>50</v>
      </c>
      <c r="B148" s="188" t="s">
        <v>1557</v>
      </c>
      <c r="C148" s="313" t="s">
        <v>103</v>
      </c>
      <c r="D148" s="157" t="s">
        <v>341</v>
      </c>
      <c r="E148" s="123" t="s">
        <v>1197</v>
      </c>
      <c r="F148" s="221" t="s">
        <v>94</v>
      </c>
      <c r="G148" s="221" t="s">
        <v>79</v>
      </c>
      <c r="H148" s="188">
        <v>2020100590</v>
      </c>
      <c r="I148" s="152">
        <v>800</v>
      </c>
      <c r="J148" s="187" t="s">
        <v>1252</v>
      </c>
      <c r="K148" s="187" t="s">
        <v>323</v>
      </c>
      <c r="L148" s="154"/>
      <c r="M148" s="347">
        <v>0</v>
      </c>
      <c r="N148" s="347">
        <v>0</v>
      </c>
      <c r="O148" s="347">
        <v>0</v>
      </c>
      <c r="P148" s="347">
        <f>SUM(Q148:R148)</f>
        <v>10.4</v>
      </c>
      <c r="Q148" s="347">
        <v>10.4</v>
      </c>
      <c r="R148" s="347">
        <v>0</v>
      </c>
      <c r="S148" s="347">
        <f>SUM(T148:U148)</f>
        <v>10.199999999999999</v>
      </c>
      <c r="T148" s="347">
        <v>10.199999999999999</v>
      </c>
      <c r="U148" s="347">
        <v>0</v>
      </c>
      <c r="V148" s="347">
        <f>SUM(W148:X148)</f>
        <v>10.7</v>
      </c>
      <c r="W148" s="347">
        <v>10.7</v>
      </c>
      <c r="X148" s="347">
        <v>0</v>
      </c>
    </row>
    <row r="149" spans="1:24" ht="318.75">
      <c r="A149" s="197" t="s">
        <v>164</v>
      </c>
      <c r="B149" s="186" t="s">
        <v>1583</v>
      </c>
      <c r="C149" s="313" t="s">
        <v>111</v>
      </c>
      <c r="D149" s="157" t="s">
        <v>333</v>
      </c>
      <c r="E149" s="123" t="s">
        <v>1199</v>
      </c>
      <c r="F149" s="221" t="s">
        <v>97</v>
      </c>
      <c r="G149" s="221" t="s">
        <v>97</v>
      </c>
      <c r="H149" s="221" t="s">
        <v>99</v>
      </c>
      <c r="I149" s="152">
        <v>800</v>
      </c>
      <c r="J149" s="187" t="s">
        <v>1215</v>
      </c>
      <c r="K149" s="194" t="s">
        <v>1216</v>
      </c>
      <c r="L149" s="123"/>
      <c r="M149" s="347">
        <v>17.7</v>
      </c>
      <c r="N149" s="347">
        <v>19.8</v>
      </c>
      <c r="O149" s="347">
        <v>12.9</v>
      </c>
      <c r="P149" s="347">
        <f>SUM(Q149:R149)</f>
        <v>22.3</v>
      </c>
      <c r="Q149" s="347">
        <v>22.3</v>
      </c>
      <c r="R149" s="347">
        <v>0</v>
      </c>
      <c r="S149" s="347">
        <f>SUM(T149:U149)</f>
        <v>21.9</v>
      </c>
      <c r="T149" s="347">
        <v>21.9</v>
      </c>
      <c r="U149" s="347">
        <v>0</v>
      </c>
      <c r="V149" s="347">
        <f>SUM(W149:X149)</f>
        <v>23</v>
      </c>
      <c r="W149" s="347">
        <v>23</v>
      </c>
      <c r="X149" s="347">
        <v>0</v>
      </c>
    </row>
    <row r="150" spans="1:24">
      <c r="A150" s="200" t="s">
        <v>118</v>
      </c>
      <c r="B150" s="200" t="s">
        <v>998</v>
      </c>
      <c r="C150" s="307"/>
      <c r="D150" s="140"/>
      <c r="E150" s="140"/>
      <c r="F150" s="140"/>
      <c r="G150" s="140"/>
      <c r="H150" s="140"/>
      <c r="I150" s="140"/>
      <c r="J150" s="190"/>
      <c r="K150" s="190"/>
      <c r="L150" s="140"/>
      <c r="M150" s="336">
        <f t="shared" ref="M150:X150" si="50">M152+M158</f>
        <v>30772.699999999997</v>
      </c>
      <c r="N150" s="336">
        <f t="shared" si="50"/>
        <v>33610.9</v>
      </c>
      <c r="O150" s="336">
        <f t="shared" si="50"/>
        <v>16507.32</v>
      </c>
      <c r="P150" s="336">
        <f t="shared" si="50"/>
        <v>29008.500000000004</v>
      </c>
      <c r="Q150" s="336">
        <f t="shared" si="50"/>
        <v>29008.500000000004</v>
      </c>
      <c r="R150" s="336">
        <f t="shared" si="50"/>
        <v>0</v>
      </c>
      <c r="S150" s="336">
        <v>28536.000000000004</v>
      </c>
      <c r="T150" s="336">
        <f t="shared" si="50"/>
        <v>28536.000000000004</v>
      </c>
      <c r="U150" s="336">
        <f t="shared" si="50"/>
        <v>0</v>
      </c>
      <c r="V150" s="336">
        <f t="shared" si="50"/>
        <v>29900.3</v>
      </c>
      <c r="W150" s="336">
        <f t="shared" si="50"/>
        <v>29900.3</v>
      </c>
      <c r="X150" s="336">
        <f t="shared" si="50"/>
        <v>0</v>
      </c>
    </row>
    <row r="151" spans="1:24">
      <c r="A151" s="199" t="s">
        <v>9</v>
      </c>
      <c r="B151" s="441" t="s">
        <v>66</v>
      </c>
      <c r="C151" s="441"/>
      <c r="D151" s="441"/>
      <c r="E151" s="441"/>
      <c r="F151" s="441"/>
      <c r="G151" s="441"/>
      <c r="H151" s="441"/>
      <c r="I151" s="441"/>
      <c r="J151" s="441"/>
      <c r="K151" s="441"/>
      <c r="L151" s="441"/>
      <c r="M151" s="337">
        <f t="shared" ref="M151:X151" si="51">M152+M158</f>
        <v>30772.699999999997</v>
      </c>
      <c r="N151" s="337">
        <f t="shared" si="51"/>
        <v>33610.9</v>
      </c>
      <c r="O151" s="337">
        <f t="shared" si="51"/>
        <v>16507.32</v>
      </c>
      <c r="P151" s="337">
        <f t="shared" si="51"/>
        <v>29008.500000000004</v>
      </c>
      <c r="Q151" s="337">
        <f t="shared" si="51"/>
        <v>29008.500000000004</v>
      </c>
      <c r="R151" s="337">
        <f t="shared" si="51"/>
        <v>0</v>
      </c>
      <c r="S151" s="337">
        <f t="shared" si="51"/>
        <v>23495.9</v>
      </c>
      <c r="T151" s="337">
        <f t="shared" si="51"/>
        <v>28536.000000000004</v>
      </c>
      <c r="U151" s="337">
        <f t="shared" si="51"/>
        <v>0</v>
      </c>
      <c r="V151" s="337">
        <f t="shared" si="51"/>
        <v>29900.3</v>
      </c>
      <c r="W151" s="337">
        <f t="shared" si="51"/>
        <v>29900.3</v>
      </c>
      <c r="X151" s="337">
        <f t="shared" si="51"/>
        <v>0</v>
      </c>
    </row>
    <row r="152" spans="1:24">
      <c r="A152" s="141" t="s">
        <v>56</v>
      </c>
      <c r="B152" s="188"/>
      <c r="C152" s="291"/>
      <c r="D152" s="153"/>
      <c r="E152" s="153"/>
      <c r="F152" s="188"/>
      <c r="G152" s="188"/>
      <c r="H152" s="188"/>
      <c r="I152" s="188"/>
      <c r="J152" s="189"/>
      <c r="K152" s="253"/>
      <c r="L152" s="153"/>
      <c r="M152" s="144">
        <f>SUM(M153:M157)</f>
        <v>5572.6</v>
      </c>
      <c r="N152" s="144">
        <f t="shared" ref="N152:W152" si="52">SUM(N153:N157)</f>
        <v>5267.42</v>
      </c>
      <c r="O152" s="144">
        <f t="shared" si="52"/>
        <v>3786.3199999999997</v>
      </c>
      <c r="P152" s="144">
        <f t="shared" si="52"/>
        <v>6601.2</v>
      </c>
      <c r="Q152" s="144">
        <f t="shared" si="52"/>
        <v>6601.2</v>
      </c>
      <c r="R152" s="144"/>
      <c r="S152" s="144">
        <f t="shared" si="52"/>
        <v>6493.7</v>
      </c>
      <c r="T152" s="144">
        <f t="shared" si="52"/>
        <v>6493.7</v>
      </c>
      <c r="U152" s="144"/>
      <c r="V152" s="144">
        <f t="shared" si="52"/>
        <v>6804.2999999999993</v>
      </c>
      <c r="W152" s="144">
        <f t="shared" si="52"/>
        <v>6804.2999999999993</v>
      </c>
      <c r="X152" s="144"/>
    </row>
    <row r="153" spans="1:24">
      <c r="A153" s="485" t="s">
        <v>10</v>
      </c>
      <c r="B153" s="438" t="s">
        <v>67</v>
      </c>
      <c r="C153" s="442" t="s">
        <v>163</v>
      </c>
      <c r="D153" s="444" t="s">
        <v>1188</v>
      </c>
      <c r="E153" s="444" t="s">
        <v>1189</v>
      </c>
      <c r="F153" s="157" t="s">
        <v>91</v>
      </c>
      <c r="G153" s="157" t="s">
        <v>92</v>
      </c>
      <c r="H153" s="188">
        <v>7770100190</v>
      </c>
      <c r="I153" s="152">
        <v>100</v>
      </c>
      <c r="J153" s="439" t="s">
        <v>1190</v>
      </c>
      <c r="K153" s="440" t="s">
        <v>1191</v>
      </c>
      <c r="L153" s="153"/>
      <c r="M153" s="338">
        <v>4242</v>
      </c>
      <c r="N153" s="338">
        <v>4303.5</v>
      </c>
      <c r="O153" s="338">
        <v>3011.6</v>
      </c>
      <c r="P153" s="338">
        <f>SUM(Q153:R153)</f>
        <v>5202</v>
      </c>
      <c r="Q153" s="338">
        <v>5202</v>
      </c>
      <c r="R153" s="338"/>
      <c r="S153" s="338">
        <f>SUM(T153:U153)</f>
        <v>5117.2</v>
      </c>
      <c r="T153" s="338">
        <v>5117.2</v>
      </c>
      <c r="U153" s="338"/>
      <c r="V153" s="338">
        <f>SUM(W153:X153)</f>
        <v>5361.9</v>
      </c>
      <c r="W153" s="338">
        <v>5361.9</v>
      </c>
      <c r="X153" s="338"/>
    </row>
    <row r="154" spans="1:24">
      <c r="A154" s="485"/>
      <c r="B154" s="438"/>
      <c r="C154" s="442"/>
      <c r="D154" s="444"/>
      <c r="E154" s="444"/>
      <c r="F154" s="157" t="s">
        <v>91</v>
      </c>
      <c r="G154" s="157" t="s">
        <v>92</v>
      </c>
      <c r="H154" s="188">
        <v>7770574270</v>
      </c>
      <c r="I154" s="152">
        <v>100</v>
      </c>
      <c r="J154" s="439"/>
      <c r="K154" s="440"/>
      <c r="L154" s="153"/>
      <c r="M154" s="338">
        <v>457.9</v>
      </c>
      <c r="N154" s="338">
        <v>280.7</v>
      </c>
      <c r="O154" s="338">
        <v>280.7</v>
      </c>
      <c r="P154" s="338"/>
      <c r="Q154" s="338"/>
      <c r="R154" s="338"/>
      <c r="S154" s="338"/>
      <c r="T154" s="338"/>
      <c r="U154" s="338"/>
      <c r="V154" s="338"/>
      <c r="W154" s="338"/>
      <c r="X154" s="338"/>
    </row>
    <row r="155" spans="1:24">
      <c r="A155" s="197"/>
      <c r="B155" s="438"/>
      <c r="C155" s="442"/>
      <c r="D155" s="444"/>
      <c r="E155" s="444"/>
      <c r="F155" s="157" t="s">
        <v>91</v>
      </c>
      <c r="G155" s="157" t="s">
        <v>92</v>
      </c>
      <c r="H155" s="188">
        <v>7770455490</v>
      </c>
      <c r="I155" s="152">
        <v>100</v>
      </c>
      <c r="J155" s="439"/>
      <c r="K155" s="440"/>
      <c r="L155" s="153"/>
      <c r="M155" s="338">
        <v>50</v>
      </c>
      <c r="N155" s="338"/>
      <c r="O155" s="338"/>
      <c r="P155" s="338"/>
      <c r="Q155" s="338"/>
      <c r="R155" s="338"/>
      <c r="S155" s="338"/>
      <c r="T155" s="338"/>
      <c r="U155" s="338"/>
      <c r="V155" s="338"/>
      <c r="W155" s="338"/>
      <c r="X155" s="338"/>
    </row>
    <row r="156" spans="1:24" ht="93.75">
      <c r="A156" s="197" t="s">
        <v>11</v>
      </c>
      <c r="B156" s="188" t="s">
        <v>68</v>
      </c>
      <c r="C156" s="145" t="s">
        <v>163</v>
      </c>
      <c r="D156" s="157" t="s">
        <v>1192</v>
      </c>
      <c r="E156" s="157" t="s">
        <v>1175</v>
      </c>
      <c r="F156" s="221" t="s">
        <v>91</v>
      </c>
      <c r="G156" s="221" t="s">
        <v>92</v>
      </c>
      <c r="H156" s="188">
        <v>7770100190</v>
      </c>
      <c r="I156" s="152">
        <v>200</v>
      </c>
      <c r="J156" s="439"/>
      <c r="K156" s="440"/>
      <c r="L156" s="154"/>
      <c r="M156" s="338">
        <v>583.1</v>
      </c>
      <c r="N156" s="338">
        <v>662.2</v>
      </c>
      <c r="O156" s="338">
        <v>473</v>
      </c>
      <c r="P156" s="338">
        <f>SUM(Q156:R156)</f>
        <v>1399.2</v>
      </c>
      <c r="Q156" s="338">
        <v>1399.2</v>
      </c>
      <c r="R156" s="338"/>
      <c r="S156" s="338">
        <f>SUM(T156:U156)</f>
        <v>1376.5</v>
      </c>
      <c r="T156" s="338">
        <v>1376.5</v>
      </c>
      <c r="U156" s="338"/>
      <c r="V156" s="338">
        <f>SUM(W156:X156)</f>
        <v>1442.4</v>
      </c>
      <c r="W156" s="338">
        <v>1442.4</v>
      </c>
      <c r="X156" s="338"/>
    </row>
    <row r="157" spans="1:24" ht="318.75">
      <c r="A157" s="197" t="s">
        <v>20</v>
      </c>
      <c r="B157" s="188" t="s">
        <v>999</v>
      </c>
      <c r="C157" s="145" t="s">
        <v>155</v>
      </c>
      <c r="D157" s="157" t="s">
        <v>1193</v>
      </c>
      <c r="E157" s="157" t="s">
        <v>1194</v>
      </c>
      <c r="F157" s="221" t="s">
        <v>91</v>
      </c>
      <c r="G157" s="221" t="s">
        <v>82</v>
      </c>
      <c r="H157" s="188">
        <v>1710421050</v>
      </c>
      <c r="I157" s="152">
        <v>200</v>
      </c>
      <c r="J157" s="188" t="s">
        <v>1195</v>
      </c>
      <c r="K157" s="194" t="s">
        <v>1196</v>
      </c>
      <c r="L157" s="154"/>
      <c r="M157" s="338">
        <v>239.6</v>
      </c>
      <c r="N157" s="338">
        <v>21.02</v>
      </c>
      <c r="O157" s="338">
        <v>21.02</v>
      </c>
      <c r="P157" s="338">
        <f>SUM(Q157:R157)</f>
        <v>0</v>
      </c>
      <c r="Q157" s="338"/>
      <c r="R157" s="338"/>
      <c r="S157" s="338">
        <f>SUM(T157:U157)</f>
        <v>0</v>
      </c>
      <c r="T157" s="338"/>
      <c r="U157" s="338"/>
      <c r="V157" s="338">
        <f>SUM(W157:X157)</f>
        <v>0</v>
      </c>
      <c r="W157" s="338"/>
      <c r="X157" s="338"/>
    </row>
    <row r="158" spans="1:24">
      <c r="A158" s="449" t="s">
        <v>87</v>
      </c>
      <c r="B158" s="449"/>
      <c r="C158" s="449"/>
      <c r="D158" s="449"/>
      <c r="E158" s="449"/>
      <c r="F158" s="449"/>
      <c r="G158" s="449"/>
      <c r="H158" s="449"/>
      <c r="I158" s="449"/>
      <c r="J158" s="449"/>
      <c r="K158" s="449"/>
      <c r="L158" s="449"/>
      <c r="M158" s="144">
        <f t="shared" ref="M158:W158" si="53">SUM(M159,M162,M184)</f>
        <v>25200.1</v>
      </c>
      <c r="N158" s="144">
        <f t="shared" si="53"/>
        <v>28343.48</v>
      </c>
      <c r="O158" s="144">
        <f t="shared" si="53"/>
        <v>12721</v>
      </c>
      <c r="P158" s="144">
        <f t="shared" si="53"/>
        <v>22407.300000000003</v>
      </c>
      <c r="Q158" s="144">
        <f t="shared" si="53"/>
        <v>22407.300000000003</v>
      </c>
      <c r="R158" s="144"/>
      <c r="S158" s="144">
        <f t="shared" si="53"/>
        <v>17002.2</v>
      </c>
      <c r="T158" s="144">
        <f t="shared" si="53"/>
        <v>22042.300000000003</v>
      </c>
      <c r="U158" s="144"/>
      <c r="V158" s="144">
        <f t="shared" si="53"/>
        <v>23096</v>
      </c>
      <c r="W158" s="144">
        <f t="shared" si="53"/>
        <v>23096</v>
      </c>
      <c r="X158" s="144"/>
    </row>
    <row r="159" spans="1:24" ht="56.25">
      <c r="A159" s="197" t="s">
        <v>12</v>
      </c>
      <c r="B159" s="188" t="s">
        <v>1000</v>
      </c>
      <c r="C159" s="143"/>
      <c r="D159" s="157"/>
      <c r="E159" s="157"/>
      <c r="F159" s="188"/>
      <c r="G159" s="188"/>
      <c r="H159" s="188"/>
      <c r="I159" s="152">
        <v>100</v>
      </c>
      <c r="J159" s="189"/>
      <c r="K159" s="194"/>
      <c r="L159" s="153"/>
      <c r="M159" s="338">
        <f t="shared" ref="M159:W159" si="54">SUM(M160:M161)</f>
        <v>8552.4</v>
      </c>
      <c r="N159" s="338">
        <f t="shared" si="54"/>
        <v>11258.5</v>
      </c>
      <c r="O159" s="338">
        <f t="shared" si="54"/>
        <v>6140.9</v>
      </c>
      <c r="P159" s="338">
        <f t="shared" si="54"/>
        <v>11747.3</v>
      </c>
      <c r="Q159" s="338">
        <f t="shared" si="54"/>
        <v>11747.3</v>
      </c>
      <c r="R159" s="338"/>
      <c r="S159" s="338">
        <f t="shared" si="54"/>
        <v>6515.8</v>
      </c>
      <c r="T159" s="338">
        <f t="shared" si="54"/>
        <v>11555.900000000001</v>
      </c>
      <c r="U159" s="338"/>
      <c r="V159" s="338">
        <f t="shared" si="54"/>
        <v>12108.400000000001</v>
      </c>
      <c r="W159" s="338">
        <f t="shared" si="54"/>
        <v>12108.400000000001</v>
      </c>
      <c r="X159" s="338"/>
    </row>
    <row r="160" spans="1:24" ht="286.5" customHeight="1">
      <c r="A160" s="197" t="s">
        <v>47</v>
      </c>
      <c r="B160" s="188" t="s">
        <v>278</v>
      </c>
      <c r="C160" s="143" t="s">
        <v>103</v>
      </c>
      <c r="D160" s="157" t="s">
        <v>341</v>
      </c>
      <c r="E160" s="157" t="s">
        <v>1197</v>
      </c>
      <c r="F160" s="221" t="s">
        <v>94</v>
      </c>
      <c r="G160" s="221" t="s">
        <v>79</v>
      </c>
      <c r="H160" s="188">
        <v>2020100590</v>
      </c>
      <c r="I160" s="152">
        <v>100</v>
      </c>
      <c r="J160" s="187" t="s">
        <v>1198</v>
      </c>
      <c r="K160" s="194" t="s">
        <v>323</v>
      </c>
      <c r="L160" s="153"/>
      <c r="M160" s="338">
        <v>4060.4</v>
      </c>
      <c r="N160" s="338">
        <v>4290.6000000000004</v>
      </c>
      <c r="O160" s="338">
        <v>2836.1</v>
      </c>
      <c r="P160" s="338">
        <f>SUM(Q160:R160)</f>
        <v>5123.6000000000004</v>
      </c>
      <c r="Q160" s="338">
        <v>5123.6000000000004</v>
      </c>
      <c r="R160" s="338"/>
      <c r="S160" s="338">
        <f>U160</f>
        <v>0</v>
      </c>
      <c r="T160" s="338">
        <v>5040.1000000000004</v>
      </c>
      <c r="U160" s="338"/>
      <c r="V160" s="338">
        <f>SUM(W160:X160)</f>
        <v>5281.1</v>
      </c>
      <c r="W160" s="338">
        <v>5281.1</v>
      </c>
      <c r="X160" s="338"/>
    </row>
    <row r="161" spans="1:24" ht="409.5">
      <c r="A161" s="197" t="s">
        <v>64</v>
      </c>
      <c r="B161" s="188" t="s">
        <v>281</v>
      </c>
      <c r="C161" s="143" t="s">
        <v>111</v>
      </c>
      <c r="D161" s="157" t="s">
        <v>333</v>
      </c>
      <c r="E161" s="157" t="s">
        <v>1199</v>
      </c>
      <c r="F161" s="221" t="s">
        <v>97</v>
      </c>
      <c r="G161" s="221" t="s">
        <v>97</v>
      </c>
      <c r="H161" s="221" t="s">
        <v>99</v>
      </c>
      <c r="I161" s="152">
        <v>100</v>
      </c>
      <c r="J161" s="188" t="s">
        <v>1200</v>
      </c>
      <c r="K161" s="194" t="s">
        <v>1201</v>
      </c>
      <c r="L161" s="153"/>
      <c r="M161" s="338">
        <v>4492</v>
      </c>
      <c r="N161" s="338">
        <v>6967.9</v>
      </c>
      <c r="O161" s="338">
        <v>3304.8</v>
      </c>
      <c r="P161" s="338">
        <f>SUM(Q161:R161)</f>
        <v>6623.7</v>
      </c>
      <c r="Q161" s="338">
        <v>6623.7</v>
      </c>
      <c r="R161" s="338"/>
      <c r="S161" s="338">
        <f>SUM(T161:U161)</f>
        <v>6515.8</v>
      </c>
      <c r="T161" s="338">
        <v>6515.8</v>
      </c>
      <c r="U161" s="338"/>
      <c r="V161" s="338">
        <f>SUM(W161:X161)</f>
        <v>6827.3</v>
      </c>
      <c r="W161" s="338">
        <v>6827.3</v>
      </c>
      <c r="X161" s="338"/>
    </row>
    <row r="162" spans="1:24" ht="75">
      <c r="A162" s="197" t="s">
        <v>13</v>
      </c>
      <c r="B162" s="188" t="s">
        <v>1001</v>
      </c>
      <c r="C162" s="288"/>
      <c r="D162" s="273"/>
      <c r="E162" s="157"/>
      <c r="F162" s="221"/>
      <c r="G162" s="221"/>
      <c r="H162" s="188"/>
      <c r="I162" s="152">
        <v>200</v>
      </c>
      <c r="J162" s="189"/>
      <c r="K162" s="189"/>
      <c r="L162" s="154"/>
      <c r="M162" s="338">
        <f>SUM(M163:M183)</f>
        <v>16598.699999999997</v>
      </c>
      <c r="N162" s="338">
        <f t="shared" ref="N162:W162" si="55">SUM(N163:N183)</f>
        <v>17023.68</v>
      </c>
      <c r="O162" s="338">
        <f t="shared" si="55"/>
        <v>6536.4000000000005</v>
      </c>
      <c r="P162" s="338">
        <f t="shared" si="55"/>
        <v>10590.000000000002</v>
      </c>
      <c r="Q162" s="338">
        <f t="shared" si="55"/>
        <v>10590.000000000002</v>
      </c>
      <c r="R162" s="338"/>
      <c r="S162" s="338">
        <f t="shared" si="55"/>
        <v>10417.5</v>
      </c>
      <c r="T162" s="338">
        <f t="shared" si="55"/>
        <v>10417.5</v>
      </c>
      <c r="U162" s="338"/>
      <c r="V162" s="338">
        <f t="shared" si="55"/>
        <v>10915.399999999998</v>
      </c>
      <c r="W162" s="338">
        <f t="shared" si="55"/>
        <v>10915.399999999998</v>
      </c>
      <c r="X162" s="338"/>
    </row>
    <row r="163" spans="1:24" ht="93.75">
      <c r="A163" s="197" t="s">
        <v>48</v>
      </c>
      <c r="B163" s="188" t="s">
        <v>278</v>
      </c>
      <c r="C163" s="145" t="s">
        <v>103</v>
      </c>
      <c r="D163" s="157" t="s">
        <v>341</v>
      </c>
      <c r="E163" s="157" t="s">
        <v>1197</v>
      </c>
      <c r="F163" s="221" t="s">
        <v>94</v>
      </c>
      <c r="G163" s="221" t="s">
        <v>79</v>
      </c>
      <c r="H163" s="221">
        <v>2020100590</v>
      </c>
      <c r="I163" s="152">
        <v>200</v>
      </c>
      <c r="J163" s="439" t="s">
        <v>279</v>
      </c>
      <c r="K163" s="439" t="s">
        <v>323</v>
      </c>
      <c r="L163" s="154"/>
      <c r="M163" s="338">
        <v>921.5</v>
      </c>
      <c r="N163" s="338">
        <v>1027.8</v>
      </c>
      <c r="O163" s="338">
        <v>527.29999999999995</v>
      </c>
      <c r="P163" s="338">
        <f>SUM(Q163:R163)</f>
        <v>1649.2</v>
      </c>
      <c r="Q163" s="338">
        <v>1649.2</v>
      </c>
      <c r="R163" s="338"/>
      <c r="S163" s="338">
        <f t="shared" ref="S163:S183" si="56">SUM(T163:U163)</f>
        <v>1622.3</v>
      </c>
      <c r="T163" s="338">
        <v>1622.3</v>
      </c>
      <c r="U163" s="338"/>
      <c r="V163" s="338">
        <f t="shared" ref="V163:V183" si="57">SUM(W163:X163)</f>
        <v>1699.9</v>
      </c>
      <c r="W163" s="338">
        <v>1699.9</v>
      </c>
      <c r="X163" s="338"/>
    </row>
    <row r="164" spans="1:24" ht="93.75">
      <c r="A164" s="197" t="s">
        <v>69</v>
      </c>
      <c r="B164" s="188" t="s">
        <v>278</v>
      </c>
      <c r="C164" s="143" t="s">
        <v>114</v>
      </c>
      <c r="D164" s="157" t="s">
        <v>341</v>
      </c>
      <c r="E164" s="157" t="s">
        <v>1197</v>
      </c>
      <c r="F164" s="221" t="s">
        <v>94</v>
      </c>
      <c r="G164" s="221" t="s">
        <v>79</v>
      </c>
      <c r="H164" s="221">
        <v>2020125110</v>
      </c>
      <c r="I164" s="152">
        <v>200</v>
      </c>
      <c r="J164" s="439"/>
      <c r="K164" s="448"/>
      <c r="L164" s="153"/>
      <c r="M164" s="338">
        <v>618.4</v>
      </c>
      <c r="N164" s="338">
        <v>592.20000000000005</v>
      </c>
      <c r="O164" s="338">
        <v>462</v>
      </c>
      <c r="P164" s="338">
        <f>SUM(Q164:R164)</f>
        <v>1007.9</v>
      </c>
      <c r="Q164" s="338">
        <v>1007.9</v>
      </c>
      <c r="R164" s="338"/>
      <c r="S164" s="338">
        <f t="shared" si="56"/>
        <v>991.5</v>
      </c>
      <c r="T164" s="338">
        <v>991.5</v>
      </c>
      <c r="U164" s="338"/>
      <c r="V164" s="338">
        <f t="shared" si="57"/>
        <v>1038.8</v>
      </c>
      <c r="W164" s="338">
        <v>1038.8</v>
      </c>
      <c r="X164" s="338"/>
    </row>
    <row r="165" spans="1:24" ht="56.25">
      <c r="A165" s="197" t="s">
        <v>368</v>
      </c>
      <c r="B165" s="188" t="s">
        <v>280</v>
      </c>
      <c r="C165" s="442" t="s">
        <v>356</v>
      </c>
      <c r="D165" s="157" t="s">
        <v>334</v>
      </c>
      <c r="E165" s="157" t="s">
        <v>1202</v>
      </c>
      <c r="F165" s="221" t="s">
        <v>92</v>
      </c>
      <c r="G165" s="221" t="s">
        <v>96</v>
      </c>
      <c r="H165" s="221" t="s">
        <v>175</v>
      </c>
      <c r="I165" s="445">
        <v>200</v>
      </c>
      <c r="J165" s="439" t="s">
        <v>1203</v>
      </c>
      <c r="K165" s="440" t="s">
        <v>1204</v>
      </c>
      <c r="L165" s="153"/>
      <c r="M165" s="338">
        <v>505.6</v>
      </c>
      <c r="N165" s="338">
        <v>673.6</v>
      </c>
      <c r="O165" s="338">
        <v>608.4</v>
      </c>
      <c r="P165" s="338">
        <f>SUM(Q165:R165)</f>
        <v>1503.4</v>
      </c>
      <c r="Q165" s="338">
        <v>1503.4</v>
      </c>
      <c r="R165" s="338"/>
      <c r="S165" s="338">
        <f t="shared" si="56"/>
        <v>1478.9</v>
      </c>
      <c r="T165" s="338">
        <v>1478.9</v>
      </c>
      <c r="U165" s="338"/>
      <c r="V165" s="338">
        <f t="shared" si="57"/>
        <v>1549.6</v>
      </c>
      <c r="W165" s="338">
        <v>1549.6</v>
      </c>
      <c r="X165" s="338"/>
    </row>
    <row r="166" spans="1:24" ht="56.25">
      <c r="A166" s="197" t="s">
        <v>240</v>
      </c>
      <c r="B166" s="188" t="s">
        <v>280</v>
      </c>
      <c r="C166" s="442"/>
      <c r="D166" s="157" t="s">
        <v>334</v>
      </c>
      <c r="E166" s="157" t="s">
        <v>1202</v>
      </c>
      <c r="F166" s="221" t="s">
        <v>92</v>
      </c>
      <c r="G166" s="221" t="s">
        <v>96</v>
      </c>
      <c r="H166" s="221" t="s">
        <v>986</v>
      </c>
      <c r="I166" s="445"/>
      <c r="J166" s="448"/>
      <c r="K166" s="440"/>
      <c r="L166" s="153"/>
      <c r="M166" s="338"/>
      <c r="N166" s="338">
        <v>129</v>
      </c>
      <c r="O166" s="338"/>
      <c r="P166" s="338"/>
      <c r="Q166" s="338"/>
      <c r="R166" s="338"/>
      <c r="S166" s="338"/>
      <c r="T166" s="338"/>
      <c r="U166" s="338"/>
      <c r="V166" s="338"/>
      <c r="W166" s="338"/>
      <c r="X166" s="338"/>
    </row>
    <row r="167" spans="1:24" ht="56.25">
      <c r="A167" s="197" t="s">
        <v>241</v>
      </c>
      <c r="B167" s="188" t="s">
        <v>280</v>
      </c>
      <c r="C167" s="442"/>
      <c r="D167" s="157" t="s">
        <v>334</v>
      </c>
      <c r="E167" s="157" t="s">
        <v>1202</v>
      </c>
      <c r="F167" s="221" t="s">
        <v>92</v>
      </c>
      <c r="G167" s="221" t="s">
        <v>96</v>
      </c>
      <c r="H167" s="221" t="s">
        <v>944</v>
      </c>
      <c r="I167" s="445"/>
      <c r="J167" s="448"/>
      <c r="K167" s="440"/>
      <c r="L167" s="153"/>
      <c r="M167" s="338">
        <v>2735.4</v>
      </c>
      <c r="N167" s="338">
        <v>1590.3</v>
      </c>
      <c r="O167" s="338"/>
      <c r="P167" s="338"/>
      <c r="Q167" s="338"/>
      <c r="R167" s="338"/>
      <c r="S167" s="338"/>
      <c r="T167" s="338"/>
      <c r="U167" s="338"/>
      <c r="V167" s="338"/>
      <c r="W167" s="338"/>
      <c r="X167" s="338"/>
    </row>
    <row r="168" spans="1:24" ht="56.25">
      <c r="A168" s="197" t="s">
        <v>242</v>
      </c>
      <c r="B168" s="188" t="s">
        <v>280</v>
      </c>
      <c r="C168" s="442"/>
      <c r="D168" s="157" t="s">
        <v>334</v>
      </c>
      <c r="E168" s="157" t="s">
        <v>1202</v>
      </c>
      <c r="F168" s="221" t="s">
        <v>92</v>
      </c>
      <c r="G168" s="221" t="s">
        <v>96</v>
      </c>
      <c r="H168" s="221" t="s">
        <v>119</v>
      </c>
      <c r="I168" s="445"/>
      <c r="J168" s="448"/>
      <c r="K168" s="440"/>
      <c r="L168" s="153"/>
      <c r="M168" s="338">
        <v>5894.9</v>
      </c>
      <c r="N168" s="338">
        <v>7020.1</v>
      </c>
      <c r="O168" s="338">
        <v>2033.8</v>
      </c>
      <c r="P168" s="338"/>
      <c r="Q168" s="338"/>
      <c r="R168" s="338"/>
      <c r="S168" s="338"/>
      <c r="T168" s="338"/>
      <c r="U168" s="338"/>
      <c r="V168" s="338"/>
      <c r="W168" s="338"/>
      <c r="X168" s="338"/>
    </row>
    <row r="169" spans="1:24" ht="56.25">
      <c r="A169" s="197" t="s">
        <v>243</v>
      </c>
      <c r="B169" s="188" t="s">
        <v>280</v>
      </c>
      <c r="C169" s="442"/>
      <c r="D169" s="157" t="s">
        <v>334</v>
      </c>
      <c r="E169" s="157" t="s">
        <v>1202</v>
      </c>
      <c r="F169" s="221" t="s">
        <v>92</v>
      </c>
      <c r="G169" s="221" t="s">
        <v>96</v>
      </c>
      <c r="H169" s="221" t="s">
        <v>208</v>
      </c>
      <c r="I169" s="445"/>
      <c r="J169" s="448"/>
      <c r="K169" s="440"/>
      <c r="L169" s="153"/>
      <c r="M169" s="338">
        <v>203.5</v>
      </c>
      <c r="N169" s="338"/>
      <c r="O169" s="338"/>
      <c r="P169" s="338"/>
      <c r="Q169" s="338"/>
      <c r="R169" s="338"/>
      <c r="S169" s="338"/>
      <c r="T169" s="338"/>
      <c r="U169" s="338"/>
      <c r="V169" s="338"/>
      <c r="W169" s="338"/>
      <c r="X169" s="338"/>
    </row>
    <row r="170" spans="1:24" ht="56.25">
      <c r="A170" s="197" t="s">
        <v>252</v>
      </c>
      <c r="B170" s="188" t="s">
        <v>280</v>
      </c>
      <c r="C170" s="442"/>
      <c r="D170" s="157" t="s">
        <v>334</v>
      </c>
      <c r="E170" s="157" t="s">
        <v>1202</v>
      </c>
      <c r="F170" s="221" t="s">
        <v>92</v>
      </c>
      <c r="G170" s="221" t="s">
        <v>96</v>
      </c>
      <c r="H170" s="221" t="s">
        <v>157</v>
      </c>
      <c r="I170" s="445"/>
      <c r="J170" s="448"/>
      <c r="K170" s="440"/>
      <c r="L170" s="153"/>
      <c r="M170" s="338"/>
      <c r="N170" s="338">
        <v>508.5</v>
      </c>
      <c r="O170" s="338"/>
      <c r="P170" s="338"/>
      <c r="Q170" s="338"/>
      <c r="R170" s="338"/>
      <c r="S170" s="338"/>
      <c r="T170" s="338"/>
      <c r="U170" s="338"/>
      <c r="V170" s="338"/>
      <c r="W170" s="338"/>
      <c r="X170" s="338"/>
    </row>
    <row r="171" spans="1:24" ht="56.25">
      <c r="A171" s="197" t="s">
        <v>253</v>
      </c>
      <c r="B171" s="188" t="s">
        <v>280</v>
      </c>
      <c r="C171" s="442"/>
      <c r="D171" s="157" t="s">
        <v>334</v>
      </c>
      <c r="E171" s="157" t="s">
        <v>1202</v>
      </c>
      <c r="F171" s="221" t="s">
        <v>92</v>
      </c>
      <c r="G171" s="221" t="s">
        <v>96</v>
      </c>
      <c r="H171" s="221" t="s">
        <v>93</v>
      </c>
      <c r="I171" s="445"/>
      <c r="J171" s="448"/>
      <c r="K171" s="440"/>
      <c r="L171" s="153"/>
      <c r="M171" s="338"/>
      <c r="N171" s="338">
        <v>84.5</v>
      </c>
      <c r="O171" s="338">
        <v>84.5</v>
      </c>
      <c r="P171" s="338"/>
      <c r="Q171" s="338"/>
      <c r="R171" s="338"/>
      <c r="S171" s="338"/>
      <c r="T171" s="338"/>
      <c r="U171" s="338"/>
      <c r="V171" s="338"/>
      <c r="W171" s="338"/>
      <c r="X171" s="338"/>
    </row>
    <row r="172" spans="1:24" ht="75">
      <c r="A172" s="197" t="s">
        <v>249</v>
      </c>
      <c r="B172" s="188" t="s">
        <v>281</v>
      </c>
      <c r="C172" s="143" t="s">
        <v>107</v>
      </c>
      <c r="D172" s="157" t="s">
        <v>335</v>
      </c>
      <c r="E172" s="157" t="s">
        <v>1205</v>
      </c>
      <c r="F172" s="221" t="s">
        <v>97</v>
      </c>
      <c r="G172" s="221" t="s">
        <v>94</v>
      </c>
      <c r="H172" s="221" t="s">
        <v>176</v>
      </c>
      <c r="I172" s="152">
        <v>200</v>
      </c>
      <c r="J172" s="438" t="s">
        <v>1206</v>
      </c>
      <c r="K172" s="440" t="s">
        <v>1207</v>
      </c>
      <c r="L172" s="153"/>
      <c r="M172" s="338">
        <v>2988.8</v>
      </c>
      <c r="N172" s="338">
        <v>2555.08</v>
      </c>
      <c r="O172" s="338">
        <v>861.2</v>
      </c>
      <c r="P172" s="338">
        <f>SUM(Q172:R172)</f>
        <v>3405.7</v>
      </c>
      <c r="Q172" s="338">
        <v>3405.7</v>
      </c>
      <c r="R172" s="338"/>
      <c r="S172" s="338">
        <f t="shared" si="56"/>
        <v>3350.2</v>
      </c>
      <c r="T172" s="338">
        <v>3350.2</v>
      </c>
      <c r="U172" s="338"/>
      <c r="V172" s="338">
        <f t="shared" si="57"/>
        <v>3510.4</v>
      </c>
      <c r="W172" s="338">
        <v>3510.4</v>
      </c>
      <c r="X172" s="338"/>
    </row>
    <row r="173" spans="1:24" ht="131.25">
      <c r="A173" s="197" t="s">
        <v>257</v>
      </c>
      <c r="B173" s="188" t="s">
        <v>281</v>
      </c>
      <c r="C173" s="143" t="s">
        <v>248</v>
      </c>
      <c r="D173" s="157" t="s">
        <v>335</v>
      </c>
      <c r="E173" s="157" t="s">
        <v>1205</v>
      </c>
      <c r="F173" s="221" t="s">
        <v>97</v>
      </c>
      <c r="G173" s="221" t="s">
        <v>94</v>
      </c>
      <c r="H173" s="221" t="s">
        <v>206</v>
      </c>
      <c r="I173" s="152">
        <v>200</v>
      </c>
      <c r="J173" s="438"/>
      <c r="K173" s="440"/>
      <c r="L173" s="153"/>
      <c r="M173" s="338">
        <v>373</v>
      </c>
      <c r="N173" s="338">
        <v>364.7</v>
      </c>
      <c r="O173" s="338">
        <v>63.3</v>
      </c>
      <c r="P173" s="338">
        <f>SUM(Q173:R173)</f>
        <v>725.9</v>
      </c>
      <c r="Q173" s="338">
        <v>725.9</v>
      </c>
      <c r="R173" s="338"/>
      <c r="S173" s="338">
        <f t="shared" si="56"/>
        <v>714.1</v>
      </c>
      <c r="T173" s="338">
        <v>714.1</v>
      </c>
      <c r="U173" s="338"/>
      <c r="V173" s="338">
        <f t="shared" si="57"/>
        <v>748.2</v>
      </c>
      <c r="W173" s="338">
        <v>748.2</v>
      </c>
      <c r="X173" s="338"/>
    </row>
    <row r="174" spans="1:24" ht="75">
      <c r="A174" s="197" t="s">
        <v>258</v>
      </c>
      <c r="B174" s="188" t="s">
        <v>281</v>
      </c>
      <c r="C174" s="143" t="s">
        <v>108</v>
      </c>
      <c r="D174" s="157" t="s">
        <v>335</v>
      </c>
      <c r="E174" s="157" t="s">
        <v>1205</v>
      </c>
      <c r="F174" s="221" t="s">
        <v>97</v>
      </c>
      <c r="G174" s="221" t="s">
        <v>94</v>
      </c>
      <c r="H174" s="221" t="s">
        <v>122</v>
      </c>
      <c r="I174" s="152">
        <v>200</v>
      </c>
      <c r="J174" s="438"/>
      <c r="K174" s="440"/>
      <c r="L174" s="153"/>
      <c r="M174" s="338">
        <v>63.1</v>
      </c>
      <c r="N174" s="338">
        <v>59.4</v>
      </c>
      <c r="O174" s="338"/>
      <c r="P174" s="338">
        <f>SUM(Q174:R174)</f>
        <v>346.2</v>
      </c>
      <c r="Q174" s="338">
        <v>346.2</v>
      </c>
      <c r="R174" s="338"/>
      <c r="S174" s="338">
        <f t="shared" si="56"/>
        <v>340.6</v>
      </c>
      <c r="T174" s="338">
        <v>340.6</v>
      </c>
      <c r="U174" s="338"/>
      <c r="V174" s="338">
        <f t="shared" si="57"/>
        <v>356.8</v>
      </c>
      <c r="W174" s="338">
        <v>356.8</v>
      </c>
      <c r="X174" s="338"/>
    </row>
    <row r="175" spans="1:24" ht="127.5" customHeight="1">
      <c r="A175" s="197" t="s">
        <v>267</v>
      </c>
      <c r="B175" s="188" t="s">
        <v>281</v>
      </c>
      <c r="C175" s="143" t="s">
        <v>357</v>
      </c>
      <c r="D175" s="157" t="s">
        <v>335</v>
      </c>
      <c r="E175" s="157" t="s">
        <v>1205</v>
      </c>
      <c r="F175" s="221" t="s">
        <v>97</v>
      </c>
      <c r="G175" s="221" t="s">
        <v>94</v>
      </c>
      <c r="H175" s="221" t="s">
        <v>207</v>
      </c>
      <c r="I175" s="152">
        <v>200</v>
      </c>
      <c r="J175" s="438"/>
      <c r="K175" s="440"/>
      <c r="L175" s="153"/>
      <c r="M175" s="338">
        <v>23.6</v>
      </c>
      <c r="N175" s="338">
        <v>168</v>
      </c>
      <c r="O175" s="338"/>
      <c r="P175" s="338"/>
      <c r="Q175" s="338"/>
      <c r="R175" s="338"/>
      <c r="S175" s="338"/>
      <c r="T175" s="338"/>
      <c r="U175" s="338"/>
      <c r="V175" s="338"/>
      <c r="W175" s="338"/>
      <c r="X175" s="338"/>
    </row>
    <row r="176" spans="1:24" ht="87" customHeight="1">
      <c r="A176" s="197" t="s">
        <v>268</v>
      </c>
      <c r="B176" s="188" t="s">
        <v>281</v>
      </c>
      <c r="C176" s="143" t="s">
        <v>358</v>
      </c>
      <c r="D176" s="157" t="s">
        <v>336</v>
      </c>
      <c r="E176" s="157" t="s">
        <v>1208</v>
      </c>
      <c r="F176" s="221" t="s">
        <v>97</v>
      </c>
      <c r="G176" s="221" t="s">
        <v>94</v>
      </c>
      <c r="H176" s="221" t="s">
        <v>117</v>
      </c>
      <c r="I176" s="152">
        <v>200</v>
      </c>
      <c r="J176" s="438"/>
      <c r="K176" s="440"/>
      <c r="L176" s="153"/>
      <c r="M176" s="338">
        <v>313.39999999999998</v>
      </c>
      <c r="N176" s="338">
        <v>111.1</v>
      </c>
      <c r="O176" s="338">
        <v>45.8</v>
      </c>
      <c r="P176" s="338">
        <f>SUM(Q176:R176)</f>
        <v>356.1</v>
      </c>
      <c r="Q176" s="338">
        <v>356.1</v>
      </c>
      <c r="R176" s="338"/>
      <c r="S176" s="338">
        <f t="shared" si="56"/>
        <v>350.3</v>
      </c>
      <c r="T176" s="338">
        <v>350.3</v>
      </c>
      <c r="U176" s="338"/>
      <c r="V176" s="338">
        <f t="shared" si="57"/>
        <v>367</v>
      </c>
      <c r="W176" s="338">
        <v>367</v>
      </c>
      <c r="X176" s="338"/>
    </row>
    <row r="177" spans="1:24" ht="93.75">
      <c r="A177" s="197" t="s">
        <v>259</v>
      </c>
      <c r="B177" s="188" t="s">
        <v>281</v>
      </c>
      <c r="C177" s="143" t="s">
        <v>322</v>
      </c>
      <c r="D177" s="157" t="s">
        <v>335</v>
      </c>
      <c r="E177" s="157" t="s">
        <v>1205</v>
      </c>
      <c r="F177" s="221" t="s">
        <v>97</v>
      </c>
      <c r="G177" s="221" t="s">
        <v>94</v>
      </c>
      <c r="H177" s="221" t="s">
        <v>170</v>
      </c>
      <c r="I177" s="152">
        <v>200</v>
      </c>
      <c r="J177" s="438"/>
      <c r="K177" s="440"/>
      <c r="L177" s="153"/>
      <c r="M177" s="338">
        <v>211</v>
      </c>
      <c r="N177" s="338">
        <v>9.8000000000000007</v>
      </c>
      <c r="O177" s="338">
        <v>9.8000000000000007</v>
      </c>
      <c r="P177" s="338">
        <f>SUM(Q177:R177)</f>
        <v>371</v>
      </c>
      <c r="Q177" s="338">
        <v>371</v>
      </c>
      <c r="R177" s="338"/>
      <c r="S177" s="338">
        <f t="shared" si="56"/>
        <v>365</v>
      </c>
      <c r="T177" s="338">
        <v>365</v>
      </c>
      <c r="U177" s="338"/>
      <c r="V177" s="338">
        <f t="shared" si="57"/>
        <v>382.4</v>
      </c>
      <c r="W177" s="338">
        <v>382.4</v>
      </c>
      <c r="X177" s="338"/>
    </row>
    <row r="178" spans="1:24" ht="56.25">
      <c r="A178" s="197" t="s">
        <v>997</v>
      </c>
      <c r="B178" s="188" t="s">
        <v>281</v>
      </c>
      <c r="C178" s="442" t="s">
        <v>1209</v>
      </c>
      <c r="D178" s="157" t="s">
        <v>335</v>
      </c>
      <c r="E178" s="157" t="s">
        <v>1205</v>
      </c>
      <c r="F178" s="221" t="s">
        <v>97</v>
      </c>
      <c r="G178" s="221" t="s">
        <v>94</v>
      </c>
      <c r="H178" s="221" t="s">
        <v>1210</v>
      </c>
      <c r="I178" s="152">
        <v>200</v>
      </c>
      <c r="J178" s="438"/>
      <c r="K178" s="440"/>
      <c r="L178" s="153"/>
      <c r="M178" s="338"/>
      <c r="N178" s="338">
        <v>1236.5</v>
      </c>
      <c r="O178" s="338">
        <v>1236.5</v>
      </c>
      <c r="P178" s="338"/>
      <c r="Q178" s="338"/>
      <c r="R178" s="338"/>
      <c r="S178" s="338"/>
      <c r="T178" s="338"/>
      <c r="U178" s="338"/>
      <c r="V178" s="338"/>
      <c r="W178" s="338"/>
      <c r="X178" s="338"/>
    </row>
    <row r="179" spans="1:24" ht="56.25">
      <c r="A179" s="197" t="s">
        <v>1152</v>
      </c>
      <c r="B179" s="188" t="s">
        <v>281</v>
      </c>
      <c r="C179" s="442"/>
      <c r="D179" s="157" t="s">
        <v>335</v>
      </c>
      <c r="E179" s="157" t="s">
        <v>1205</v>
      </c>
      <c r="F179" s="221" t="s">
        <v>97</v>
      </c>
      <c r="G179" s="221" t="s">
        <v>94</v>
      </c>
      <c r="H179" s="221" t="s">
        <v>325</v>
      </c>
      <c r="I179" s="152">
        <v>200</v>
      </c>
      <c r="J179" s="438"/>
      <c r="K179" s="440"/>
      <c r="L179" s="153"/>
      <c r="M179" s="338">
        <v>687.5</v>
      </c>
      <c r="N179" s="338"/>
      <c r="O179" s="338"/>
      <c r="P179" s="338"/>
      <c r="Q179" s="338"/>
      <c r="R179" s="338"/>
      <c r="S179" s="338"/>
      <c r="T179" s="338"/>
      <c r="U179" s="338"/>
      <c r="V179" s="338"/>
      <c r="W179" s="338"/>
      <c r="X179" s="338"/>
    </row>
    <row r="180" spans="1:24" ht="48" customHeight="1">
      <c r="A180" s="197" t="s">
        <v>1153</v>
      </c>
      <c r="B180" s="188" t="s">
        <v>281</v>
      </c>
      <c r="C180" s="143"/>
      <c r="D180" s="157" t="s">
        <v>335</v>
      </c>
      <c r="E180" s="157" t="s">
        <v>1205</v>
      </c>
      <c r="F180" s="221" t="s">
        <v>97</v>
      </c>
      <c r="G180" s="221" t="s">
        <v>94</v>
      </c>
      <c r="H180" s="221" t="s">
        <v>93</v>
      </c>
      <c r="I180" s="152">
        <v>200</v>
      </c>
      <c r="J180" s="438"/>
      <c r="K180" s="440"/>
      <c r="L180" s="153"/>
      <c r="M180" s="338">
        <v>300</v>
      </c>
      <c r="N180" s="338">
        <v>115.5</v>
      </c>
      <c r="O180" s="338">
        <v>115.5</v>
      </c>
      <c r="P180" s="338"/>
      <c r="Q180" s="338"/>
      <c r="R180" s="338"/>
      <c r="S180" s="338"/>
      <c r="T180" s="338"/>
      <c r="U180" s="338"/>
      <c r="V180" s="338"/>
      <c r="W180" s="338"/>
      <c r="X180" s="338"/>
    </row>
    <row r="181" spans="1:24" ht="131.25">
      <c r="A181" s="197" t="s">
        <v>1154</v>
      </c>
      <c r="B181" s="188" t="s">
        <v>281</v>
      </c>
      <c r="C181" s="143" t="s">
        <v>1211</v>
      </c>
      <c r="D181" s="157" t="s">
        <v>379</v>
      </c>
      <c r="E181" s="157" t="s">
        <v>1212</v>
      </c>
      <c r="F181" s="221" t="s">
        <v>97</v>
      </c>
      <c r="G181" s="221" t="s">
        <v>94</v>
      </c>
      <c r="H181" s="221" t="s">
        <v>181</v>
      </c>
      <c r="I181" s="152">
        <v>200</v>
      </c>
      <c r="J181" s="187" t="s">
        <v>1213</v>
      </c>
      <c r="K181" s="194">
        <v>40581</v>
      </c>
      <c r="L181" s="153"/>
      <c r="M181" s="338"/>
      <c r="N181" s="338">
        <v>65.5</v>
      </c>
      <c r="O181" s="338"/>
      <c r="P181" s="338"/>
      <c r="Q181" s="338"/>
      <c r="R181" s="338"/>
      <c r="S181" s="338"/>
      <c r="T181" s="338"/>
      <c r="U181" s="338"/>
      <c r="V181" s="338"/>
      <c r="W181" s="338"/>
      <c r="X181" s="338"/>
    </row>
    <row r="182" spans="1:24" ht="318.75">
      <c r="A182" s="197" t="s">
        <v>1214</v>
      </c>
      <c r="B182" s="188" t="s">
        <v>281</v>
      </c>
      <c r="C182" s="143" t="s">
        <v>111</v>
      </c>
      <c r="D182" s="157" t="s">
        <v>333</v>
      </c>
      <c r="E182" s="157" t="s">
        <v>1199</v>
      </c>
      <c r="F182" s="221" t="s">
        <v>97</v>
      </c>
      <c r="G182" s="221" t="s">
        <v>97</v>
      </c>
      <c r="H182" s="221" t="s">
        <v>99</v>
      </c>
      <c r="I182" s="152">
        <v>200</v>
      </c>
      <c r="J182" s="187" t="s">
        <v>1215</v>
      </c>
      <c r="K182" s="194" t="s">
        <v>1216</v>
      </c>
      <c r="L182" s="153"/>
      <c r="M182" s="338">
        <v>759</v>
      </c>
      <c r="N182" s="338">
        <v>605.1</v>
      </c>
      <c r="O182" s="338">
        <v>381.3</v>
      </c>
      <c r="P182" s="338">
        <f>SUM(Q182:R182)</f>
        <v>1224.5999999999999</v>
      </c>
      <c r="Q182" s="338">
        <v>1224.5999999999999</v>
      </c>
      <c r="R182" s="338"/>
      <c r="S182" s="338">
        <f t="shared" si="56"/>
        <v>1204.5999999999999</v>
      </c>
      <c r="T182" s="338">
        <v>1204.5999999999999</v>
      </c>
      <c r="U182" s="338"/>
      <c r="V182" s="338">
        <f t="shared" si="57"/>
        <v>1262.3</v>
      </c>
      <c r="W182" s="338">
        <v>1262.3</v>
      </c>
      <c r="X182" s="338"/>
    </row>
    <row r="183" spans="1:24" ht="318.75">
      <c r="A183" s="197" t="s">
        <v>70</v>
      </c>
      <c r="B183" s="188" t="s">
        <v>281</v>
      </c>
      <c r="C183" s="143" t="s">
        <v>155</v>
      </c>
      <c r="D183" s="157" t="s">
        <v>333</v>
      </c>
      <c r="E183" s="157" t="s">
        <v>1186</v>
      </c>
      <c r="F183" s="221" t="s">
        <v>97</v>
      </c>
      <c r="G183" s="221" t="s">
        <v>97</v>
      </c>
      <c r="H183" s="188">
        <v>1710421050</v>
      </c>
      <c r="I183" s="152">
        <v>200</v>
      </c>
      <c r="J183" s="188" t="s">
        <v>1195</v>
      </c>
      <c r="K183" s="194" t="s">
        <v>1196</v>
      </c>
      <c r="L183" s="153"/>
      <c r="M183" s="338"/>
      <c r="N183" s="338">
        <v>107</v>
      </c>
      <c r="O183" s="338">
        <v>107</v>
      </c>
      <c r="P183" s="338">
        <f>SUM(Q183:R183)</f>
        <v>0</v>
      </c>
      <c r="Q183" s="338"/>
      <c r="R183" s="338"/>
      <c r="S183" s="338">
        <f t="shared" si="56"/>
        <v>0</v>
      </c>
      <c r="T183" s="338"/>
      <c r="U183" s="338"/>
      <c r="V183" s="338">
        <f t="shared" si="57"/>
        <v>0</v>
      </c>
      <c r="W183" s="338"/>
      <c r="X183" s="338"/>
    </row>
    <row r="184" spans="1:24">
      <c r="A184" s="197" t="s">
        <v>49</v>
      </c>
      <c r="B184" s="188" t="s">
        <v>31</v>
      </c>
      <c r="C184" s="288"/>
      <c r="D184" s="273"/>
      <c r="E184" s="157"/>
      <c r="F184" s="188"/>
      <c r="G184" s="188"/>
      <c r="H184" s="188"/>
      <c r="I184" s="152">
        <v>800</v>
      </c>
      <c r="J184" s="189"/>
      <c r="K184" s="189"/>
      <c r="L184" s="154"/>
      <c r="M184" s="338">
        <f t="shared" ref="M184:W184" si="58">SUM(M185:M185)</f>
        <v>49</v>
      </c>
      <c r="N184" s="338">
        <f t="shared" si="58"/>
        <v>61.3</v>
      </c>
      <c r="O184" s="338">
        <f t="shared" si="58"/>
        <v>43.7</v>
      </c>
      <c r="P184" s="338">
        <f t="shared" si="58"/>
        <v>70</v>
      </c>
      <c r="Q184" s="338">
        <f t="shared" si="58"/>
        <v>70</v>
      </c>
      <c r="R184" s="338"/>
      <c r="S184" s="338">
        <f t="shared" si="58"/>
        <v>68.900000000000006</v>
      </c>
      <c r="T184" s="338">
        <f t="shared" si="58"/>
        <v>68.900000000000006</v>
      </c>
      <c r="U184" s="338"/>
      <c r="V184" s="338">
        <f t="shared" si="58"/>
        <v>72.2</v>
      </c>
      <c r="W184" s="338">
        <f t="shared" si="58"/>
        <v>72.2</v>
      </c>
      <c r="X184" s="338"/>
    </row>
    <row r="185" spans="1:24" ht="318.75">
      <c r="A185" s="197" t="s">
        <v>50</v>
      </c>
      <c r="B185" s="188" t="s">
        <v>281</v>
      </c>
      <c r="C185" s="145" t="s">
        <v>111</v>
      </c>
      <c r="D185" s="273"/>
      <c r="E185" s="157" t="s">
        <v>1199</v>
      </c>
      <c r="F185" s="221" t="s">
        <v>97</v>
      </c>
      <c r="G185" s="221" t="s">
        <v>97</v>
      </c>
      <c r="H185" s="221" t="s">
        <v>99</v>
      </c>
      <c r="I185" s="152">
        <v>800</v>
      </c>
      <c r="J185" s="188" t="s">
        <v>1215</v>
      </c>
      <c r="K185" s="188" t="s">
        <v>1217</v>
      </c>
      <c r="L185" s="154"/>
      <c r="M185" s="338">
        <v>49</v>
      </c>
      <c r="N185" s="338">
        <v>61.3</v>
      </c>
      <c r="O185" s="338">
        <v>43.7</v>
      </c>
      <c r="P185" s="338">
        <f>SUM(Q185:R185)</f>
        <v>70</v>
      </c>
      <c r="Q185" s="338">
        <v>70</v>
      </c>
      <c r="R185" s="338"/>
      <c r="S185" s="338">
        <f>SUM(T185:U185)</f>
        <v>68.900000000000006</v>
      </c>
      <c r="T185" s="338">
        <v>68.900000000000006</v>
      </c>
      <c r="U185" s="338"/>
      <c r="V185" s="338">
        <f>SUM(W185:X185)</f>
        <v>72.2</v>
      </c>
      <c r="W185" s="338">
        <v>72.2</v>
      </c>
      <c r="X185" s="338"/>
    </row>
    <row r="186" spans="1:24" ht="56.25">
      <c r="A186" s="190" t="s">
        <v>121</v>
      </c>
      <c r="B186" s="200" t="s">
        <v>1003</v>
      </c>
      <c r="C186" s="307"/>
      <c r="D186" s="140"/>
      <c r="E186" s="140"/>
      <c r="F186" s="140"/>
      <c r="G186" s="140"/>
      <c r="H186" s="140"/>
      <c r="I186" s="140"/>
      <c r="J186" s="190"/>
      <c r="K186" s="190"/>
      <c r="L186" s="140"/>
      <c r="M186" s="336">
        <f>SUM(M187)</f>
        <v>27315.851000000002</v>
      </c>
      <c r="N186" s="336">
        <f t="shared" ref="N186:X186" si="59">SUM(N187)</f>
        <v>29695.85</v>
      </c>
      <c r="O186" s="336">
        <f t="shared" si="59"/>
        <v>19177.095000000001</v>
      </c>
      <c r="P186" s="336">
        <f t="shared" si="59"/>
        <v>26673.7</v>
      </c>
      <c r="Q186" s="336">
        <f t="shared" si="59"/>
        <v>26673.7</v>
      </c>
      <c r="R186" s="336">
        <f t="shared" si="59"/>
        <v>0</v>
      </c>
      <c r="S186" s="336">
        <f t="shared" si="59"/>
        <v>25697.200000000001</v>
      </c>
      <c r="T186" s="336">
        <f t="shared" si="59"/>
        <v>25697.200000000001</v>
      </c>
      <c r="U186" s="336">
        <f t="shared" si="59"/>
        <v>0</v>
      </c>
      <c r="V186" s="336">
        <f t="shared" si="59"/>
        <v>26926.100000000002</v>
      </c>
      <c r="W186" s="336">
        <f t="shared" si="59"/>
        <v>26926.100000000002</v>
      </c>
      <c r="X186" s="336">
        <f t="shared" si="59"/>
        <v>0</v>
      </c>
    </row>
    <row r="187" spans="1:24">
      <c r="A187" s="199" t="s">
        <v>9</v>
      </c>
      <c r="B187" s="441" t="s">
        <v>66</v>
      </c>
      <c r="C187" s="441"/>
      <c r="D187" s="441"/>
      <c r="E187" s="441"/>
      <c r="F187" s="441"/>
      <c r="G187" s="441"/>
      <c r="H187" s="441"/>
      <c r="I187" s="441"/>
      <c r="J187" s="441"/>
      <c r="K187" s="441"/>
      <c r="L187" s="441"/>
      <c r="M187" s="337">
        <f>M188+M195</f>
        <v>27315.851000000002</v>
      </c>
      <c r="N187" s="337">
        <f t="shared" ref="N187:X187" si="60">N188+N195</f>
        <v>29695.85</v>
      </c>
      <c r="O187" s="337">
        <f t="shared" si="60"/>
        <v>19177.095000000001</v>
      </c>
      <c r="P187" s="337">
        <f t="shared" si="60"/>
        <v>26673.7</v>
      </c>
      <c r="Q187" s="337">
        <f t="shared" si="60"/>
        <v>26673.7</v>
      </c>
      <c r="R187" s="337">
        <f t="shared" si="60"/>
        <v>0</v>
      </c>
      <c r="S187" s="337">
        <f t="shared" si="60"/>
        <v>25697.200000000001</v>
      </c>
      <c r="T187" s="337">
        <f t="shared" si="60"/>
        <v>25697.200000000001</v>
      </c>
      <c r="U187" s="337">
        <f t="shared" si="60"/>
        <v>0</v>
      </c>
      <c r="V187" s="337">
        <f t="shared" si="60"/>
        <v>26926.100000000002</v>
      </c>
      <c r="W187" s="337">
        <f t="shared" si="60"/>
        <v>26926.100000000002</v>
      </c>
      <c r="X187" s="337">
        <f t="shared" si="60"/>
        <v>0</v>
      </c>
    </row>
    <row r="188" spans="1:24" ht="225">
      <c r="A188" s="141" t="s">
        <v>56</v>
      </c>
      <c r="B188" s="188"/>
      <c r="C188" s="143" t="s">
        <v>324</v>
      </c>
      <c r="D188" s="157" t="s">
        <v>328</v>
      </c>
      <c r="E188" s="157" t="s">
        <v>1237</v>
      </c>
      <c r="F188" s="221" t="s">
        <v>91</v>
      </c>
      <c r="G188" s="221" t="s">
        <v>92</v>
      </c>
      <c r="H188" s="188">
        <v>7770100190</v>
      </c>
      <c r="I188" s="188"/>
      <c r="J188" s="439" t="s">
        <v>1190</v>
      </c>
      <c r="K188" s="440" t="s">
        <v>1191</v>
      </c>
      <c r="L188" s="153"/>
      <c r="M188" s="144">
        <f t="shared" ref="M188:X188" si="61">SUM(M189:M194)</f>
        <v>3519.8999999999996</v>
      </c>
      <c r="N188" s="348">
        <f t="shared" si="61"/>
        <v>3411.2</v>
      </c>
      <c r="O188" s="348">
        <f t="shared" si="61"/>
        <v>2376.17</v>
      </c>
      <c r="P188" s="144">
        <f t="shared" si="61"/>
        <v>3599.6</v>
      </c>
      <c r="Q188" s="144">
        <f t="shared" si="61"/>
        <v>3599.6</v>
      </c>
      <c r="R188" s="144">
        <f t="shared" si="61"/>
        <v>0</v>
      </c>
      <c r="S188" s="144">
        <f t="shared" si="61"/>
        <v>3540.9</v>
      </c>
      <c r="T188" s="144">
        <f t="shared" si="61"/>
        <v>3540.9</v>
      </c>
      <c r="U188" s="144">
        <f t="shared" si="61"/>
        <v>0</v>
      </c>
      <c r="V188" s="144">
        <f t="shared" si="61"/>
        <v>3710.2</v>
      </c>
      <c r="W188" s="144">
        <f t="shared" si="61"/>
        <v>3710.2</v>
      </c>
      <c r="X188" s="144">
        <f t="shared" si="61"/>
        <v>0</v>
      </c>
    </row>
    <row r="189" spans="1:24" ht="225">
      <c r="A189" s="197" t="s">
        <v>288</v>
      </c>
      <c r="B189" s="188" t="s">
        <v>67</v>
      </c>
      <c r="C189" s="143" t="s">
        <v>324</v>
      </c>
      <c r="D189" s="157" t="s">
        <v>328</v>
      </c>
      <c r="E189" s="157" t="s">
        <v>1237</v>
      </c>
      <c r="F189" s="221" t="s">
        <v>91</v>
      </c>
      <c r="G189" s="221" t="s">
        <v>92</v>
      </c>
      <c r="H189" s="188">
        <v>7770100190</v>
      </c>
      <c r="I189" s="152">
        <v>100</v>
      </c>
      <c r="J189" s="439"/>
      <c r="K189" s="440"/>
      <c r="L189" s="153"/>
      <c r="M189" s="338">
        <v>2330.5</v>
      </c>
      <c r="N189" s="338">
        <v>2199.1</v>
      </c>
      <c r="O189" s="342">
        <v>1521.84</v>
      </c>
      <c r="P189" s="338">
        <f t="shared" ref="P189:P194" si="62">Q189</f>
        <v>2523.4</v>
      </c>
      <c r="Q189" s="338">
        <v>2523.4</v>
      </c>
      <c r="R189" s="338">
        <v>0</v>
      </c>
      <c r="S189" s="338">
        <f t="shared" ref="S189:S194" si="63">T189</f>
        <v>2552</v>
      </c>
      <c r="T189" s="338">
        <v>2552</v>
      </c>
      <c r="U189" s="338">
        <v>0</v>
      </c>
      <c r="V189" s="338">
        <f t="shared" ref="V189:V194" si="64">W189</f>
        <v>2706.2</v>
      </c>
      <c r="W189" s="338">
        <v>2706.2</v>
      </c>
      <c r="X189" s="338">
        <v>0</v>
      </c>
    </row>
    <row r="190" spans="1:24" ht="37.5">
      <c r="A190" s="197" t="s">
        <v>612</v>
      </c>
      <c r="B190" s="188" t="s">
        <v>858</v>
      </c>
      <c r="C190" s="143"/>
      <c r="D190" s="157" t="s">
        <v>328</v>
      </c>
      <c r="E190" s="157" t="s">
        <v>1237</v>
      </c>
      <c r="F190" s="221" t="s">
        <v>91</v>
      </c>
      <c r="G190" s="221" t="s">
        <v>92</v>
      </c>
      <c r="H190" s="188">
        <v>7770574270</v>
      </c>
      <c r="I190" s="152">
        <v>100</v>
      </c>
      <c r="J190" s="439"/>
      <c r="K190" s="440"/>
      <c r="L190" s="153"/>
      <c r="M190" s="338">
        <v>118.4</v>
      </c>
      <c r="N190" s="338">
        <v>221.5</v>
      </c>
      <c r="O190" s="342">
        <v>221.5</v>
      </c>
      <c r="P190" s="338">
        <f t="shared" si="62"/>
        <v>0</v>
      </c>
      <c r="Q190" s="338">
        <v>0</v>
      </c>
      <c r="R190" s="338">
        <v>0</v>
      </c>
      <c r="S190" s="338">
        <f t="shared" si="63"/>
        <v>0</v>
      </c>
      <c r="T190" s="338">
        <v>0</v>
      </c>
      <c r="U190" s="338">
        <v>0</v>
      </c>
      <c r="V190" s="338">
        <f t="shared" si="64"/>
        <v>0</v>
      </c>
      <c r="W190" s="338">
        <v>0</v>
      </c>
      <c r="X190" s="338">
        <v>0</v>
      </c>
    </row>
    <row r="191" spans="1:24" ht="37.5">
      <c r="A191" s="197" t="s">
        <v>867</v>
      </c>
      <c r="B191" s="188" t="s">
        <v>67</v>
      </c>
      <c r="C191" s="143"/>
      <c r="D191" s="157" t="s">
        <v>328</v>
      </c>
      <c r="E191" s="157" t="s">
        <v>1237</v>
      </c>
      <c r="F191" s="221" t="s">
        <v>91</v>
      </c>
      <c r="G191" s="221" t="s">
        <v>92</v>
      </c>
      <c r="H191" s="188">
        <v>7770455490</v>
      </c>
      <c r="I191" s="152">
        <v>100</v>
      </c>
      <c r="J191" s="439"/>
      <c r="K191" s="440"/>
      <c r="L191" s="153"/>
      <c r="M191" s="338">
        <v>50</v>
      </c>
      <c r="N191" s="338"/>
      <c r="O191" s="342"/>
      <c r="P191" s="338">
        <f t="shared" si="62"/>
        <v>0</v>
      </c>
      <c r="Q191" s="338"/>
      <c r="R191" s="338"/>
      <c r="S191" s="338">
        <f t="shared" si="63"/>
        <v>0</v>
      </c>
      <c r="T191" s="338"/>
      <c r="U191" s="338"/>
      <c r="V191" s="338">
        <f t="shared" si="64"/>
        <v>0</v>
      </c>
      <c r="W191" s="338"/>
      <c r="X191" s="338"/>
    </row>
    <row r="192" spans="1:24" ht="37.5">
      <c r="A192" s="197" t="s">
        <v>275</v>
      </c>
      <c r="B192" s="188" t="s">
        <v>67</v>
      </c>
      <c r="C192" s="143"/>
      <c r="D192" s="157" t="s">
        <v>309</v>
      </c>
      <c r="E192" s="157" t="s">
        <v>1175</v>
      </c>
      <c r="F192" s="221" t="s">
        <v>91</v>
      </c>
      <c r="G192" s="221" t="s">
        <v>92</v>
      </c>
      <c r="H192" s="188">
        <v>7770100190</v>
      </c>
      <c r="I192" s="152">
        <v>100</v>
      </c>
      <c r="J192" s="439"/>
      <c r="K192" s="440"/>
      <c r="L192" s="153"/>
      <c r="M192" s="338">
        <v>714.6</v>
      </c>
      <c r="N192" s="338">
        <v>665</v>
      </c>
      <c r="O192" s="342">
        <v>396.74</v>
      </c>
      <c r="P192" s="338">
        <f t="shared" si="62"/>
        <v>755</v>
      </c>
      <c r="Q192" s="338">
        <v>755</v>
      </c>
      <c r="R192" s="338">
        <v>0</v>
      </c>
      <c r="S192" s="338">
        <f t="shared" si="63"/>
        <v>673</v>
      </c>
      <c r="T192" s="338">
        <v>673</v>
      </c>
      <c r="U192" s="338">
        <v>0</v>
      </c>
      <c r="V192" s="338">
        <f t="shared" si="64"/>
        <v>673</v>
      </c>
      <c r="W192" s="338">
        <v>673</v>
      </c>
      <c r="X192" s="338">
        <v>0</v>
      </c>
    </row>
    <row r="193" spans="1:24" ht="37.5">
      <c r="A193" s="197" t="s">
        <v>11</v>
      </c>
      <c r="B193" s="188" t="s">
        <v>67</v>
      </c>
      <c r="C193" s="143"/>
      <c r="D193" s="157" t="s">
        <v>309</v>
      </c>
      <c r="E193" s="157" t="s">
        <v>1175</v>
      </c>
      <c r="F193" s="221" t="s">
        <v>91</v>
      </c>
      <c r="G193" s="221" t="s">
        <v>92</v>
      </c>
      <c r="H193" s="188">
        <v>7770574270</v>
      </c>
      <c r="I193" s="152">
        <v>100</v>
      </c>
      <c r="J193" s="439"/>
      <c r="K193" s="440"/>
      <c r="L193" s="153"/>
      <c r="M193" s="338">
        <v>35.700000000000003</v>
      </c>
      <c r="N193" s="338">
        <v>66.900000000000006</v>
      </c>
      <c r="O193" s="342">
        <v>66.900000000000006</v>
      </c>
      <c r="P193" s="338">
        <f t="shared" si="62"/>
        <v>0</v>
      </c>
      <c r="Q193" s="338">
        <v>0</v>
      </c>
      <c r="R193" s="338">
        <v>0</v>
      </c>
      <c r="S193" s="338">
        <f t="shared" si="63"/>
        <v>0</v>
      </c>
      <c r="T193" s="338">
        <v>0</v>
      </c>
      <c r="U193" s="338">
        <v>0</v>
      </c>
      <c r="V193" s="338">
        <f t="shared" si="64"/>
        <v>0</v>
      </c>
      <c r="W193" s="338">
        <v>0</v>
      </c>
      <c r="X193" s="338">
        <v>0</v>
      </c>
    </row>
    <row r="194" spans="1:24" ht="225">
      <c r="A194" s="197" t="s">
        <v>194</v>
      </c>
      <c r="B194" s="188" t="s">
        <v>68</v>
      </c>
      <c r="C194" s="143" t="s">
        <v>324</v>
      </c>
      <c r="D194" s="157" t="s">
        <v>309</v>
      </c>
      <c r="E194" s="157" t="s">
        <v>1175</v>
      </c>
      <c r="F194" s="221" t="s">
        <v>91</v>
      </c>
      <c r="G194" s="221" t="s">
        <v>92</v>
      </c>
      <c r="H194" s="188">
        <v>7770100190</v>
      </c>
      <c r="I194" s="152">
        <v>200</v>
      </c>
      <c r="J194" s="439"/>
      <c r="K194" s="440"/>
      <c r="L194" s="154"/>
      <c r="M194" s="338">
        <v>270.7</v>
      </c>
      <c r="N194" s="338">
        <v>258.7</v>
      </c>
      <c r="O194" s="342">
        <v>169.19</v>
      </c>
      <c r="P194" s="338">
        <f t="shared" si="62"/>
        <v>321.2</v>
      </c>
      <c r="Q194" s="338">
        <v>321.2</v>
      </c>
      <c r="R194" s="338">
        <v>0</v>
      </c>
      <c r="S194" s="338">
        <f t="shared" si="63"/>
        <v>315.89999999999998</v>
      </c>
      <c r="T194" s="338">
        <v>315.89999999999998</v>
      </c>
      <c r="U194" s="338">
        <v>0</v>
      </c>
      <c r="V194" s="338">
        <f t="shared" si="64"/>
        <v>331</v>
      </c>
      <c r="W194" s="338">
        <v>331</v>
      </c>
      <c r="X194" s="338">
        <v>0</v>
      </c>
    </row>
    <row r="195" spans="1:24">
      <c r="A195" s="449" t="s">
        <v>87</v>
      </c>
      <c r="B195" s="449"/>
      <c r="C195" s="449"/>
      <c r="D195" s="449"/>
      <c r="E195" s="449"/>
      <c r="F195" s="449"/>
      <c r="G195" s="449"/>
      <c r="H195" s="449"/>
      <c r="I195" s="449"/>
      <c r="J195" s="449"/>
      <c r="K195" s="449"/>
      <c r="L195" s="449"/>
      <c r="M195" s="144">
        <f t="shared" ref="M195:X195" si="65">M196+M201+M219</f>
        <v>23795.951000000001</v>
      </c>
      <c r="N195" s="144">
        <f t="shared" si="65"/>
        <v>26284.649999999998</v>
      </c>
      <c r="O195" s="348">
        <f t="shared" si="65"/>
        <v>16800.924999999999</v>
      </c>
      <c r="P195" s="144">
        <f t="shared" si="65"/>
        <v>23074.100000000002</v>
      </c>
      <c r="Q195" s="144">
        <f t="shared" si="65"/>
        <v>23074.100000000002</v>
      </c>
      <c r="R195" s="144">
        <f t="shared" si="65"/>
        <v>0</v>
      </c>
      <c r="S195" s="144">
        <f t="shared" si="65"/>
        <v>22156.3</v>
      </c>
      <c r="T195" s="144">
        <f t="shared" si="65"/>
        <v>22156.3</v>
      </c>
      <c r="U195" s="144">
        <f t="shared" si="65"/>
        <v>0</v>
      </c>
      <c r="V195" s="144">
        <f t="shared" si="65"/>
        <v>23215.9</v>
      </c>
      <c r="W195" s="144">
        <f t="shared" si="65"/>
        <v>23215.9</v>
      </c>
      <c r="X195" s="144">
        <f t="shared" si="65"/>
        <v>0</v>
      </c>
    </row>
    <row r="196" spans="1:24" ht="37.5">
      <c r="A196" s="213" t="s">
        <v>12</v>
      </c>
      <c r="B196" s="148" t="s">
        <v>57</v>
      </c>
      <c r="C196" s="319"/>
      <c r="D196" s="208"/>
      <c r="E196" s="208"/>
      <c r="F196" s="148"/>
      <c r="G196" s="148"/>
      <c r="H196" s="148"/>
      <c r="I196" s="242">
        <v>100</v>
      </c>
      <c r="J196" s="189"/>
      <c r="K196" s="194"/>
      <c r="L196" s="153"/>
      <c r="M196" s="338">
        <f>M197</f>
        <v>12160.966</v>
      </c>
      <c r="N196" s="342">
        <f t="shared" ref="N196:X196" si="66">N197</f>
        <v>14042.3</v>
      </c>
      <c r="O196" s="342">
        <f t="shared" si="66"/>
        <v>7987</v>
      </c>
      <c r="P196" s="338">
        <f t="shared" si="66"/>
        <v>14632.800000000001</v>
      </c>
      <c r="Q196" s="338">
        <f t="shared" si="66"/>
        <v>14632.800000000001</v>
      </c>
      <c r="R196" s="338">
        <f t="shared" si="66"/>
        <v>0</v>
      </c>
      <c r="S196" s="338">
        <f t="shared" si="66"/>
        <v>14394.3</v>
      </c>
      <c r="T196" s="338">
        <f t="shared" si="66"/>
        <v>14394.3</v>
      </c>
      <c r="U196" s="338">
        <f t="shared" si="66"/>
        <v>0</v>
      </c>
      <c r="V196" s="338">
        <f t="shared" si="66"/>
        <v>15082.7</v>
      </c>
      <c r="W196" s="338">
        <f t="shared" si="66"/>
        <v>15082.7</v>
      </c>
      <c r="X196" s="338">
        <f t="shared" si="66"/>
        <v>0</v>
      </c>
    </row>
    <row r="197" spans="1:24" ht="37.5">
      <c r="A197" s="197" t="s">
        <v>47</v>
      </c>
      <c r="B197" s="188" t="s">
        <v>1004</v>
      </c>
      <c r="C197" s="143"/>
      <c r="D197" s="153"/>
      <c r="E197" s="153"/>
      <c r="F197" s="188"/>
      <c r="G197" s="188"/>
      <c r="H197" s="188"/>
      <c r="I197" s="152">
        <v>100</v>
      </c>
      <c r="J197" s="189"/>
      <c r="K197" s="194"/>
      <c r="L197" s="153"/>
      <c r="M197" s="338">
        <f>M198+M199</f>
        <v>12160.966</v>
      </c>
      <c r="N197" s="338">
        <f t="shared" ref="N197:X197" si="67">N198+N199</f>
        <v>14042.3</v>
      </c>
      <c r="O197" s="342">
        <f t="shared" si="67"/>
        <v>7987</v>
      </c>
      <c r="P197" s="338">
        <f t="shared" si="67"/>
        <v>14632.800000000001</v>
      </c>
      <c r="Q197" s="338">
        <f t="shared" si="67"/>
        <v>14632.800000000001</v>
      </c>
      <c r="R197" s="338">
        <f t="shared" si="67"/>
        <v>0</v>
      </c>
      <c r="S197" s="338">
        <f t="shared" si="67"/>
        <v>14394.3</v>
      </c>
      <c r="T197" s="338">
        <f t="shared" si="67"/>
        <v>14394.3</v>
      </c>
      <c r="U197" s="338">
        <f t="shared" si="67"/>
        <v>0</v>
      </c>
      <c r="V197" s="338">
        <f t="shared" si="67"/>
        <v>15082.7</v>
      </c>
      <c r="W197" s="338">
        <f t="shared" si="67"/>
        <v>15082.7</v>
      </c>
      <c r="X197" s="338">
        <f t="shared" si="67"/>
        <v>0</v>
      </c>
    </row>
    <row r="198" spans="1:24" ht="281.25">
      <c r="A198" s="197" t="s">
        <v>213</v>
      </c>
      <c r="B198" s="188" t="s">
        <v>214</v>
      </c>
      <c r="C198" s="143" t="s">
        <v>346</v>
      </c>
      <c r="D198" s="157" t="s">
        <v>341</v>
      </c>
      <c r="E198" s="157" t="s">
        <v>1197</v>
      </c>
      <c r="F198" s="221" t="s">
        <v>94</v>
      </c>
      <c r="G198" s="221" t="s">
        <v>79</v>
      </c>
      <c r="H198" s="221" t="s">
        <v>95</v>
      </c>
      <c r="I198" s="152">
        <v>100</v>
      </c>
      <c r="J198" s="187" t="s">
        <v>1198</v>
      </c>
      <c r="K198" s="194" t="s">
        <v>323</v>
      </c>
      <c r="L198" s="153"/>
      <c r="M198" s="338">
        <v>7892.5</v>
      </c>
      <c r="N198" s="338">
        <v>9121.5</v>
      </c>
      <c r="O198" s="342">
        <v>5128.5</v>
      </c>
      <c r="P198" s="338">
        <f>Q198</f>
        <v>9249.7000000000007</v>
      </c>
      <c r="Q198" s="338">
        <v>9249.7000000000007</v>
      </c>
      <c r="R198" s="338">
        <v>0</v>
      </c>
      <c r="S198" s="338">
        <f>T198</f>
        <v>9098.9</v>
      </c>
      <c r="T198" s="338">
        <v>9098.9</v>
      </c>
      <c r="U198" s="338">
        <v>0</v>
      </c>
      <c r="V198" s="338">
        <f>W198</f>
        <v>9534.1</v>
      </c>
      <c r="W198" s="338">
        <v>9534.1</v>
      </c>
      <c r="X198" s="338">
        <v>0</v>
      </c>
    </row>
    <row r="199" spans="1:24" ht="393.75">
      <c r="A199" s="197" t="s">
        <v>215</v>
      </c>
      <c r="B199" s="188" t="s">
        <v>216</v>
      </c>
      <c r="C199" s="143" t="s">
        <v>111</v>
      </c>
      <c r="D199" s="157" t="s">
        <v>333</v>
      </c>
      <c r="E199" s="157" t="s">
        <v>1199</v>
      </c>
      <c r="F199" s="221" t="s">
        <v>97</v>
      </c>
      <c r="G199" s="221" t="s">
        <v>97</v>
      </c>
      <c r="H199" s="221" t="s">
        <v>99</v>
      </c>
      <c r="I199" s="152">
        <v>100</v>
      </c>
      <c r="J199" s="187" t="s">
        <v>1584</v>
      </c>
      <c r="K199" s="194" t="s">
        <v>1585</v>
      </c>
      <c r="L199" s="153"/>
      <c r="M199" s="338">
        <v>4268.4660000000003</v>
      </c>
      <c r="N199" s="338">
        <v>4920.8</v>
      </c>
      <c r="O199" s="342">
        <v>2858.5</v>
      </c>
      <c r="P199" s="338">
        <f>Q199</f>
        <v>5383.1</v>
      </c>
      <c r="Q199" s="338">
        <v>5383.1</v>
      </c>
      <c r="R199" s="338">
        <v>0</v>
      </c>
      <c r="S199" s="338">
        <f>T199</f>
        <v>5295.4</v>
      </c>
      <c r="T199" s="338">
        <v>5295.4</v>
      </c>
      <c r="U199" s="338">
        <v>0</v>
      </c>
      <c r="V199" s="338">
        <f>W199</f>
        <v>5548.6</v>
      </c>
      <c r="W199" s="338">
        <v>5548.6</v>
      </c>
      <c r="X199" s="338">
        <v>0</v>
      </c>
    </row>
    <row r="200" spans="1:24">
      <c r="A200" s="197" t="s">
        <v>64</v>
      </c>
      <c r="B200" s="188" t="s">
        <v>1178</v>
      </c>
      <c r="C200" s="143"/>
      <c r="D200" s="157" t="s">
        <v>1586</v>
      </c>
      <c r="E200" s="153"/>
      <c r="F200" s="188"/>
      <c r="G200" s="188"/>
      <c r="H200" s="188"/>
      <c r="I200" s="152">
        <v>100</v>
      </c>
      <c r="J200" s="189"/>
      <c r="K200" s="194"/>
      <c r="L200" s="153"/>
      <c r="M200" s="338"/>
      <c r="N200" s="338"/>
      <c r="O200" s="342"/>
      <c r="P200" s="338">
        <f>SUM(Q200:R200)</f>
        <v>0</v>
      </c>
      <c r="Q200" s="338"/>
      <c r="R200" s="338"/>
      <c r="S200" s="338">
        <f>SUM(T200:U200)</f>
        <v>0</v>
      </c>
      <c r="T200" s="338"/>
      <c r="U200" s="338"/>
      <c r="V200" s="338">
        <f>SUM(W200:X200)</f>
        <v>0</v>
      </c>
      <c r="W200" s="338"/>
      <c r="X200" s="338"/>
    </row>
    <row r="201" spans="1:24" ht="37.5">
      <c r="A201" s="213" t="s">
        <v>13</v>
      </c>
      <c r="B201" s="148" t="s">
        <v>32</v>
      </c>
      <c r="C201" s="320"/>
      <c r="D201" s="217"/>
      <c r="E201" s="218"/>
      <c r="F201" s="148"/>
      <c r="G201" s="148"/>
      <c r="H201" s="148"/>
      <c r="I201" s="242">
        <v>200</v>
      </c>
      <c r="J201" s="189"/>
      <c r="K201" s="189"/>
      <c r="L201" s="154"/>
      <c r="M201" s="144">
        <f>M202</f>
        <v>11616.530999999999</v>
      </c>
      <c r="N201" s="144">
        <f t="shared" ref="N201:X201" si="68">N202</f>
        <v>12218.75</v>
      </c>
      <c r="O201" s="348">
        <f t="shared" si="68"/>
        <v>8792.7999999999993</v>
      </c>
      <c r="P201" s="144">
        <f t="shared" si="68"/>
        <v>8415.1</v>
      </c>
      <c r="Q201" s="144">
        <f t="shared" si="68"/>
        <v>8415.1</v>
      </c>
      <c r="R201" s="144">
        <f t="shared" si="68"/>
        <v>0</v>
      </c>
      <c r="S201" s="144">
        <f t="shared" si="68"/>
        <v>7736.2</v>
      </c>
      <c r="T201" s="144">
        <f t="shared" si="68"/>
        <v>7736.2</v>
      </c>
      <c r="U201" s="144">
        <f t="shared" si="68"/>
        <v>0</v>
      </c>
      <c r="V201" s="144">
        <f t="shared" si="68"/>
        <v>8106.2</v>
      </c>
      <c r="W201" s="144">
        <f t="shared" si="68"/>
        <v>8106.2</v>
      </c>
      <c r="X201" s="144">
        <f t="shared" si="68"/>
        <v>0</v>
      </c>
    </row>
    <row r="202" spans="1:24" ht="37.5">
      <c r="A202" s="197" t="s">
        <v>48</v>
      </c>
      <c r="B202" s="188" t="s">
        <v>1004</v>
      </c>
      <c r="C202" s="288"/>
      <c r="D202" s="146"/>
      <c r="E202" s="157"/>
      <c r="F202" s="221"/>
      <c r="G202" s="188"/>
      <c r="H202" s="188"/>
      <c r="I202" s="152">
        <v>200</v>
      </c>
      <c r="J202" s="189"/>
      <c r="K202" s="189"/>
      <c r="L202" s="154"/>
      <c r="M202" s="338">
        <f>SUM(M203:M218)</f>
        <v>11616.530999999999</v>
      </c>
      <c r="N202" s="338">
        <f>SUM(N203:N218)</f>
        <v>12218.75</v>
      </c>
      <c r="O202" s="338">
        <f>SUM(O203:O218)</f>
        <v>8792.7999999999993</v>
      </c>
      <c r="P202" s="338">
        <f>SUM(P203:P218)</f>
        <v>8415.1</v>
      </c>
      <c r="Q202" s="338">
        <f>SUM(Q203:Q218)</f>
        <v>8415.1</v>
      </c>
      <c r="R202" s="338"/>
      <c r="S202" s="338">
        <f t="shared" ref="S202:X202" si="69">SUM(S203:S218)</f>
        <v>7736.2</v>
      </c>
      <c r="T202" s="338">
        <f t="shared" si="69"/>
        <v>7736.2</v>
      </c>
      <c r="U202" s="338">
        <f t="shared" si="69"/>
        <v>0</v>
      </c>
      <c r="V202" s="338">
        <f t="shared" si="69"/>
        <v>8106.2</v>
      </c>
      <c r="W202" s="338">
        <f t="shared" si="69"/>
        <v>8106.2</v>
      </c>
      <c r="X202" s="338">
        <f t="shared" si="69"/>
        <v>0</v>
      </c>
    </row>
    <row r="203" spans="1:24" ht="112.5">
      <c r="A203" s="197" t="s">
        <v>217</v>
      </c>
      <c r="B203" s="188" t="s">
        <v>214</v>
      </c>
      <c r="C203" s="143" t="s">
        <v>346</v>
      </c>
      <c r="D203" s="157" t="s">
        <v>341</v>
      </c>
      <c r="E203" s="157" t="s">
        <v>1197</v>
      </c>
      <c r="F203" s="221" t="s">
        <v>94</v>
      </c>
      <c r="G203" s="221" t="s">
        <v>79</v>
      </c>
      <c r="H203" s="221" t="s">
        <v>95</v>
      </c>
      <c r="I203" s="152">
        <v>200</v>
      </c>
      <c r="J203" s="439" t="s">
        <v>1252</v>
      </c>
      <c r="K203" s="439" t="s">
        <v>323</v>
      </c>
      <c r="L203" s="154"/>
      <c r="M203" s="338">
        <v>563.20000000000005</v>
      </c>
      <c r="N203" s="338">
        <v>564.29999999999995</v>
      </c>
      <c r="O203" s="342">
        <v>238.6</v>
      </c>
      <c r="P203" s="338">
        <f t="shared" ref="P203:P218" si="70">Q203+R203</f>
        <v>589.20000000000005</v>
      </c>
      <c r="Q203" s="338">
        <v>589.20000000000005</v>
      </c>
      <c r="R203" s="338"/>
      <c r="S203" s="338">
        <f>T203+U203</f>
        <v>579.70000000000005</v>
      </c>
      <c r="T203" s="338">
        <v>579.70000000000005</v>
      </c>
      <c r="U203" s="338">
        <v>0</v>
      </c>
      <c r="V203" s="338">
        <f>W203+X203</f>
        <v>607.29999999999995</v>
      </c>
      <c r="W203" s="338">
        <v>607.29999999999995</v>
      </c>
      <c r="X203" s="338">
        <v>0</v>
      </c>
    </row>
    <row r="204" spans="1:24" ht="131.25">
      <c r="A204" s="197" t="s">
        <v>218</v>
      </c>
      <c r="B204" s="188" t="s">
        <v>219</v>
      </c>
      <c r="C204" s="143" t="s">
        <v>346</v>
      </c>
      <c r="D204" s="157" t="s">
        <v>341</v>
      </c>
      <c r="E204" s="157" t="s">
        <v>1197</v>
      </c>
      <c r="F204" s="221" t="s">
        <v>94</v>
      </c>
      <c r="G204" s="221" t="s">
        <v>79</v>
      </c>
      <c r="H204" s="221" t="s">
        <v>174</v>
      </c>
      <c r="I204" s="152">
        <v>200</v>
      </c>
      <c r="J204" s="439"/>
      <c r="K204" s="439"/>
      <c r="L204" s="154"/>
      <c r="M204" s="338">
        <v>144.19999999999999</v>
      </c>
      <c r="N204" s="338">
        <v>128</v>
      </c>
      <c r="O204" s="342">
        <v>31.4</v>
      </c>
      <c r="P204" s="338">
        <f t="shared" si="70"/>
        <v>758.7</v>
      </c>
      <c r="Q204" s="338">
        <v>758.7</v>
      </c>
      <c r="R204" s="338"/>
      <c r="S204" s="338">
        <f t="shared" ref="S204:S218" si="71">T204+U204</f>
        <v>746.3</v>
      </c>
      <c r="T204" s="338">
        <v>746.3</v>
      </c>
      <c r="U204" s="338">
        <v>0</v>
      </c>
      <c r="V204" s="338">
        <f t="shared" ref="V204:V218" si="72">W204+X204</f>
        <v>782</v>
      </c>
      <c r="W204" s="338">
        <v>782</v>
      </c>
      <c r="X204" s="338">
        <v>0</v>
      </c>
    </row>
    <row r="205" spans="1:24" ht="112.5">
      <c r="A205" s="197" t="s">
        <v>220</v>
      </c>
      <c r="B205" s="188" t="s">
        <v>222</v>
      </c>
      <c r="C205" s="143" t="s">
        <v>104</v>
      </c>
      <c r="D205" s="157" t="s">
        <v>334</v>
      </c>
      <c r="E205" s="157" t="s">
        <v>1202</v>
      </c>
      <c r="F205" s="221" t="s">
        <v>92</v>
      </c>
      <c r="G205" s="221" t="s">
        <v>96</v>
      </c>
      <c r="H205" s="221" t="s">
        <v>175</v>
      </c>
      <c r="I205" s="152">
        <v>200</v>
      </c>
      <c r="J205" s="439" t="s">
        <v>1203</v>
      </c>
      <c r="K205" s="439" t="s">
        <v>1204</v>
      </c>
      <c r="L205" s="154"/>
      <c r="M205" s="338">
        <v>325.5</v>
      </c>
      <c r="N205" s="338">
        <v>552.9</v>
      </c>
      <c r="O205" s="342">
        <v>133.5</v>
      </c>
      <c r="P205" s="338">
        <f t="shared" si="70"/>
        <v>1620.4</v>
      </c>
      <c r="Q205" s="338">
        <v>1620.4</v>
      </c>
      <c r="R205" s="338"/>
      <c r="S205" s="338">
        <f t="shared" si="71"/>
        <v>1594</v>
      </c>
      <c r="T205" s="338">
        <v>1594</v>
      </c>
      <c r="U205" s="338">
        <v>0</v>
      </c>
      <c r="V205" s="338">
        <f t="shared" si="72"/>
        <v>1670.3</v>
      </c>
      <c r="W205" s="338">
        <v>1670.3</v>
      </c>
      <c r="X205" s="338">
        <v>0</v>
      </c>
    </row>
    <row r="206" spans="1:24" ht="112.5">
      <c r="A206" s="197" t="s">
        <v>221</v>
      </c>
      <c r="B206" s="188" t="s">
        <v>222</v>
      </c>
      <c r="C206" s="143" t="s">
        <v>104</v>
      </c>
      <c r="D206" s="157" t="s">
        <v>334</v>
      </c>
      <c r="E206" s="157" t="s">
        <v>1202</v>
      </c>
      <c r="F206" s="221" t="s">
        <v>92</v>
      </c>
      <c r="G206" s="221" t="s">
        <v>96</v>
      </c>
      <c r="H206" s="221" t="s">
        <v>106</v>
      </c>
      <c r="I206" s="152">
        <v>200</v>
      </c>
      <c r="J206" s="439"/>
      <c r="K206" s="439"/>
      <c r="L206" s="154"/>
      <c r="M206" s="338">
        <v>279.8</v>
      </c>
      <c r="N206" s="338">
        <v>0</v>
      </c>
      <c r="O206" s="342">
        <v>0</v>
      </c>
      <c r="P206" s="338">
        <f t="shared" si="70"/>
        <v>347.8</v>
      </c>
      <c r="Q206" s="338">
        <v>347.8</v>
      </c>
      <c r="R206" s="338"/>
      <c r="S206" s="338">
        <f t="shared" si="71"/>
        <v>342.1</v>
      </c>
      <c r="T206" s="338">
        <v>342.1</v>
      </c>
      <c r="U206" s="338">
        <v>0</v>
      </c>
      <c r="V206" s="338">
        <f t="shared" si="72"/>
        <v>358.5</v>
      </c>
      <c r="W206" s="338">
        <v>358.5</v>
      </c>
      <c r="X206" s="338">
        <v>0</v>
      </c>
    </row>
    <row r="207" spans="1:24" ht="168.75">
      <c r="A207" s="197" t="s">
        <v>223</v>
      </c>
      <c r="B207" s="188" t="s">
        <v>222</v>
      </c>
      <c r="C207" s="143" t="s">
        <v>859</v>
      </c>
      <c r="D207" s="157" t="s">
        <v>334</v>
      </c>
      <c r="E207" s="157" t="s">
        <v>1202</v>
      </c>
      <c r="F207" s="221" t="s">
        <v>92</v>
      </c>
      <c r="G207" s="221" t="s">
        <v>96</v>
      </c>
      <c r="H207" s="221" t="s">
        <v>119</v>
      </c>
      <c r="I207" s="152">
        <v>200</v>
      </c>
      <c r="J207" s="439"/>
      <c r="K207" s="439"/>
      <c r="L207" s="154"/>
      <c r="M207" s="338">
        <v>5823.86</v>
      </c>
      <c r="N207" s="338">
        <v>4242.3</v>
      </c>
      <c r="O207" s="342">
        <v>4197.6000000000004</v>
      </c>
      <c r="P207" s="338">
        <f t="shared" si="70"/>
        <v>0</v>
      </c>
      <c r="Q207" s="338">
        <v>0</v>
      </c>
      <c r="R207" s="338"/>
      <c r="S207" s="338">
        <f t="shared" si="71"/>
        <v>0</v>
      </c>
      <c r="T207" s="338">
        <v>0</v>
      </c>
      <c r="U207" s="338">
        <v>0</v>
      </c>
      <c r="V207" s="338">
        <f t="shared" si="72"/>
        <v>0</v>
      </c>
      <c r="W207" s="338">
        <v>0</v>
      </c>
      <c r="X207" s="338">
        <v>0</v>
      </c>
    </row>
    <row r="208" spans="1:24" ht="93.75">
      <c r="A208" s="197" t="s">
        <v>225</v>
      </c>
      <c r="B208" s="188" t="s">
        <v>233</v>
      </c>
      <c r="C208" s="143" t="s">
        <v>992</v>
      </c>
      <c r="D208" s="157" t="s">
        <v>334</v>
      </c>
      <c r="E208" s="157" t="s">
        <v>1202</v>
      </c>
      <c r="F208" s="221" t="s">
        <v>92</v>
      </c>
      <c r="G208" s="221" t="s">
        <v>96</v>
      </c>
      <c r="H208" s="221" t="s">
        <v>157</v>
      </c>
      <c r="I208" s="152">
        <v>200</v>
      </c>
      <c r="J208" s="439"/>
      <c r="K208" s="439"/>
      <c r="L208" s="154"/>
      <c r="M208" s="338">
        <v>0</v>
      </c>
      <c r="N208" s="338">
        <v>52.7</v>
      </c>
      <c r="O208" s="342">
        <v>0</v>
      </c>
      <c r="P208" s="338">
        <f t="shared" si="70"/>
        <v>0</v>
      </c>
      <c r="Q208" s="338">
        <v>0</v>
      </c>
      <c r="R208" s="338">
        <v>0</v>
      </c>
      <c r="S208" s="338">
        <f t="shared" si="71"/>
        <v>0</v>
      </c>
      <c r="T208" s="338">
        <v>0</v>
      </c>
      <c r="U208" s="338">
        <v>0</v>
      </c>
      <c r="V208" s="338">
        <f t="shared" si="72"/>
        <v>0</v>
      </c>
      <c r="W208" s="338">
        <v>0</v>
      </c>
      <c r="X208" s="338">
        <v>0</v>
      </c>
    </row>
    <row r="209" spans="1:24" ht="168.75">
      <c r="A209" s="197" t="s">
        <v>227</v>
      </c>
      <c r="B209" s="188" t="s">
        <v>233</v>
      </c>
      <c r="C209" s="143" t="s">
        <v>859</v>
      </c>
      <c r="D209" s="157" t="s">
        <v>334</v>
      </c>
      <c r="E209" s="157" t="s">
        <v>1202</v>
      </c>
      <c r="F209" s="221" t="s">
        <v>92</v>
      </c>
      <c r="G209" s="221" t="s">
        <v>96</v>
      </c>
      <c r="H209" s="221" t="s">
        <v>181</v>
      </c>
      <c r="I209" s="152">
        <v>200</v>
      </c>
      <c r="J209" s="439"/>
      <c r="K209" s="439"/>
      <c r="L209" s="154"/>
      <c r="M209" s="338">
        <v>0</v>
      </c>
      <c r="N209" s="338">
        <v>149.5</v>
      </c>
      <c r="O209" s="342">
        <v>0</v>
      </c>
      <c r="P209" s="338">
        <f t="shared" si="70"/>
        <v>0</v>
      </c>
      <c r="Q209" s="338">
        <v>0</v>
      </c>
      <c r="R209" s="338">
        <v>0</v>
      </c>
      <c r="S209" s="338">
        <f t="shared" si="71"/>
        <v>0</v>
      </c>
      <c r="T209" s="338">
        <v>0</v>
      </c>
      <c r="U209" s="338">
        <v>0</v>
      </c>
      <c r="V209" s="338">
        <f t="shared" si="72"/>
        <v>0</v>
      </c>
      <c r="W209" s="338">
        <v>0</v>
      </c>
      <c r="X209" s="338">
        <v>0</v>
      </c>
    </row>
    <row r="210" spans="1:24" ht="75">
      <c r="A210" s="197" t="s">
        <v>228</v>
      </c>
      <c r="B210" s="188" t="s">
        <v>269</v>
      </c>
      <c r="C210" s="143" t="s">
        <v>107</v>
      </c>
      <c r="D210" s="157" t="s">
        <v>335</v>
      </c>
      <c r="E210" s="157" t="s">
        <v>1205</v>
      </c>
      <c r="F210" s="221" t="s">
        <v>97</v>
      </c>
      <c r="G210" s="221" t="s">
        <v>94</v>
      </c>
      <c r="H210" s="221" t="s">
        <v>176</v>
      </c>
      <c r="I210" s="152">
        <v>200</v>
      </c>
      <c r="J210" s="439" t="s">
        <v>1206</v>
      </c>
      <c r="K210" s="439" t="s">
        <v>1207</v>
      </c>
      <c r="L210" s="154"/>
      <c r="M210" s="338">
        <v>2438.6799999999998</v>
      </c>
      <c r="N210" s="338">
        <v>2233.63</v>
      </c>
      <c r="O210" s="342">
        <v>1029.4000000000001</v>
      </c>
      <c r="P210" s="338">
        <f t="shared" si="70"/>
        <v>2432.6999999999998</v>
      </c>
      <c r="Q210" s="338">
        <v>2432.6999999999998</v>
      </c>
      <c r="R210" s="338">
        <v>0</v>
      </c>
      <c r="S210" s="338">
        <f t="shared" si="71"/>
        <v>2393.1</v>
      </c>
      <c r="T210" s="338">
        <v>2393.1</v>
      </c>
      <c r="U210" s="338">
        <v>0</v>
      </c>
      <c r="V210" s="338">
        <f t="shared" si="72"/>
        <v>2507.5</v>
      </c>
      <c r="W210" s="338">
        <v>2507.5</v>
      </c>
      <c r="X210" s="338">
        <v>0</v>
      </c>
    </row>
    <row r="211" spans="1:24" ht="131.25">
      <c r="A211" s="197" t="s">
        <v>230</v>
      </c>
      <c r="B211" s="188" t="s">
        <v>270</v>
      </c>
      <c r="C211" s="143" t="s">
        <v>255</v>
      </c>
      <c r="D211" s="157" t="s">
        <v>335</v>
      </c>
      <c r="E211" s="157" t="s">
        <v>1205</v>
      </c>
      <c r="F211" s="221" t="s">
        <v>97</v>
      </c>
      <c r="G211" s="221" t="s">
        <v>94</v>
      </c>
      <c r="H211" s="221" t="s">
        <v>206</v>
      </c>
      <c r="I211" s="152">
        <v>200</v>
      </c>
      <c r="J211" s="439"/>
      <c r="K211" s="439"/>
      <c r="L211" s="154"/>
      <c r="M211" s="338">
        <v>57</v>
      </c>
      <c r="N211" s="338">
        <v>203.7</v>
      </c>
      <c r="O211" s="342">
        <v>150</v>
      </c>
      <c r="P211" s="338">
        <f t="shared" si="70"/>
        <v>840.7</v>
      </c>
      <c r="Q211" s="338">
        <v>840.7</v>
      </c>
      <c r="R211" s="338">
        <v>0</v>
      </c>
      <c r="S211" s="338">
        <f t="shared" si="71"/>
        <v>827</v>
      </c>
      <c r="T211" s="338">
        <v>827</v>
      </c>
      <c r="U211" s="338">
        <v>0</v>
      </c>
      <c r="V211" s="338">
        <f t="shared" si="72"/>
        <v>866.5</v>
      </c>
      <c r="W211" s="338">
        <v>866.5</v>
      </c>
      <c r="X211" s="338">
        <v>0</v>
      </c>
    </row>
    <row r="212" spans="1:24" ht="170.25" customHeight="1">
      <c r="A212" s="197" t="s">
        <v>234</v>
      </c>
      <c r="B212" s="188" t="s">
        <v>270</v>
      </c>
      <c r="C212" s="143" t="s">
        <v>255</v>
      </c>
      <c r="D212" s="157" t="s">
        <v>335</v>
      </c>
      <c r="E212" s="157" t="s">
        <v>1205</v>
      </c>
      <c r="F212" s="221" t="s">
        <v>97</v>
      </c>
      <c r="G212" s="221" t="s">
        <v>94</v>
      </c>
      <c r="H212" s="221" t="s">
        <v>122</v>
      </c>
      <c r="I212" s="152">
        <v>200</v>
      </c>
      <c r="J212" s="439"/>
      <c r="K212" s="439"/>
      <c r="L212" s="154"/>
      <c r="M212" s="338">
        <v>24.4</v>
      </c>
      <c r="N212" s="338">
        <v>160</v>
      </c>
      <c r="O212" s="342">
        <v>63.2</v>
      </c>
      <c r="P212" s="338">
        <f t="shared" si="70"/>
        <v>158.30000000000001</v>
      </c>
      <c r="Q212" s="338">
        <v>158.30000000000001</v>
      </c>
      <c r="R212" s="338">
        <v>0</v>
      </c>
      <c r="S212" s="338">
        <f t="shared" si="71"/>
        <v>155.69999999999999</v>
      </c>
      <c r="T212" s="338">
        <v>155.69999999999999</v>
      </c>
      <c r="U212" s="338">
        <v>0</v>
      </c>
      <c r="V212" s="338">
        <f t="shared" si="72"/>
        <v>163.19999999999999</v>
      </c>
      <c r="W212" s="338">
        <v>163.19999999999999</v>
      </c>
      <c r="X212" s="338">
        <v>0</v>
      </c>
    </row>
    <row r="213" spans="1:24" ht="75">
      <c r="A213" s="197" t="s">
        <v>236</v>
      </c>
      <c r="B213" s="188" t="s">
        <v>226</v>
      </c>
      <c r="C213" s="143" t="s">
        <v>108</v>
      </c>
      <c r="D213" s="157" t="s">
        <v>335</v>
      </c>
      <c r="E213" s="157" t="s">
        <v>1205</v>
      </c>
      <c r="F213" s="221" t="s">
        <v>97</v>
      </c>
      <c r="G213" s="221" t="s">
        <v>94</v>
      </c>
      <c r="H213" s="221" t="s">
        <v>207</v>
      </c>
      <c r="I213" s="152">
        <v>200</v>
      </c>
      <c r="J213" s="439"/>
      <c r="K213" s="439"/>
      <c r="L213" s="154"/>
      <c r="M213" s="338">
        <v>201.95</v>
      </c>
      <c r="N213" s="338">
        <v>114.2</v>
      </c>
      <c r="O213" s="342">
        <v>100</v>
      </c>
      <c r="P213" s="338">
        <f t="shared" si="70"/>
        <v>204.2</v>
      </c>
      <c r="Q213" s="338">
        <v>204.2</v>
      </c>
      <c r="R213" s="338">
        <v>0</v>
      </c>
      <c r="S213" s="338">
        <f t="shared" si="71"/>
        <v>200.9</v>
      </c>
      <c r="T213" s="338">
        <v>200.9</v>
      </c>
      <c r="U213" s="338">
        <v>0</v>
      </c>
      <c r="V213" s="338">
        <f t="shared" si="72"/>
        <v>210.5</v>
      </c>
      <c r="W213" s="338">
        <v>210.5</v>
      </c>
      <c r="X213" s="338">
        <v>0</v>
      </c>
    </row>
    <row r="214" spans="1:24" ht="187.5">
      <c r="A214" s="197" t="s">
        <v>237</v>
      </c>
      <c r="B214" s="188" t="s">
        <v>229</v>
      </c>
      <c r="C214" s="311" t="s">
        <v>229</v>
      </c>
      <c r="D214" s="157" t="s">
        <v>335</v>
      </c>
      <c r="E214" s="157" t="s">
        <v>1205</v>
      </c>
      <c r="F214" s="221" t="s">
        <v>97</v>
      </c>
      <c r="G214" s="221" t="s">
        <v>94</v>
      </c>
      <c r="H214" s="221" t="s">
        <v>170</v>
      </c>
      <c r="I214" s="152">
        <v>200</v>
      </c>
      <c r="J214" s="439"/>
      <c r="K214" s="439"/>
      <c r="L214" s="154"/>
      <c r="M214" s="338">
        <v>413.971</v>
      </c>
      <c r="N214" s="338">
        <v>91.7</v>
      </c>
      <c r="O214" s="342">
        <v>72.5</v>
      </c>
      <c r="P214" s="338">
        <f t="shared" si="70"/>
        <v>213.6</v>
      </c>
      <c r="Q214" s="338">
        <v>213.6</v>
      </c>
      <c r="R214" s="338">
        <v>0</v>
      </c>
      <c r="S214" s="338">
        <f t="shared" si="71"/>
        <v>210.1</v>
      </c>
      <c r="T214" s="338">
        <v>210.1</v>
      </c>
      <c r="U214" s="338">
        <v>0</v>
      </c>
      <c r="V214" s="338">
        <f t="shared" si="72"/>
        <v>220.2</v>
      </c>
      <c r="W214" s="338">
        <v>220.2</v>
      </c>
      <c r="X214" s="338">
        <v>0</v>
      </c>
    </row>
    <row r="215" spans="1:24" ht="187.5">
      <c r="A215" s="197" t="s">
        <v>359</v>
      </c>
      <c r="B215" s="188" t="s">
        <v>229</v>
      </c>
      <c r="C215" s="311" t="s">
        <v>229</v>
      </c>
      <c r="D215" s="157" t="s">
        <v>335</v>
      </c>
      <c r="E215" s="157" t="s">
        <v>1205</v>
      </c>
      <c r="F215" s="221" t="s">
        <v>97</v>
      </c>
      <c r="G215" s="221" t="s">
        <v>94</v>
      </c>
      <c r="H215" s="221" t="s">
        <v>1155</v>
      </c>
      <c r="I215" s="152">
        <v>200</v>
      </c>
      <c r="J215" s="439"/>
      <c r="K215" s="439"/>
      <c r="L215" s="154"/>
      <c r="M215" s="338"/>
      <c r="N215" s="338"/>
      <c r="O215" s="342"/>
      <c r="P215" s="338">
        <f t="shared" si="70"/>
        <v>556.4</v>
      </c>
      <c r="Q215" s="338">
        <f>550.8+5.6</f>
        <v>556.4</v>
      </c>
      <c r="R215" s="338"/>
      <c r="S215" s="338">
        <f t="shared" si="71"/>
        <v>5.5</v>
      </c>
      <c r="T215" s="338">
        <v>5.5</v>
      </c>
      <c r="U215" s="338"/>
      <c r="V215" s="338">
        <f t="shared" si="72"/>
        <v>5.8</v>
      </c>
      <c r="W215" s="338">
        <v>5.8</v>
      </c>
      <c r="X215" s="338"/>
    </row>
    <row r="216" spans="1:24" ht="93.75">
      <c r="A216" s="197" t="s">
        <v>360</v>
      </c>
      <c r="B216" s="188" t="s">
        <v>229</v>
      </c>
      <c r="C216" s="143" t="s">
        <v>353</v>
      </c>
      <c r="D216" s="157" t="s">
        <v>335</v>
      </c>
      <c r="E216" s="157" t="s">
        <v>1205</v>
      </c>
      <c r="F216" s="221" t="s">
        <v>97</v>
      </c>
      <c r="G216" s="221" t="s">
        <v>94</v>
      </c>
      <c r="H216" s="221" t="s">
        <v>854</v>
      </c>
      <c r="I216" s="152">
        <v>200</v>
      </c>
      <c r="J216" s="439"/>
      <c r="K216" s="439"/>
      <c r="L216" s="154"/>
      <c r="M216" s="338">
        <v>749.4</v>
      </c>
      <c r="N216" s="338">
        <v>0</v>
      </c>
      <c r="O216" s="342">
        <v>0</v>
      </c>
      <c r="P216" s="338">
        <f t="shared" si="70"/>
        <v>0</v>
      </c>
      <c r="Q216" s="338">
        <v>0</v>
      </c>
      <c r="R216" s="338">
        <v>0</v>
      </c>
      <c r="S216" s="338">
        <f t="shared" si="71"/>
        <v>0</v>
      </c>
      <c r="T216" s="338">
        <v>0</v>
      </c>
      <c r="U216" s="338">
        <v>0</v>
      </c>
      <c r="V216" s="338">
        <f t="shared" si="72"/>
        <v>0</v>
      </c>
      <c r="W216" s="338">
        <v>0</v>
      </c>
      <c r="X216" s="338">
        <v>0</v>
      </c>
    </row>
    <row r="217" spans="1:24" ht="93.75">
      <c r="A217" s="197" t="s">
        <v>361</v>
      </c>
      <c r="B217" s="188" t="s">
        <v>229</v>
      </c>
      <c r="C217" s="143" t="s">
        <v>353</v>
      </c>
      <c r="D217" s="157" t="s">
        <v>335</v>
      </c>
      <c r="E217" s="157" t="s">
        <v>1205</v>
      </c>
      <c r="F217" s="221" t="s">
        <v>97</v>
      </c>
      <c r="G217" s="221" t="s">
        <v>94</v>
      </c>
      <c r="H217" s="221" t="s">
        <v>1280</v>
      </c>
      <c r="I217" s="152">
        <v>200</v>
      </c>
      <c r="J217" s="439"/>
      <c r="K217" s="439"/>
      <c r="L217" s="154"/>
      <c r="M217" s="338">
        <v>0</v>
      </c>
      <c r="N217" s="338">
        <v>719.6</v>
      </c>
      <c r="O217" s="342">
        <v>0</v>
      </c>
      <c r="P217" s="338">
        <f t="shared" si="70"/>
        <v>0</v>
      </c>
      <c r="Q217" s="338">
        <v>0</v>
      </c>
      <c r="R217" s="338">
        <v>0</v>
      </c>
      <c r="S217" s="338">
        <f t="shared" si="71"/>
        <v>0</v>
      </c>
      <c r="T217" s="338">
        <v>0</v>
      </c>
      <c r="U217" s="338">
        <v>0</v>
      </c>
      <c r="V217" s="338">
        <f t="shared" si="72"/>
        <v>0</v>
      </c>
      <c r="W217" s="338">
        <v>0</v>
      </c>
      <c r="X217" s="338">
        <v>0</v>
      </c>
    </row>
    <row r="218" spans="1:24" ht="318.75">
      <c r="A218" s="197" t="s">
        <v>362</v>
      </c>
      <c r="B218" s="188" t="s">
        <v>273</v>
      </c>
      <c r="C218" s="143" t="s">
        <v>111</v>
      </c>
      <c r="D218" s="157" t="s">
        <v>333</v>
      </c>
      <c r="E218" s="157" t="s">
        <v>1199</v>
      </c>
      <c r="F218" s="221" t="s">
        <v>97</v>
      </c>
      <c r="G218" s="221" t="s">
        <v>97</v>
      </c>
      <c r="H218" s="221" t="s">
        <v>99</v>
      </c>
      <c r="I218" s="152">
        <v>200</v>
      </c>
      <c r="J218" s="187" t="s">
        <v>1215</v>
      </c>
      <c r="K218" s="194" t="s">
        <v>1216</v>
      </c>
      <c r="L218" s="154"/>
      <c r="M218" s="338">
        <v>594.57000000000005</v>
      </c>
      <c r="N218" s="338">
        <v>3006.22</v>
      </c>
      <c r="O218" s="342">
        <v>2776.6</v>
      </c>
      <c r="P218" s="338">
        <f t="shared" si="70"/>
        <v>693.1</v>
      </c>
      <c r="Q218" s="338">
        <v>693.1</v>
      </c>
      <c r="R218" s="338"/>
      <c r="S218" s="338">
        <f t="shared" si="71"/>
        <v>681.8</v>
      </c>
      <c r="T218" s="338">
        <v>681.8</v>
      </c>
      <c r="U218" s="338">
        <v>0</v>
      </c>
      <c r="V218" s="338">
        <f t="shared" si="72"/>
        <v>714.4</v>
      </c>
      <c r="W218" s="338">
        <v>714.4</v>
      </c>
      <c r="X218" s="338">
        <v>0</v>
      </c>
    </row>
    <row r="219" spans="1:24">
      <c r="A219" s="213" t="s">
        <v>49</v>
      </c>
      <c r="B219" s="148" t="s">
        <v>31</v>
      </c>
      <c r="C219" s="320"/>
      <c r="D219" s="217"/>
      <c r="E219" s="218"/>
      <c r="F219" s="148"/>
      <c r="G219" s="148"/>
      <c r="H219" s="148"/>
      <c r="I219" s="242">
        <v>800</v>
      </c>
      <c r="J219" s="189"/>
      <c r="K219" s="189"/>
      <c r="L219" s="154"/>
      <c r="M219" s="144">
        <f>M220</f>
        <v>18.453999999999997</v>
      </c>
      <c r="N219" s="144">
        <f t="shared" ref="N219:X219" si="73">N220</f>
        <v>23.6</v>
      </c>
      <c r="O219" s="348">
        <f t="shared" si="73"/>
        <v>21.125</v>
      </c>
      <c r="P219" s="144">
        <f t="shared" si="73"/>
        <v>26.2</v>
      </c>
      <c r="Q219" s="144">
        <f t="shared" si="73"/>
        <v>26.2</v>
      </c>
      <c r="R219" s="144">
        <f t="shared" si="73"/>
        <v>0</v>
      </c>
      <c r="S219" s="144">
        <f t="shared" si="73"/>
        <v>25.799999999999997</v>
      </c>
      <c r="T219" s="144">
        <f t="shared" si="73"/>
        <v>25.799999999999997</v>
      </c>
      <c r="U219" s="144">
        <f t="shared" si="73"/>
        <v>0</v>
      </c>
      <c r="V219" s="144">
        <f t="shared" si="73"/>
        <v>27</v>
      </c>
      <c r="W219" s="144">
        <f t="shared" si="73"/>
        <v>27</v>
      </c>
      <c r="X219" s="144">
        <f t="shared" si="73"/>
        <v>0</v>
      </c>
    </row>
    <row r="220" spans="1:24" ht="37.5">
      <c r="A220" s="197" t="s">
        <v>50</v>
      </c>
      <c r="B220" s="188" t="s">
        <v>1004</v>
      </c>
      <c r="C220" s="288"/>
      <c r="D220" s="146"/>
      <c r="E220" s="154"/>
      <c r="F220" s="188"/>
      <c r="G220" s="188"/>
      <c r="H220" s="188"/>
      <c r="I220" s="152">
        <v>800</v>
      </c>
      <c r="J220" s="189"/>
      <c r="K220" s="189"/>
      <c r="L220" s="154"/>
      <c r="M220" s="338">
        <f>M221+M222</f>
        <v>18.453999999999997</v>
      </c>
      <c r="N220" s="338">
        <f t="shared" ref="N220:X220" si="74">N221+N222</f>
        <v>23.6</v>
      </c>
      <c r="O220" s="338">
        <f t="shared" si="74"/>
        <v>21.125</v>
      </c>
      <c r="P220" s="338">
        <f t="shared" si="74"/>
        <v>26.2</v>
      </c>
      <c r="Q220" s="338">
        <f t="shared" si="74"/>
        <v>26.2</v>
      </c>
      <c r="R220" s="338">
        <f t="shared" si="74"/>
        <v>0</v>
      </c>
      <c r="S220" s="338">
        <f t="shared" si="74"/>
        <v>25.799999999999997</v>
      </c>
      <c r="T220" s="338">
        <f t="shared" si="74"/>
        <v>25.799999999999997</v>
      </c>
      <c r="U220" s="338">
        <f t="shared" si="74"/>
        <v>0</v>
      </c>
      <c r="V220" s="338">
        <f t="shared" si="74"/>
        <v>27</v>
      </c>
      <c r="W220" s="338">
        <f t="shared" si="74"/>
        <v>27</v>
      </c>
      <c r="X220" s="338">
        <f t="shared" si="74"/>
        <v>0</v>
      </c>
    </row>
    <row r="221" spans="1:24" ht="294" customHeight="1">
      <c r="A221" s="197" t="s">
        <v>250</v>
      </c>
      <c r="B221" s="188" t="s">
        <v>232</v>
      </c>
      <c r="C221" s="143" t="s">
        <v>103</v>
      </c>
      <c r="D221" s="153"/>
      <c r="E221" s="157" t="s">
        <v>1197</v>
      </c>
      <c r="F221" s="221" t="s">
        <v>94</v>
      </c>
      <c r="G221" s="221" t="s">
        <v>79</v>
      </c>
      <c r="H221" s="221" t="s">
        <v>95</v>
      </c>
      <c r="I221" s="152">
        <v>800</v>
      </c>
      <c r="J221" s="187" t="s">
        <v>1252</v>
      </c>
      <c r="K221" s="187" t="s">
        <v>323</v>
      </c>
      <c r="L221" s="154"/>
      <c r="M221" s="338">
        <v>17.053999999999998</v>
      </c>
      <c r="N221" s="338">
        <v>17.5</v>
      </c>
      <c r="O221" s="342">
        <v>15.025</v>
      </c>
      <c r="P221" s="338">
        <f>Q221+R221</f>
        <v>20.2</v>
      </c>
      <c r="Q221" s="338">
        <v>20.2</v>
      </c>
      <c r="R221" s="338">
        <v>0</v>
      </c>
      <c r="S221" s="338">
        <f>T221+U221</f>
        <v>19.899999999999999</v>
      </c>
      <c r="T221" s="338">
        <v>19.899999999999999</v>
      </c>
      <c r="U221" s="338">
        <v>0</v>
      </c>
      <c r="V221" s="338">
        <f>W221+X221</f>
        <v>20.8</v>
      </c>
      <c r="W221" s="338">
        <v>20.8</v>
      </c>
      <c r="X221" s="338">
        <v>0</v>
      </c>
    </row>
    <row r="222" spans="1:24" ht="318.75">
      <c r="A222" s="197" t="s">
        <v>251</v>
      </c>
      <c r="B222" s="188" t="s">
        <v>274</v>
      </c>
      <c r="C222" s="143" t="s">
        <v>111</v>
      </c>
      <c r="D222" s="153"/>
      <c r="E222" s="157" t="s">
        <v>1199</v>
      </c>
      <c r="F222" s="221" t="s">
        <v>97</v>
      </c>
      <c r="G222" s="221" t="s">
        <v>97</v>
      </c>
      <c r="H222" s="221" t="s">
        <v>99</v>
      </c>
      <c r="I222" s="152">
        <v>800</v>
      </c>
      <c r="J222" s="187" t="s">
        <v>1215</v>
      </c>
      <c r="K222" s="194" t="s">
        <v>1216</v>
      </c>
      <c r="L222" s="154"/>
      <c r="M222" s="338">
        <v>1.4</v>
      </c>
      <c r="N222" s="338">
        <v>6.1</v>
      </c>
      <c r="O222" s="342">
        <v>6.1</v>
      </c>
      <c r="P222" s="338">
        <f>Q222+R222</f>
        <v>6</v>
      </c>
      <c r="Q222" s="338">
        <v>6</v>
      </c>
      <c r="R222" s="338">
        <v>0</v>
      </c>
      <c r="S222" s="338">
        <f>T222+U222</f>
        <v>5.9</v>
      </c>
      <c r="T222" s="338">
        <v>5.9</v>
      </c>
      <c r="U222" s="338">
        <v>0</v>
      </c>
      <c r="V222" s="338">
        <f>W222+X222</f>
        <v>6.2</v>
      </c>
      <c r="W222" s="338">
        <v>6.2</v>
      </c>
      <c r="X222" s="338">
        <v>0</v>
      </c>
    </row>
    <row r="223" spans="1:24">
      <c r="A223" s="190" t="s">
        <v>123</v>
      </c>
      <c r="B223" s="200" t="s">
        <v>1218</v>
      </c>
      <c r="C223" s="307"/>
      <c r="D223" s="140"/>
      <c r="E223" s="140"/>
      <c r="F223" s="140"/>
      <c r="G223" s="140"/>
      <c r="H223" s="140"/>
      <c r="I223" s="140"/>
      <c r="J223" s="190"/>
      <c r="K223" s="190"/>
      <c r="L223" s="140"/>
      <c r="M223" s="336">
        <f>M224</f>
        <v>55355.517019999999</v>
      </c>
      <c r="N223" s="336">
        <f t="shared" ref="N223:X223" si="75">N224</f>
        <v>46036.299999999996</v>
      </c>
      <c r="O223" s="336">
        <f t="shared" si="75"/>
        <v>29914.400000000001</v>
      </c>
      <c r="P223" s="336">
        <f t="shared" si="75"/>
        <v>28506.300000000007</v>
      </c>
      <c r="Q223" s="336">
        <f t="shared" si="75"/>
        <v>28506.300000000007</v>
      </c>
      <c r="R223" s="336">
        <f t="shared" si="75"/>
        <v>0</v>
      </c>
      <c r="S223" s="336">
        <f t="shared" si="75"/>
        <v>28041.8</v>
      </c>
      <c r="T223" s="336">
        <f t="shared" si="75"/>
        <v>28041.8</v>
      </c>
      <c r="U223" s="336">
        <f t="shared" si="75"/>
        <v>0</v>
      </c>
      <c r="V223" s="336">
        <f t="shared" si="75"/>
        <v>29382.800000000003</v>
      </c>
      <c r="W223" s="336">
        <f t="shared" si="75"/>
        <v>29382.800000000003</v>
      </c>
      <c r="X223" s="336">
        <f t="shared" si="75"/>
        <v>0</v>
      </c>
    </row>
    <row r="224" spans="1:24">
      <c r="A224" s="199" t="s">
        <v>9</v>
      </c>
      <c r="B224" s="441" t="s">
        <v>66</v>
      </c>
      <c r="C224" s="441"/>
      <c r="D224" s="441"/>
      <c r="E224" s="441"/>
      <c r="F224" s="441"/>
      <c r="G224" s="441"/>
      <c r="H224" s="441"/>
      <c r="I224" s="441"/>
      <c r="J224" s="441"/>
      <c r="K224" s="441"/>
      <c r="L224" s="441"/>
      <c r="M224" s="337">
        <f t="shared" ref="M224:X224" si="76">M225+M231+M234+M253+M256</f>
        <v>55355.517019999999</v>
      </c>
      <c r="N224" s="337">
        <f t="shared" si="76"/>
        <v>46036.299999999996</v>
      </c>
      <c r="O224" s="337">
        <f t="shared" si="76"/>
        <v>29914.400000000001</v>
      </c>
      <c r="P224" s="337">
        <f t="shared" si="76"/>
        <v>28506.300000000007</v>
      </c>
      <c r="Q224" s="337">
        <f t="shared" si="76"/>
        <v>28506.300000000007</v>
      </c>
      <c r="R224" s="337">
        <f t="shared" si="76"/>
        <v>0</v>
      </c>
      <c r="S224" s="337">
        <f t="shared" si="76"/>
        <v>28041.8</v>
      </c>
      <c r="T224" s="337">
        <f t="shared" si="76"/>
        <v>28041.8</v>
      </c>
      <c r="U224" s="337">
        <f t="shared" si="76"/>
        <v>0</v>
      </c>
      <c r="V224" s="337">
        <f t="shared" si="76"/>
        <v>29382.800000000003</v>
      </c>
      <c r="W224" s="337">
        <f t="shared" si="76"/>
        <v>29382.800000000003</v>
      </c>
      <c r="X224" s="337">
        <f t="shared" si="76"/>
        <v>0</v>
      </c>
    </row>
    <row r="225" spans="1:24">
      <c r="A225" s="141" t="s">
        <v>56</v>
      </c>
      <c r="B225" s="188"/>
      <c r="C225" s="291"/>
      <c r="D225" s="153"/>
      <c r="E225" s="153"/>
      <c r="F225" s="233" t="s">
        <v>91</v>
      </c>
      <c r="G225" s="233" t="s">
        <v>92</v>
      </c>
      <c r="H225" s="233">
        <v>7770100190</v>
      </c>
      <c r="I225" s="233"/>
      <c r="J225" s="439" t="s">
        <v>1190</v>
      </c>
      <c r="K225" s="440" t="s">
        <v>277</v>
      </c>
      <c r="L225" s="153"/>
      <c r="M225" s="144">
        <f>SUM(M226:M229)</f>
        <v>6515.1170199999997</v>
      </c>
      <c r="N225" s="144">
        <f t="shared" ref="N225:X225" si="77">SUM(N226:N229)</f>
        <v>5879.8</v>
      </c>
      <c r="O225" s="144">
        <f t="shared" si="77"/>
        <v>4031.5</v>
      </c>
      <c r="P225" s="144">
        <f t="shared" si="77"/>
        <v>6260.6</v>
      </c>
      <c r="Q225" s="144">
        <f t="shared" si="77"/>
        <v>6260.6</v>
      </c>
      <c r="R225" s="144">
        <f t="shared" si="77"/>
        <v>0</v>
      </c>
      <c r="S225" s="144">
        <f t="shared" si="77"/>
        <v>6158.5</v>
      </c>
      <c r="T225" s="144">
        <f t="shared" si="77"/>
        <v>6158.5</v>
      </c>
      <c r="U225" s="144">
        <f t="shared" si="77"/>
        <v>0</v>
      </c>
      <c r="V225" s="144">
        <f t="shared" si="77"/>
        <v>6453</v>
      </c>
      <c r="W225" s="144">
        <f t="shared" si="77"/>
        <v>6453</v>
      </c>
      <c r="X225" s="144">
        <f t="shared" si="77"/>
        <v>0</v>
      </c>
    </row>
    <row r="226" spans="1:24" ht="56.25">
      <c r="A226" s="197" t="s">
        <v>10</v>
      </c>
      <c r="B226" s="188" t="s">
        <v>67</v>
      </c>
      <c r="C226" s="143"/>
      <c r="D226" s="231" t="s">
        <v>988</v>
      </c>
      <c r="E226" s="231" t="s">
        <v>1219</v>
      </c>
      <c r="F226" s="233" t="s">
        <v>91</v>
      </c>
      <c r="G226" s="233" t="s">
        <v>92</v>
      </c>
      <c r="H226" s="233" t="s">
        <v>1220</v>
      </c>
      <c r="I226" s="233">
        <v>100</v>
      </c>
      <c r="J226" s="439"/>
      <c r="K226" s="440"/>
      <c r="L226" s="153"/>
      <c r="M226" s="338">
        <v>5073.3221899999999</v>
      </c>
      <c r="N226" s="338">
        <v>4969</v>
      </c>
      <c r="O226" s="338">
        <v>3292.9</v>
      </c>
      <c r="P226" s="338">
        <f>SUM(Q226:R226)</f>
        <v>5054.2</v>
      </c>
      <c r="Q226" s="338">
        <v>5054.2</v>
      </c>
      <c r="R226" s="338">
        <v>0</v>
      </c>
      <c r="S226" s="338">
        <f>SUM(T226:U226)</f>
        <v>4971.8</v>
      </c>
      <c r="T226" s="338">
        <v>4971.8</v>
      </c>
      <c r="U226" s="338">
        <v>0</v>
      </c>
      <c r="V226" s="338">
        <f>SUM(W226:X226)</f>
        <v>5209.6000000000004</v>
      </c>
      <c r="W226" s="338">
        <v>5209.6000000000004</v>
      </c>
      <c r="X226" s="338">
        <v>0</v>
      </c>
    </row>
    <row r="227" spans="1:24" ht="37.5">
      <c r="A227" s="197" t="s">
        <v>275</v>
      </c>
      <c r="B227" s="188" t="s">
        <v>68</v>
      </c>
      <c r="C227" s="288"/>
      <c r="D227" s="219" t="s">
        <v>309</v>
      </c>
      <c r="E227" s="219" t="s">
        <v>1175</v>
      </c>
      <c r="F227" s="233" t="s">
        <v>91</v>
      </c>
      <c r="G227" s="233" t="s">
        <v>92</v>
      </c>
      <c r="H227" s="233">
        <v>7770100190</v>
      </c>
      <c r="I227" s="233">
        <v>200</v>
      </c>
      <c r="J227" s="439"/>
      <c r="K227" s="440"/>
      <c r="L227" s="154"/>
      <c r="M227" s="338">
        <v>1125.1948299999999</v>
      </c>
      <c r="N227" s="338">
        <v>855.8</v>
      </c>
      <c r="O227" s="338">
        <v>683.6</v>
      </c>
      <c r="P227" s="338">
        <f>SUM(Q227:R227)</f>
        <v>1206.4000000000001</v>
      </c>
      <c r="Q227" s="338">
        <v>1206.4000000000001</v>
      </c>
      <c r="R227" s="338">
        <v>0</v>
      </c>
      <c r="S227" s="338">
        <f>SUM(T227:U227)</f>
        <v>1186.7</v>
      </c>
      <c r="T227" s="338">
        <v>1186.7</v>
      </c>
      <c r="U227" s="338">
        <v>0</v>
      </c>
      <c r="V227" s="338">
        <f>SUM(W227:X227)</f>
        <v>1243.4000000000001</v>
      </c>
      <c r="W227" s="338">
        <v>1243.4000000000001</v>
      </c>
      <c r="X227" s="338">
        <v>0</v>
      </c>
    </row>
    <row r="228" spans="1:24" ht="318.75">
      <c r="A228" s="197" t="s">
        <v>20</v>
      </c>
      <c r="B228" s="188" t="s">
        <v>999</v>
      </c>
      <c r="C228" s="143" t="s">
        <v>1221</v>
      </c>
      <c r="D228" s="157" t="s">
        <v>1193</v>
      </c>
      <c r="E228" s="157" t="s">
        <v>1194</v>
      </c>
      <c r="F228" s="233" t="s">
        <v>91</v>
      </c>
      <c r="G228" s="233">
        <v>13</v>
      </c>
      <c r="H228" s="233">
        <v>1710421050</v>
      </c>
      <c r="I228" s="233">
        <v>200</v>
      </c>
      <c r="J228" s="188" t="s">
        <v>1195</v>
      </c>
      <c r="K228" s="194" t="s">
        <v>1196</v>
      </c>
      <c r="L228" s="154"/>
      <c r="M228" s="338">
        <v>316.60000000000002</v>
      </c>
      <c r="N228" s="338"/>
      <c r="O228" s="338"/>
      <c r="P228" s="338"/>
      <c r="Q228" s="338"/>
      <c r="R228" s="338"/>
      <c r="S228" s="338"/>
      <c r="T228" s="338"/>
      <c r="U228" s="338"/>
      <c r="V228" s="338"/>
      <c r="W228" s="338"/>
      <c r="X228" s="338"/>
    </row>
    <row r="229" spans="1:24">
      <c r="A229" s="197" t="s">
        <v>1222</v>
      </c>
      <c r="B229" s="188" t="s">
        <v>999</v>
      </c>
      <c r="C229" s="143"/>
      <c r="D229" s="157" t="s">
        <v>342</v>
      </c>
      <c r="E229" s="157"/>
      <c r="F229" s="233" t="s">
        <v>91</v>
      </c>
      <c r="G229" s="233">
        <v>13</v>
      </c>
      <c r="H229" s="233">
        <v>7770226000</v>
      </c>
      <c r="I229" s="233">
        <v>200</v>
      </c>
      <c r="J229" s="188"/>
      <c r="K229" s="194"/>
      <c r="L229" s="154"/>
      <c r="M229" s="338"/>
      <c r="N229" s="338">
        <v>55</v>
      </c>
      <c r="O229" s="338">
        <v>55</v>
      </c>
      <c r="P229" s="338"/>
      <c r="Q229" s="338"/>
      <c r="R229" s="338"/>
      <c r="S229" s="338"/>
      <c r="T229" s="338"/>
      <c r="U229" s="338"/>
      <c r="V229" s="338"/>
      <c r="W229" s="338"/>
      <c r="X229" s="338"/>
    </row>
    <row r="230" spans="1:24">
      <c r="A230" s="449" t="s">
        <v>87</v>
      </c>
      <c r="B230" s="449"/>
      <c r="C230" s="449"/>
      <c r="D230" s="449"/>
      <c r="E230" s="449"/>
      <c r="F230" s="449"/>
      <c r="G230" s="449"/>
      <c r="H230" s="449"/>
      <c r="I230" s="449"/>
      <c r="J230" s="449"/>
      <c r="K230" s="449"/>
      <c r="L230" s="449"/>
      <c r="M230" s="144">
        <f t="shared" ref="M230:X230" si="78">M231+M234</f>
        <v>48797.4</v>
      </c>
      <c r="N230" s="144">
        <f t="shared" si="78"/>
        <v>40104.699999999997</v>
      </c>
      <c r="O230" s="144">
        <f t="shared" si="78"/>
        <v>25835.5</v>
      </c>
      <c r="P230" s="144">
        <f t="shared" si="78"/>
        <v>22090.5</v>
      </c>
      <c r="Q230" s="144">
        <f t="shared" si="78"/>
        <v>22090.5</v>
      </c>
      <c r="R230" s="144">
        <f t="shared" si="78"/>
        <v>0</v>
      </c>
      <c r="S230" s="144">
        <f t="shared" si="78"/>
        <v>21730.5</v>
      </c>
      <c r="T230" s="144">
        <f t="shared" si="78"/>
        <v>21730.5</v>
      </c>
      <c r="U230" s="144">
        <f t="shared" si="78"/>
        <v>0</v>
      </c>
      <c r="V230" s="144">
        <f t="shared" si="78"/>
        <v>22769.800000000003</v>
      </c>
      <c r="W230" s="144">
        <f t="shared" si="78"/>
        <v>22769.800000000003</v>
      </c>
      <c r="X230" s="144">
        <f t="shared" si="78"/>
        <v>0</v>
      </c>
    </row>
    <row r="231" spans="1:24" ht="56.25">
      <c r="A231" s="213" t="s">
        <v>12</v>
      </c>
      <c r="B231" s="148" t="s">
        <v>1223</v>
      </c>
      <c r="C231" s="319"/>
      <c r="D231" s="208"/>
      <c r="E231" s="208"/>
      <c r="F231" s="148"/>
      <c r="G231" s="148"/>
      <c r="H231" s="148"/>
      <c r="I231" s="242">
        <v>100</v>
      </c>
      <c r="J231" s="209"/>
      <c r="K231" s="220"/>
      <c r="L231" s="208"/>
      <c r="M231" s="144">
        <f>M232+M233</f>
        <v>7706.9</v>
      </c>
      <c r="N231" s="144">
        <f t="shared" ref="N231:X231" si="79">N232+N233</f>
        <v>9939.6</v>
      </c>
      <c r="O231" s="144">
        <f t="shared" si="79"/>
        <v>5459</v>
      </c>
      <c r="P231" s="144">
        <f t="shared" si="79"/>
        <v>10682.7</v>
      </c>
      <c r="Q231" s="144">
        <f t="shared" si="79"/>
        <v>10682.7</v>
      </c>
      <c r="R231" s="144">
        <f t="shared" si="79"/>
        <v>0</v>
      </c>
      <c r="S231" s="144">
        <f t="shared" si="79"/>
        <v>10508.6</v>
      </c>
      <c r="T231" s="144">
        <f t="shared" si="79"/>
        <v>10508.6</v>
      </c>
      <c r="U231" s="144">
        <f t="shared" si="79"/>
        <v>0</v>
      </c>
      <c r="V231" s="144">
        <f t="shared" si="79"/>
        <v>11011.2</v>
      </c>
      <c r="W231" s="144">
        <f t="shared" si="79"/>
        <v>11011.2</v>
      </c>
      <c r="X231" s="144">
        <f t="shared" si="79"/>
        <v>0</v>
      </c>
    </row>
    <row r="232" spans="1:24" ht="93.75">
      <c r="A232" s="197" t="s">
        <v>47</v>
      </c>
      <c r="B232" s="188" t="s">
        <v>278</v>
      </c>
      <c r="C232" s="143" t="s">
        <v>103</v>
      </c>
      <c r="D232" s="157" t="s">
        <v>341</v>
      </c>
      <c r="E232" s="157" t="s">
        <v>1197</v>
      </c>
      <c r="F232" s="188" t="s">
        <v>94</v>
      </c>
      <c r="G232" s="188" t="s">
        <v>79</v>
      </c>
      <c r="H232" s="188" t="s">
        <v>95</v>
      </c>
      <c r="I232" s="152">
        <v>100</v>
      </c>
      <c r="J232" s="439" t="s">
        <v>366</v>
      </c>
      <c r="K232" s="440" t="s">
        <v>367</v>
      </c>
      <c r="L232" s="153"/>
      <c r="M232" s="338">
        <v>3367.5</v>
      </c>
      <c r="N232" s="338">
        <v>3661.8</v>
      </c>
      <c r="O232" s="338">
        <v>2154</v>
      </c>
      <c r="P232" s="338">
        <f>SUM(Q232:R232)</f>
        <v>4396.1000000000004</v>
      </c>
      <c r="Q232" s="338">
        <v>4396.1000000000004</v>
      </c>
      <c r="R232" s="338">
        <v>0</v>
      </c>
      <c r="S232" s="338">
        <f>SUM(T232:U232)</f>
        <v>4324.5</v>
      </c>
      <c r="T232" s="338">
        <v>4324.5</v>
      </c>
      <c r="U232" s="338">
        <v>0</v>
      </c>
      <c r="V232" s="338">
        <f>SUM(W232:X232)</f>
        <v>4531.3</v>
      </c>
      <c r="W232" s="338">
        <v>4531.3</v>
      </c>
      <c r="X232" s="338">
        <v>0</v>
      </c>
    </row>
    <row r="233" spans="1:24" ht="93.75">
      <c r="A233" s="197" t="s">
        <v>64</v>
      </c>
      <c r="B233" s="188" t="s">
        <v>281</v>
      </c>
      <c r="C233" s="143" t="s">
        <v>111</v>
      </c>
      <c r="D233" s="157" t="s">
        <v>333</v>
      </c>
      <c r="E233" s="157" t="s">
        <v>1199</v>
      </c>
      <c r="F233" s="188" t="s">
        <v>97</v>
      </c>
      <c r="G233" s="188" t="s">
        <v>97</v>
      </c>
      <c r="H233" s="188" t="s">
        <v>99</v>
      </c>
      <c r="I233" s="152">
        <v>100</v>
      </c>
      <c r="J233" s="439"/>
      <c r="K233" s="440"/>
      <c r="L233" s="153"/>
      <c r="M233" s="338">
        <v>4339.3999999999996</v>
      </c>
      <c r="N233" s="338">
        <v>6277.8</v>
      </c>
      <c r="O233" s="338">
        <v>3305</v>
      </c>
      <c r="P233" s="338">
        <f>SUM(Q233:R233)</f>
        <v>6286.6</v>
      </c>
      <c r="Q233" s="338">
        <v>6286.6</v>
      </c>
      <c r="R233" s="338">
        <v>0</v>
      </c>
      <c r="S233" s="338">
        <f>SUM(T233:U233)</f>
        <v>6184.1</v>
      </c>
      <c r="T233" s="338">
        <v>6184.1</v>
      </c>
      <c r="U233" s="338">
        <v>0</v>
      </c>
      <c r="V233" s="338">
        <f>SUM(W233:X233)</f>
        <v>6479.9</v>
      </c>
      <c r="W233" s="338">
        <v>6479.9</v>
      </c>
      <c r="X233" s="338">
        <v>0</v>
      </c>
    </row>
    <row r="234" spans="1:24" ht="75">
      <c r="A234" s="213" t="s">
        <v>13</v>
      </c>
      <c r="B234" s="148" t="s">
        <v>1224</v>
      </c>
      <c r="C234" s="320"/>
      <c r="D234" s="218"/>
      <c r="E234" s="218"/>
      <c r="F234" s="148"/>
      <c r="G234" s="148"/>
      <c r="H234" s="148"/>
      <c r="I234" s="242">
        <v>200</v>
      </c>
      <c r="J234" s="209"/>
      <c r="K234" s="209"/>
      <c r="L234" s="218"/>
      <c r="M234" s="144">
        <f>SUM(M235:M252)</f>
        <v>41090.5</v>
      </c>
      <c r="N234" s="144">
        <f t="shared" ref="N234:X234" si="80">SUM(N235:N252)</f>
        <v>30165.1</v>
      </c>
      <c r="O234" s="144">
        <f t="shared" si="80"/>
        <v>20376.5</v>
      </c>
      <c r="P234" s="144">
        <f t="shared" si="80"/>
        <v>11407.800000000001</v>
      </c>
      <c r="Q234" s="144">
        <f t="shared" si="80"/>
        <v>11407.800000000001</v>
      </c>
      <c r="R234" s="144">
        <f t="shared" si="80"/>
        <v>0</v>
      </c>
      <c r="S234" s="144">
        <f t="shared" si="80"/>
        <v>11221.9</v>
      </c>
      <c r="T234" s="144">
        <f t="shared" si="80"/>
        <v>11221.9</v>
      </c>
      <c r="U234" s="144">
        <f t="shared" si="80"/>
        <v>0</v>
      </c>
      <c r="V234" s="144">
        <f t="shared" si="80"/>
        <v>11758.6</v>
      </c>
      <c r="W234" s="144">
        <f t="shared" si="80"/>
        <v>11758.6</v>
      </c>
      <c r="X234" s="144">
        <f t="shared" si="80"/>
        <v>0</v>
      </c>
    </row>
    <row r="235" spans="1:24" ht="93.75">
      <c r="A235" s="197" t="s">
        <v>48</v>
      </c>
      <c r="B235" s="188" t="s">
        <v>278</v>
      </c>
      <c r="C235" s="143" t="s">
        <v>103</v>
      </c>
      <c r="D235" s="157" t="s">
        <v>341</v>
      </c>
      <c r="E235" s="157" t="s">
        <v>1197</v>
      </c>
      <c r="F235" s="188" t="s">
        <v>94</v>
      </c>
      <c r="G235" s="188" t="s">
        <v>79</v>
      </c>
      <c r="H235" s="188" t="s">
        <v>95</v>
      </c>
      <c r="I235" s="152">
        <v>200</v>
      </c>
      <c r="J235" s="439" t="s">
        <v>279</v>
      </c>
      <c r="K235" s="439" t="s">
        <v>323</v>
      </c>
      <c r="L235" s="154"/>
      <c r="M235" s="338">
        <v>1484.2</v>
      </c>
      <c r="N235" s="338">
        <v>1480.1</v>
      </c>
      <c r="O235" s="338">
        <v>167.3</v>
      </c>
      <c r="P235" s="338">
        <f>SUM(Q235:R235)</f>
        <v>2328.8000000000002</v>
      </c>
      <c r="Q235" s="338">
        <v>2328.8000000000002</v>
      </c>
      <c r="R235" s="338">
        <v>0</v>
      </c>
      <c r="S235" s="338">
        <f>SUM(T235:U235)</f>
        <v>2290.8000000000002</v>
      </c>
      <c r="T235" s="338">
        <v>2290.8000000000002</v>
      </c>
      <c r="U235" s="338">
        <v>0</v>
      </c>
      <c r="V235" s="338">
        <f>SUM(W235:X235)</f>
        <v>2400.4</v>
      </c>
      <c r="W235" s="338">
        <v>2400.4</v>
      </c>
      <c r="X235" s="338">
        <v>0</v>
      </c>
    </row>
    <row r="236" spans="1:24" ht="93.75">
      <c r="A236" s="197" t="s">
        <v>69</v>
      </c>
      <c r="B236" s="188" t="s">
        <v>278</v>
      </c>
      <c r="C236" s="143" t="s">
        <v>103</v>
      </c>
      <c r="D236" s="157" t="s">
        <v>341</v>
      </c>
      <c r="E236" s="157" t="s">
        <v>1197</v>
      </c>
      <c r="F236" s="188" t="s">
        <v>94</v>
      </c>
      <c r="G236" s="188" t="s">
        <v>79</v>
      </c>
      <c r="H236" s="188" t="s">
        <v>174</v>
      </c>
      <c r="I236" s="152">
        <v>200</v>
      </c>
      <c r="J236" s="439"/>
      <c r="K236" s="448"/>
      <c r="L236" s="154"/>
      <c r="M236" s="338">
        <v>380.2</v>
      </c>
      <c r="N236" s="338">
        <v>336.1</v>
      </c>
      <c r="O236" s="338">
        <v>115.8</v>
      </c>
      <c r="P236" s="338">
        <f t="shared" ref="P236:P248" si="81">SUM(Q236:R236)</f>
        <v>943.8</v>
      </c>
      <c r="Q236" s="338">
        <v>943.8</v>
      </c>
      <c r="R236" s="338">
        <v>0</v>
      </c>
      <c r="S236" s="338">
        <f t="shared" ref="S236:S248" si="82">SUM(T236:U236)</f>
        <v>928.5</v>
      </c>
      <c r="T236" s="338">
        <v>928.5</v>
      </c>
      <c r="U236" s="338">
        <v>0</v>
      </c>
      <c r="V236" s="338">
        <f t="shared" ref="V236:V248" si="83">SUM(W236:X236)</f>
        <v>972.8</v>
      </c>
      <c r="W236" s="338">
        <v>972.8</v>
      </c>
      <c r="X236" s="338">
        <v>0</v>
      </c>
    </row>
    <row r="237" spans="1:24" ht="56.25">
      <c r="A237" s="197" t="s">
        <v>368</v>
      </c>
      <c r="B237" s="188" t="s">
        <v>280</v>
      </c>
      <c r="C237" s="442" t="s">
        <v>369</v>
      </c>
      <c r="D237" s="157" t="s">
        <v>334</v>
      </c>
      <c r="E237" s="157" t="s">
        <v>1202</v>
      </c>
      <c r="F237" s="188" t="s">
        <v>92</v>
      </c>
      <c r="G237" s="188" t="s">
        <v>96</v>
      </c>
      <c r="H237" s="188" t="s">
        <v>175</v>
      </c>
      <c r="I237" s="152">
        <v>200</v>
      </c>
      <c r="J237" s="439" t="s">
        <v>1225</v>
      </c>
      <c r="K237" s="440" t="s">
        <v>1226</v>
      </c>
      <c r="L237" s="157"/>
      <c r="M237" s="338">
        <v>603.5</v>
      </c>
      <c r="N237" s="338">
        <v>662.5</v>
      </c>
      <c r="O237" s="338">
        <v>397.9</v>
      </c>
      <c r="P237" s="338">
        <f t="shared" si="81"/>
        <v>668.4</v>
      </c>
      <c r="Q237" s="338">
        <v>668.4</v>
      </c>
      <c r="R237" s="338">
        <v>0</v>
      </c>
      <c r="S237" s="338">
        <f t="shared" si="82"/>
        <v>657.5</v>
      </c>
      <c r="T237" s="338">
        <v>657.5</v>
      </c>
      <c r="U237" s="338">
        <v>0</v>
      </c>
      <c r="V237" s="338">
        <f t="shared" si="83"/>
        <v>689</v>
      </c>
      <c r="W237" s="338">
        <v>689</v>
      </c>
      <c r="X237" s="338">
        <v>0</v>
      </c>
    </row>
    <row r="238" spans="1:24" ht="56.25">
      <c r="A238" s="197" t="s">
        <v>240</v>
      </c>
      <c r="B238" s="188" t="s">
        <v>280</v>
      </c>
      <c r="C238" s="442"/>
      <c r="D238" s="157" t="s">
        <v>334</v>
      </c>
      <c r="E238" s="157" t="s">
        <v>1202</v>
      </c>
      <c r="F238" s="188" t="s">
        <v>92</v>
      </c>
      <c r="G238" s="188" t="s">
        <v>96</v>
      </c>
      <c r="H238" s="221" t="s">
        <v>106</v>
      </c>
      <c r="I238" s="152">
        <v>200</v>
      </c>
      <c r="J238" s="439"/>
      <c r="K238" s="440"/>
      <c r="L238" s="157"/>
      <c r="M238" s="338">
        <v>2289</v>
      </c>
      <c r="N238" s="338">
        <v>1105.8</v>
      </c>
      <c r="O238" s="338">
        <v>93.2</v>
      </c>
      <c r="P238" s="338">
        <f t="shared" si="81"/>
        <v>741.8</v>
      </c>
      <c r="Q238" s="338">
        <v>741.8</v>
      </c>
      <c r="R238" s="338">
        <v>0</v>
      </c>
      <c r="S238" s="338">
        <f t="shared" si="82"/>
        <v>729.7</v>
      </c>
      <c r="T238" s="338">
        <v>729.7</v>
      </c>
      <c r="U238" s="338">
        <v>0</v>
      </c>
      <c r="V238" s="338">
        <f t="shared" si="83"/>
        <v>764.6</v>
      </c>
      <c r="W238" s="338">
        <v>764.6</v>
      </c>
      <c r="X238" s="338">
        <v>0</v>
      </c>
    </row>
    <row r="239" spans="1:24" ht="56.25">
      <c r="A239" s="197" t="s">
        <v>241</v>
      </c>
      <c r="B239" s="188" t="s">
        <v>280</v>
      </c>
      <c r="C239" s="442"/>
      <c r="D239" s="157" t="s">
        <v>334</v>
      </c>
      <c r="E239" s="157" t="s">
        <v>1202</v>
      </c>
      <c r="F239" s="221" t="s">
        <v>92</v>
      </c>
      <c r="G239" s="221" t="s">
        <v>96</v>
      </c>
      <c r="H239" s="221" t="s">
        <v>119</v>
      </c>
      <c r="I239" s="152">
        <v>200</v>
      </c>
      <c r="J239" s="439"/>
      <c r="K239" s="440"/>
      <c r="L239" s="157"/>
      <c r="M239" s="338">
        <v>6502.1</v>
      </c>
      <c r="N239" s="338">
        <v>8685.9</v>
      </c>
      <c r="O239" s="338">
        <v>8180.8</v>
      </c>
      <c r="P239" s="338"/>
      <c r="Q239" s="338"/>
      <c r="R239" s="338"/>
      <c r="S239" s="338"/>
      <c r="T239" s="338"/>
      <c r="U239" s="338"/>
      <c r="V239" s="338"/>
      <c r="W239" s="338"/>
      <c r="X239" s="338"/>
    </row>
    <row r="240" spans="1:24" ht="56.25">
      <c r="A240" s="197" t="s">
        <v>242</v>
      </c>
      <c r="B240" s="188" t="s">
        <v>280</v>
      </c>
      <c r="C240" s="442"/>
      <c r="D240" s="157" t="s">
        <v>334</v>
      </c>
      <c r="E240" s="157" t="s">
        <v>1202</v>
      </c>
      <c r="F240" s="221" t="s">
        <v>92</v>
      </c>
      <c r="G240" s="221" t="s">
        <v>96</v>
      </c>
      <c r="H240" s="221" t="s">
        <v>945</v>
      </c>
      <c r="I240" s="152">
        <v>200</v>
      </c>
      <c r="J240" s="439"/>
      <c r="K240" s="440"/>
      <c r="L240" s="157"/>
      <c r="M240" s="338">
        <v>17885.7</v>
      </c>
      <c r="N240" s="338"/>
      <c r="O240" s="338"/>
      <c r="P240" s="338"/>
      <c r="Q240" s="338"/>
      <c r="R240" s="338"/>
      <c r="S240" s="338"/>
      <c r="T240" s="338"/>
      <c r="U240" s="338"/>
      <c r="V240" s="338"/>
      <c r="W240" s="338"/>
      <c r="X240" s="338"/>
    </row>
    <row r="241" spans="1:24" ht="56.25">
      <c r="A241" s="197" t="s">
        <v>243</v>
      </c>
      <c r="B241" s="188" t="s">
        <v>280</v>
      </c>
      <c r="C241" s="442"/>
      <c r="D241" s="157" t="s">
        <v>334</v>
      </c>
      <c r="E241" s="157" t="s">
        <v>1202</v>
      </c>
      <c r="F241" s="188" t="s">
        <v>92</v>
      </c>
      <c r="G241" s="188" t="s">
        <v>96</v>
      </c>
      <c r="H241" s="221" t="s">
        <v>157</v>
      </c>
      <c r="I241" s="152">
        <v>200</v>
      </c>
      <c r="J241" s="439"/>
      <c r="K241" s="440"/>
      <c r="L241" s="157"/>
      <c r="M241" s="338">
        <v>33.4</v>
      </c>
      <c r="N241" s="338">
        <v>31.4</v>
      </c>
      <c r="O241" s="338">
        <v>10</v>
      </c>
      <c r="P241" s="338">
        <f>SUM(Q241:R241)</f>
        <v>121.7</v>
      </c>
      <c r="Q241" s="338">
        <v>121.7</v>
      </c>
      <c r="R241" s="338">
        <v>0</v>
      </c>
      <c r="S241" s="338">
        <f>SUM(T241:U241)</f>
        <v>119.7</v>
      </c>
      <c r="T241" s="338">
        <v>119.7</v>
      </c>
      <c r="U241" s="338">
        <v>0</v>
      </c>
      <c r="V241" s="338">
        <f>SUM(W241:X241)</f>
        <v>125.4</v>
      </c>
      <c r="W241" s="338">
        <v>125.4</v>
      </c>
      <c r="X241" s="338">
        <v>0</v>
      </c>
    </row>
    <row r="242" spans="1:24" ht="56.25">
      <c r="A242" s="197" t="s">
        <v>252</v>
      </c>
      <c r="B242" s="188" t="s">
        <v>280</v>
      </c>
      <c r="C242" s="442"/>
      <c r="D242" s="157" t="s">
        <v>334</v>
      </c>
      <c r="E242" s="157" t="s">
        <v>1202</v>
      </c>
      <c r="F242" s="188" t="s">
        <v>92</v>
      </c>
      <c r="G242" s="188" t="s">
        <v>96</v>
      </c>
      <c r="H242" s="188">
        <v>7770226000</v>
      </c>
      <c r="I242" s="157">
        <v>200</v>
      </c>
      <c r="J242" s="439"/>
      <c r="K242" s="440"/>
      <c r="L242" s="157"/>
      <c r="M242" s="338">
        <v>250</v>
      </c>
      <c r="N242" s="338"/>
      <c r="O242" s="338"/>
      <c r="P242" s="338"/>
      <c r="Q242" s="338"/>
      <c r="R242" s="338"/>
      <c r="S242" s="338"/>
      <c r="T242" s="338"/>
      <c r="U242" s="338"/>
      <c r="V242" s="338"/>
      <c r="W242" s="338"/>
      <c r="X242" s="338"/>
    </row>
    <row r="243" spans="1:24" ht="75">
      <c r="A243" s="197" t="s">
        <v>253</v>
      </c>
      <c r="B243" s="188" t="s">
        <v>281</v>
      </c>
      <c r="C243" s="143" t="s">
        <v>370</v>
      </c>
      <c r="D243" s="157" t="s">
        <v>335</v>
      </c>
      <c r="E243" s="157" t="s">
        <v>1205</v>
      </c>
      <c r="F243" s="188" t="s">
        <v>97</v>
      </c>
      <c r="G243" s="188" t="s">
        <v>94</v>
      </c>
      <c r="H243" s="188" t="s">
        <v>176</v>
      </c>
      <c r="I243" s="157">
        <v>200</v>
      </c>
      <c r="J243" s="438" t="s">
        <v>1227</v>
      </c>
      <c r="K243" s="450" t="s">
        <v>1228</v>
      </c>
      <c r="L243" s="157"/>
      <c r="M243" s="338">
        <v>5351.8</v>
      </c>
      <c r="N243" s="338">
        <v>4817.8999999999996</v>
      </c>
      <c r="O243" s="338">
        <v>1922.2</v>
      </c>
      <c r="P243" s="338">
        <f t="shared" si="81"/>
        <v>4648.3999999999996</v>
      </c>
      <c r="Q243" s="338">
        <v>4648.3999999999996</v>
      </c>
      <c r="R243" s="338">
        <v>0</v>
      </c>
      <c r="S243" s="338">
        <f t="shared" si="82"/>
        <v>4572.6000000000004</v>
      </c>
      <c r="T243" s="338">
        <v>4572.6000000000004</v>
      </c>
      <c r="U243" s="338">
        <v>0</v>
      </c>
      <c r="V243" s="338">
        <f t="shared" si="83"/>
        <v>4791.3</v>
      </c>
      <c r="W243" s="338">
        <v>4791.3</v>
      </c>
      <c r="X243" s="338">
        <v>0</v>
      </c>
    </row>
    <row r="244" spans="1:24" ht="131.25">
      <c r="A244" s="197" t="s">
        <v>249</v>
      </c>
      <c r="B244" s="188" t="s">
        <v>281</v>
      </c>
      <c r="C244" s="143" t="s">
        <v>248</v>
      </c>
      <c r="D244" s="157" t="s">
        <v>335</v>
      </c>
      <c r="E244" s="157" t="s">
        <v>1205</v>
      </c>
      <c r="F244" s="188" t="s">
        <v>97</v>
      </c>
      <c r="G244" s="188" t="s">
        <v>94</v>
      </c>
      <c r="H244" s="188" t="s">
        <v>206</v>
      </c>
      <c r="I244" s="157">
        <v>200</v>
      </c>
      <c r="J244" s="438"/>
      <c r="K244" s="450"/>
      <c r="L244" s="157"/>
      <c r="M244" s="338">
        <v>300</v>
      </c>
      <c r="N244" s="338">
        <v>131.69999999999999</v>
      </c>
      <c r="O244" s="338">
        <v>0</v>
      </c>
      <c r="P244" s="338">
        <f t="shared" si="81"/>
        <v>130.6</v>
      </c>
      <c r="Q244" s="338">
        <v>130.6</v>
      </c>
      <c r="R244" s="338">
        <v>0</v>
      </c>
      <c r="S244" s="338">
        <f t="shared" si="82"/>
        <v>128.5</v>
      </c>
      <c r="T244" s="338">
        <v>128.5</v>
      </c>
      <c r="U244" s="338">
        <v>0</v>
      </c>
      <c r="V244" s="338">
        <f t="shared" si="83"/>
        <v>134.6</v>
      </c>
      <c r="W244" s="338">
        <v>134.6</v>
      </c>
      <c r="X244" s="338">
        <v>0</v>
      </c>
    </row>
    <row r="245" spans="1:24" ht="75">
      <c r="A245" s="197" t="s">
        <v>257</v>
      </c>
      <c r="B245" s="188" t="s">
        <v>281</v>
      </c>
      <c r="C245" s="143" t="s">
        <v>371</v>
      </c>
      <c r="D245" s="157" t="s">
        <v>335</v>
      </c>
      <c r="E245" s="157" t="s">
        <v>1205</v>
      </c>
      <c r="F245" s="188" t="s">
        <v>97</v>
      </c>
      <c r="G245" s="188" t="s">
        <v>94</v>
      </c>
      <c r="H245" s="188" t="s">
        <v>122</v>
      </c>
      <c r="I245" s="157">
        <v>200</v>
      </c>
      <c r="J245" s="438"/>
      <c r="K245" s="450"/>
      <c r="L245" s="157"/>
      <c r="M245" s="338">
        <v>161.1</v>
      </c>
      <c r="N245" s="338">
        <v>117.7</v>
      </c>
      <c r="O245" s="338">
        <v>28.9</v>
      </c>
      <c r="P245" s="338">
        <f t="shared" si="81"/>
        <v>256</v>
      </c>
      <c r="Q245" s="338">
        <v>256</v>
      </c>
      <c r="R245" s="338">
        <v>0</v>
      </c>
      <c r="S245" s="338">
        <f t="shared" si="82"/>
        <v>251.8</v>
      </c>
      <c r="T245" s="338">
        <v>251.8</v>
      </c>
      <c r="U245" s="338">
        <v>0</v>
      </c>
      <c r="V245" s="338">
        <f t="shared" si="83"/>
        <v>263.89999999999998</v>
      </c>
      <c r="W245" s="338">
        <v>263.89999999999998</v>
      </c>
      <c r="X245" s="338">
        <v>0</v>
      </c>
    </row>
    <row r="246" spans="1:24" ht="190.5" customHeight="1">
      <c r="A246" s="197" t="s">
        <v>258</v>
      </c>
      <c r="B246" s="188" t="s">
        <v>281</v>
      </c>
      <c r="C246" s="143" t="s">
        <v>1229</v>
      </c>
      <c r="D246" s="157" t="s">
        <v>335</v>
      </c>
      <c r="E246" s="157" t="s">
        <v>1205</v>
      </c>
      <c r="F246" s="188" t="s">
        <v>97</v>
      </c>
      <c r="G246" s="188" t="s">
        <v>94</v>
      </c>
      <c r="H246" s="221" t="s">
        <v>207</v>
      </c>
      <c r="I246" s="157">
        <v>200</v>
      </c>
      <c r="J246" s="438"/>
      <c r="K246" s="450"/>
      <c r="L246" s="157"/>
      <c r="M246" s="338">
        <v>321.60000000000002</v>
      </c>
      <c r="N246" s="338">
        <v>51</v>
      </c>
      <c r="O246" s="338">
        <v>0</v>
      </c>
      <c r="P246" s="338">
        <f>SUM(Q246:R246)</f>
        <v>161.6</v>
      </c>
      <c r="Q246" s="338">
        <v>161.6</v>
      </c>
      <c r="R246" s="338">
        <v>0</v>
      </c>
      <c r="S246" s="338">
        <f>SUM(T246:U246)</f>
        <v>159</v>
      </c>
      <c r="T246" s="338">
        <v>159</v>
      </c>
      <c r="U246" s="338">
        <v>0</v>
      </c>
      <c r="V246" s="338">
        <f>SUM(W246:X246)</f>
        <v>166.6</v>
      </c>
      <c r="W246" s="338">
        <v>166.6</v>
      </c>
      <c r="X246" s="338">
        <v>0</v>
      </c>
    </row>
    <row r="247" spans="1:24" ht="93.75" customHeight="1">
      <c r="A247" s="197" t="s">
        <v>267</v>
      </c>
      <c r="B247" s="188" t="s">
        <v>281</v>
      </c>
      <c r="C247" s="143" t="s">
        <v>372</v>
      </c>
      <c r="D247" s="157" t="s">
        <v>336</v>
      </c>
      <c r="E247" s="157" t="s">
        <v>1208</v>
      </c>
      <c r="F247" s="188" t="s">
        <v>97</v>
      </c>
      <c r="G247" s="188" t="s">
        <v>94</v>
      </c>
      <c r="H247" s="188" t="s">
        <v>117</v>
      </c>
      <c r="I247" s="157">
        <v>200</v>
      </c>
      <c r="J247" s="438"/>
      <c r="K247" s="450"/>
      <c r="L247" s="157"/>
      <c r="M247" s="338">
        <v>293.89999999999998</v>
      </c>
      <c r="N247" s="338">
        <v>210.4</v>
      </c>
      <c r="O247" s="338">
        <v>0</v>
      </c>
      <c r="P247" s="338">
        <f t="shared" si="81"/>
        <v>296.7</v>
      </c>
      <c r="Q247" s="338">
        <v>296.7</v>
      </c>
      <c r="R247" s="338">
        <v>0</v>
      </c>
      <c r="S247" s="338">
        <f t="shared" si="82"/>
        <v>291.89999999999998</v>
      </c>
      <c r="T247" s="338">
        <v>291.89999999999998</v>
      </c>
      <c r="U247" s="338">
        <v>0</v>
      </c>
      <c r="V247" s="338">
        <f t="shared" si="83"/>
        <v>305.8</v>
      </c>
      <c r="W247" s="338">
        <v>305.8</v>
      </c>
      <c r="X247" s="338">
        <v>0</v>
      </c>
    </row>
    <row r="248" spans="1:24" ht="121.5" customHeight="1">
      <c r="A248" s="197" t="s">
        <v>268</v>
      </c>
      <c r="B248" s="188" t="s">
        <v>281</v>
      </c>
      <c r="C248" s="143" t="s">
        <v>373</v>
      </c>
      <c r="D248" s="157" t="s">
        <v>335</v>
      </c>
      <c r="E248" s="157" t="s">
        <v>1205</v>
      </c>
      <c r="F248" s="188" t="s">
        <v>97</v>
      </c>
      <c r="G248" s="188" t="s">
        <v>94</v>
      </c>
      <c r="H248" s="188" t="s">
        <v>170</v>
      </c>
      <c r="I248" s="157">
        <v>200</v>
      </c>
      <c r="J248" s="438"/>
      <c r="K248" s="450"/>
      <c r="L248" s="157"/>
      <c r="M248" s="338">
        <v>427.7</v>
      </c>
      <c r="N248" s="338">
        <v>184.6</v>
      </c>
      <c r="O248" s="338">
        <v>98.6</v>
      </c>
      <c r="P248" s="338">
        <f t="shared" si="81"/>
        <v>176.1</v>
      </c>
      <c r="Q248" s="338">
        <v>176.1</v>
      </c>
      <c r="R248" s="338">
        <v>0</v>
      </c>
      <c r="S248" s="338">
        <f t="shared" si="82"/>
        <v>173.2</v>
      </c>
      <c r="T248" s="338">
        <v>173.2</v>
      </c>
      <c r="U248" s="338">
        <v>0</v>
      </c>
      <c r="V248" s="338">
        <f t="shared" si="83"/>
        <v>181.5</v>
      </c>
      <c r="W248" s="338">
        <v>181.5</v>
      </c>
      <c r="X248" s="338">
        <v>0</v>
      </c>
    </row>
    <row r="249" spans="1:24" ht="93.75">
      <c r="A249" s="197" t="s">
        <v>259</v>
      </c>
      <c r="B249" s="188" t="s">
        <v>281</v>
      </c>
      <c r="C249" s="143" t="s">
        <v>373</v>
      </c>
      <c r="D249" s="157" t="s">
        <v>335</v>
      </c>
      <c r="E249" s="157" t="s">
        <v>1205</v>
      </c>
      <c r="F249" s="188" t="s">
        <v>97</v>
      </c>
      <c r="G249" s="188" t="s">
        <v>94</v>
      </c>
      <c r="H249" s="188">
        <v>7770226000</v>
      </c>
      <c r="I249" s="157" t="s">
        <v>137</v>
      </c>
      <c r="J249" s="438"/>
      <c r="K249" s="450"/>
      <c r="L249" s="157"/>
      <c r="M249" s="338"/>
      <c r="N249" s="338">
        <v>150</v>
      </c>
      <c r="O249" s="338"/>
      <c r="P249" s="338"/>
      <c r="Q249" s="338"/>
      <c r="R249" s="338"/>
      <c r="S249" s="338"/>
      <c r="T249" s="338"/>
      <c r="U249" s="338"/>
      <c r="V249" s="338"/>
      <c r="W249" s="338"/>
      <c r="X249" s="338"/>
    </row>
    <row r="250" spans="1:24" ht="131.25">
      <c r="A250" s="197" t="s">
        <v>997</v>
      </c>
      <c r="B250" s="188" t="s">
        <v>281</v>
      </c>
      <c r="C250" s="143" t="s">
        <v>1230</v>
      </c>
      <c r="D250" s="157" t="s">
        <v>336</v>
      </c>
      <c r="E250" s="157" t="s">
        <v>1208</v>
      </c>
      <c r="F250" s="188" t="s">
        <v>97</v>
      </c>
      <c r="G250" s="188" t="s">
        <v>94</v>
      </c>
      <c r="H250" s="188" t="s">
        <v>854</v>
      </c>
      <c r="I250" s="157" t="s">
        <v>137</v>
      </c>
      <c r="J250" s="438"/>
      <c r="K250" s="450"/>
      <c r="L250" s="157"/>
      <c r="M250" s="338"/>
      <c r="N250" s="338">
        <v>492</v>
      </c>
      <c r="O250" s="338"/>
      <c r="P250" s="338"/>
      <c r="Q250" s="338"/>
      <c r="R250" s="338"/>
      <c r="S250" s="338"/>
      <c r="T250" s="338"/>
      <c r="U250" s="338"/>
      <c r="V250" s="338"/>
      <c r="W250" s="338"/>
      <c r="X250" s="338"/>
    </row>
    <row r="251" spans="1:24" ht="131.25">
      <c r="A251" s="197" t="s">
        <v>1152</v>
      </c>
      <c r="B251" s="188" t="s">
        <v>281</v>
      </c>
      <c r="C251" s="143" t="s">
        <v>1231</v>
      </c>
      <c r="D251" s="157" t="s">
        <v>335</v>
      </c>
      <c r="E251" s="157" t="s">
        <v>1205</v>
      </c>
      <c r="F251" s="188" t="s">
        <v>97</v>
      </c>
      <c r="G251" s="188" t="s">
        <v>94</v>
      </c>
      <c r="H251" s="188" t="s">
        <v>1232</v>
      </c>
      <c r="I251" s="157" t="s">
        <v>137</v>
      </c>
      <c r="J251" s="438"/>
      <c r="K251" s="450"/>
      <c r="L251" s="157"/>
      <c r="M251" s="338">
        <v>3985.9</v>
      </c>
      <c r="N251" s="338">
        <v>10846.4</v>
      </c>
      <c r="O251" s="338">
        <v>8990</v>
      </c>
      <c r="P251" s="338"/>
      <c r="Q251" s="338"/>
      <c r="R251" s="338"/>
      <c r="S251" s="338"/>
      <c r="T251" s="338"/>
      <c r="U251" s="338"/>
      <c r="V251" s="338"/>
      <c r="W251" s="338"/>
      <c r="X251" s="338"/>
    </row>
    <row r="252" spans="1:24" ht="93.75">
      <c r="A252" s="197" t="s">
        <v>1153</v>
      </c>
      <c r="B252" s="188" t="s">
        <v>281</v>
      </c>
      <c r="C252" s="143" t="s">
        <v>863</v>
      </c>
      <c r="D252" s="157" t="s">
        <v>333</v>
      </c>
      <c r="E252" s="157" t="s">
        <v>1199</v>
      </c>
      <c r="F252" s="188" t="s">
        <v>97</v>
      </c>
      <c r="G252" s="188" t="s">
        <v>97</v>
      </c>
      <c r="H252" s="221" t="s">
        <v>99</v>
      </c>
      <c r="I252" s="152">
        <v>200</v>
      </c>
      <c r="J252" s="438"/>
      <c r="K252" s="450"/>
      <c r="L252" s="157"/>
      <c r="M252" s="338">
        <v>820.4</v>
      </c>
      <c r="N252" s="338">
        <v>861.6</v>
      </c>
      <c r="O252" s="338">
        <v>371.8</v>
      </c>
      <c r="P252" s="338">
        <f>SUM(Q252:R252)</f>
        <v>933.9</v>
      </c>
      <c r="Q252" s="338">
        <v>933.9</v>
      </c>
      <c r="R252" s="338">
        <v>0</v>
      </c>
      <c r="S252" s="338">
        <f>SUM(T252:U252)</f>
        <v>918.7</v>
      </c>
      <c r="T252" s="338">
        <v>918.7</v>
      </c>
      <c r="U252" s="338">
        <v>0</v>
      </c>
      <c r="V252" s="338">
        <f>SUM(W252:X252)</f>
        <v>962.7</v>
      </c>
      <c r="W252" s="338">
        <v>962.7</v>
      </c>
      <c r="X252" s="338">
        <v>0</v>
      </c>
    </row>
    <row r="253" spans="1:24">
      <c r="A253" s="213" t="s">
        <v>49</v>
      </c>
      <c r="B253" s="148" t="s">
        <v>31</v>
      </c>
      <c r="C253" s="320"/>
      <c r="D253" s="222"/>
      <c r="E253" s="222"/>
      <c r="F253" s="223"/>
      <c r="G253" s="223"/>
      <c r="H253" s="223"/>
      <c r="I253" s="222">
        <v>800</v>
      </c>
      <c r="J253" s="213"/>
      <c r="K253" s="213"/>
      <c r="L253" s="222"/>
      <c r="M253" s="144">
        <f>M254+M255</f>
        <v>31.4</v>
      </c>
      <c r="N253" s="144">
        <f t="shared" ref="N253:X253" si="84">N254+N255</f>
        <v>38.6</v>
      </c>
      <c r="O253" s="144">
        <f t="shared" si="84"/>
        <v>37.4</v>
      </c>
      <c r="P253" s="144">
        <f t="shared" si="84"/>
        <v>128.5</v>
      </c>
      <c r="Q253" s="144">
        <f t="shared" si="84"/>
        <v>128.5</v>
      </c>
      <c r="R253" s="144">
        <f t="shared" si="84"/>
        <v>0</v>
      </c>
      <c r="S253" s="144">
        <f t="shared" si="84"/>
        <v>126.5</v>
      </c>
      <c r="T253" s="144">
        <f t="shared" si="84"/>
        <v>126.5</v>
      </c>
      <c r="U253" s="144">
        <f t="shared" si="84"/>
        <v>0</v>
      </c>
      <c r="V253" s="144">
        <f t="shared" si="84"/>
        <v>132.5</v>
      </c>
      <c r="W253" s="144">
        <f t="shared" si="84"/>
        <v>132.5</v>
      </c>
      <c r="X253" s="144">
        <f t="shared" si="84"/>
        <v>0</v>
      </c>
    </row>
    <row r="254" spans="1:24" ht="56.25">
      <c r="A254" s="197" t="s">
        <v>50</v>
      </c>
      <c r="B254" s="188" t="s">
        <v>862</v>
      </c>
      <c r="C254" s="145" t="s">
        <v>103</v>
      </c>
      <c r="D254" s="157" t="s">
        <v>341</v>
      </c>
      <c r="E254" s="157" t="s">
        <v>1197</v>
      </c>
      <c r="F254" s="188" t="s">
        <v>94</v>
      </c>
      <c r="G254" s="188" t="s">
        <v>79</v>
      </c>
      <c r="H254" s="188" t="s">
        <v>95</v>
      </c>
      <c r="I254" s="152">
        <v>800</v>
      </c>
      <c r="J254" s="438" t="s">
        <v>1215</v>
      </c>
      <c r="K254" s="438" t="s">
        <v>1217</v>
      </c>
      <c r="L254" s="157"/>
      <c r="M254" s="338">
        <v>11.7</v>
      </c>
      <c r="N254" s="338">
        <v>15.8</v>
      </c>
      <c r="O254" s="338">
        <v>14.6</v>
      </c>
      <c r="P254" s="338">
        <f>SUM(Q254:R254)</f>
        <v>13.6</v>
      </c>
      <c r="Q254" s="338">
        <v>13.6</v>
      </c>
      <c r="R254" s="338">
        <v>0</v>
      </c>
      <c r="S254" s="338">
        <f>SUM(T254:U254)</f>
        <v>13.4</v>
      </c>
      <c r="T254" s="338">
        <v>13.4</v>
      </c>
      <c r="U254" s="338">
        <v>0</v>
      </c>
      <c r="V254" s="338">
        <f>SUM(W254:X254)</f>
        <v>14</v>
      </c>
      <c r="W254" s="338">
        <v>14</v>
      </c>
      <c r="X254" s="338">
        <v>0</v>
      </c>
    </row>
    <row r="255" spans="1:24" ht="93.75">
      <c r="A255" s="197" t="s">
        <v>71</v>
      </c>
      <c r="B255" s="188" t="s">
        <v>862</v>
      </c>
      <c r="C255" s="143" t="s">
        <v>863</v>
      </c>
      <c r="D255" s="157" t="s">
        <v>333</v>
      </c>
      <c r="E255" s="157" t="s">
        <v>1199</v>
      </c>
      <c r="F255" s="188" t="s">
        <v>97</v>
      </c>
      <c r="G255" s="188" t="s">
        <v>97</v>
      </c>
      <c r="H255" s="188" t="s">
        <v>99</v>
      </c>
      <c r="I255" s="152">
        <v>800</v>
      </c>
      <c r="J255" s="438"/>
      <c r="K255" s="438"/>
      <c r="L255" s="153"/>
      <c r="M255" s="338">
        <v>19.7</v>
      </c>
      <c r="N255" s="338">
        <v>22.8</v>
      </c>
      <c r="O255" s="338">
        <v>22.8</v>
      </c>
      <c r="P255" s="338">
        <f>SUM(Q255:R255)</f>
        <v>114.9</v>
      </c>
      <c r="Q255" s="338">
        <v>114.9</v>
      </c>
      <c r="R255" s="338">
        <v>0</v>
      </c>
      <c r="S255" s="338">
        <f>SUM(T255:U255)</f>
        <v>113.1</v>
      </c>
      <c r="T255" s="338">
        <v>113.1</v>
      </c>
      <c r="U255" s="338">
        <v>0</v>
      </c>
      <c r="V255" s="338">
        <f>SUM(W255:X255)</f>
        <v>118.5</v>
      </c>
      <c r="W255" s="338">
        <v>118.5</v>
      </c>
      <c r="X255" s="338">
        <v>0</v>
      </c>
    </row>
    <row r="256" spans="1:24">
      <c r="A256" s="199" t="s">
        <v>55</v>
      </c>
      <c r="B256" s="441" t="s">
        <v>31</v>
      </c>
      <c r="C256" s="441"/>
      <c r="D256" s="441"/>
      <c r="E256" s="441"/>
      <c r="F256" s="441"/>
      <c r="G256" s="441"/>
      <c r="H256" s="441"/>
      <c r="I256" s="441"/>
      <c r="J256" s="441"/>
      <c r="K256" s="441"/>
      <c r="L256" s="441"/>
      <c r="M256" s="340">
        <f>M257</f>
        <v>11.6</v>
      </c>
      <c r="N256" s="340">
        <f t="shared" ref="N256:X256" si="85">N257</f>
        <v>13.2</v>
      </c>
      <c r="O256" s="340">
        <f t="shared" si="85"/>
        <v>10</v>
      </c>
      <c r="P256" s="340">
        <f t="shared" si="85"/>
        <v>26.7</v>
      </c>
      <c r="Q256" s="340">
        <f t="shared" si="85"/>
        <v>26.7</v>
      </c>
      <c r="R256" s="340">
        <f t="shared" si="85"/>
        <v>0</v>
      </c>
      <c r="S256" s="340">
        <f t="shared" si="85"/>
        <v>26.3</v>
      </c>
      <c r="T256" s="340">
        <f t="shared" si="85"/>
        <v>26.3</v>
      </c>
      <c r="U256" s="340">
        <f t="shared" si="85"/>
        <v>0</v>
      </c>
      <c r="V256" s="340">
        <f t="shared" si="85"/>
        <v>27.5</v>
      </c>
      <c r="W256" s="340">
        <f t="shared" si="85"/>
        <v>27.5</v>
      </c>
      <c r="X256" s="340">
        <f t="shared" si="85"/>
        <v>0</v>
      </c>
    </row>
    <row r="257" spans="1:24" ht="131.25">
      <c r="A257" s="197"/>
      <c r="B257" s="188" t="s">
        <v>374</v>
      </c>
      <c r="C257" s="143" t="s">
        <v>374</v>
      </c>
      <c r="D257" s="156" t="s">
        <v>375</v>
      </c>
      <c r="E257" s="156" t="s">
        <v>1233</v>
      </c>
      <c r="F257" s="188" t="s">
        <v>376</v>
      </c>
      <c r="G257" s="188" t="s">
        <v>92</v>
      </c>
      <c r="H257" s="188" t="s">
        <v>377</v>
      </c>
      <c r="I257" s="152" t="s">
        <v>137</v>
      </c>
      <c r="J257" s="189"/>
      <c r="K257" s="253"/>
      <c r="L257" s="262"/>
      <c r="M257" s="338">
        <v>11.6</v>
      </c>
      <c r="N257" s="338">
        <v>13.2</v>
      </c>
      <c r="O257" s="338">
        <v>10</v>
      </c>
      <c r="P257" s="338">
        <f>SUM(Q257:R257)</f>
        <v>26.7</v>
      </c>
      <c r="Q257" s="338">
        <v>26.7</v>
      </c>
      <c r="R257" s="338">
        <v>0</v>
      </c>
      <c r="S257" s="338">
        <f>SUM(T257:U257)</f>
        <v>26.3</v>
      </c>
      <c r="T257" s="338">
        <v>26.3</v>
      </c>
      <c r="U257" s="338">
        <v>0</v>
      </c>
      <c r="V257" s="338">
        <f>SUM(W257:X257)</f>
        <v>27.5</v>
      </c>
      <c r="W257" s="338">
        <v>27.5</v>
      </c>
      <c r="X257" s="338">
        <v>0</v>
      </c>
    </row>
    <row r="258" spans="1:24" ht="56.25">
      <c r="A258" s="190" t="s">
        <v>124</v>
      </c>
      <c r="B258" s="200" t="s">
        <v>1151</v>
      </c>
      <c r="C258" s="307"/>
      <c r="D258" s="140"/>
      <c r="E258" s="140"/>
      <c r="F258" s="140"/>
      <c r="G258" s="140"/>
      <c r="H258" s="140"/>
      <c r="I258" s="140"/>
      <c r="J258" s="190"/>
      <c r="K258" s="190"/>
      <c r="L258" s="140"/>
      <c r="M258" s="336">
        <f t="shared" ref="M258:X258" si="86">M260+M265</f>
        <v>47970.200000000004</v>
      </c>
      <c r="N258" s="336">
        <f t="shared" si="86"/>
        <v>25694.1</v>
      </c>
      <c r="O258" s="336">
        <f t="shared" si="86"/>
        <v>16161.600000000002</v>
      </c>
      <c r="P258" s="336">
        <f t="shared" si="86"/>
        <v>28305.599999999999</v>
      </c>
      <c r="Q258" s="336">
        <f t="shared" si="86"/>
        <v>28305.599999999999</v>
      </c>
      <c r="R258" s="336">
        <f t="shared" si="86"/>
        <v>0</v>
      </c>
      <c r="S258" s="336">
        <f t="shared" si="86"/>
        <v>27844.5</v>
      </c>
      <c r="T258" s="336">
        <f t="shared" si="86"/>
        <v>27844.5</v>
      </c>
      <c r="U258" s="336">
        <f t="shared" si="86"/>
        <v>0</v>
      </c>
      <c r="V258" s="336">
        <f t="shared" si="86"/>
        <v>29176</v>
      </c>
      <c r="W258" s="336">
        <f t="shared" si="86"/>
        <v>29176</v>
      </c>
      <c r="X258" s="336">
        <f t="shared" si="86"/>
        <v>0</v>
      </c>
    </row>
    <row r="259" spans="1:24">
      <c r="A259" s="199" t="s">
        <v>9</v>
      </c>
      <c r="B259" s="441" t="s">
        <v>66</v>
      </c>
      <c r="C259" s="441"/>
      <c r="D259" s="441"/>
      <c r="E259" s="441"/>
      <c r="F259" s="441"/>
      <c r="G259" s="441"/>
      <c r="H259" s="441"/>
      <c r="I259" s="441"/>
      <c r="J259" s="441"/>
      <c r="K259" s="441"/>
      <c r="L259" s="441"/>
      <c r="M259" s="337">
        <f t="shared" ref="M259:X259" si="87">M260+M265</f>
        <v>47970.200000000004</v>
      </c>
      <c r="N259" s="337">
        <f t="shared" si="87"/>
        <v>25694.1</v>
      </c>
      <c r="O259" s="337">
        <f t="shared" si="87"/>
        <v>16161.600000000002</v>
      </c>
      <c r="P259" s="337">
        <f t="shared" si="87"/>
        <v>28305.599999999999</v>
      </c>
      <c r="Q259" s="337">
        <f t="shared" si="87"/>
        <v>28305.599999999999</v>
      </c>
      <c r="R259" s="337">
        <f t="shared" si="87"/>
        <v>0</v>
      </c>
      <c r="S259" s="337">
        <f t="shared" si="87"/>
        <v>27844.5</v>
      </c>
      <c r="T259" s="337">
        <f t="shared" si="87"/>
        <v>27844.5</v>
      </c>
      <c r="U259" s="337">
        <f t="shared" si="87"/>
        <v>0</v>
      </c>
      <c r="V259" s="337">
        <f t="shared" si="87"/>
        <v>29176</v>
      </c>
      <c r="W259" s="337">
        <f t="shared" si="87"/>
        <v>29176</v>
      </c>
      <c r="X259" s="337">
        <f t="shared" si="87"/>
        <v>0</v>
      </c>
    </row>
    <row r="260" spans="1:24">
      <c r="A260" s="141" t="s">
        <v>56</v>
      </c>
      <c r="B260" s="188"/>
      <c r="C260" s="291"/>
      <c r="D260" s="153"/>
      <c r="E260" s="153"/>
      <c r="F260" s="188"/>
      <c r="G260" s="188"/>
      <c r="H260" s="188"/>
      <c r="I260" s="188"/>
      <c r="J260" s="189"/>
      <c r="K260" s="253"/>
      <c r="L260" s="153"/>
      <c r="M260" s="144">
        <f>SUM(M261:M264)</f>
        <v>5377.9000000000005</v>
      </c>
      <c r="N260" s="144">
        <f t="shared" ref="N260:X260" si="88">SUM(N261:N263)</f>
        <v>4860.6000000000004</v>
      </c>
      <c r="O260" s="144">
        <f t="shared" si="88"/>
        <v>3332.4</v>
      </c>
      <c r="P260" s="144">
        <f t="shared" si="88"/>
        <v>5452.2999999999993</v>
      </c>
      <c r="Q260" s="144">
        <f t="shared" si="88"/>
        <v>5452.2999999999993</v>
      </c>
      <c r="R260" s="144">
        <f t="shared" si="88"/>
        <v>0</v>
      </c>
      <c r="S260" s="144">
        <f t="shared" si="88"/>
        <v>5363.5</v>
      </c>
      <c r="T260" s="144">
        <f t="shared" si="88"/>
        <v>5363.5</v>
      </c>
      <c r="U260" s="144">
        <f t="shared" si="88"/>
        <v>0</v>
      </c>
      <c r="V260" s="144">
        <f t="shared" si="88"/>
        <v>5620</v>
      </c>
      <c r="W260" s="144">
        <f t="shared" si="88"/>
        <v>5620</v>
      </c>
      <c r="X260" s="144">
        <f t="shared" si="88"/>
        <v>0</v>
      </c>
    </row>
    <row r="261" spans="1:24" ht="93.75">
      <c r="A261" s="197" t="s">
        <v>10</v>
      </c>
      <c r="B261" s="188" t="s">
        <v>67</v>
      </c>
      <c r="C261" s="143" t="s">
        <v>163</v>
      </c>
      <c r="D261" s="153" t="s">
        <v>1507</v>
      </c>
      <c r="E261" s="153" t="s">
        <v>1237</v>
      </c>
      <c r="F261" s="221" t="s">
        <v>91</v>
      </c>
      <c r="G261" s="221" t="s">
        <v>92</v>
      </c>
      <c r="H261" s="188">
        <v>7770100190</v>
      </c>
      <c r="I261" s="152">
        <v>100</v>
      </c>
      <c r="J261" s="438"/>
      <c r="K261" s="450" t="s">
        <v>1508</v>
      </c>
      <c r="L261" s="444" t="s">
        <v>125</v>
      </c>
      <c r="M261" s="338">
        <v>4683.8</v>
      </c>
      <c r="N261" s="338">
        <v>4601</v>
      </c>
      <c r="O261" s="338">
        <v>3164.8</v>
      </c>
      <c r="P261" s="338">
        <v>5098.3999999999996</v>
      </c>
      <c r="Q261" s="338">
        <v>5098.3999999999996</v>
      </c>
      <c r="R261" s="338">
        <v>0</v>
      </c>
      <c r="S261" s="338">
        <v>5015.3</v>
      </c>
      <c r="T261" s="338">
        <v>5015.3</v>
      </c>
      <c r="U261" s="338">
        <v>0</v>
      </c>
      <c r="V261" s="338">
        <v>5255.2</v>
      </c>
      <c r="W261" s="338">
        <v>5255.2</v>
      </c>
      <c r="X261" s="338">
        <v>0</v>
      </c>
    </row>
    <row r="262" spans="1:24" ht="93.75">
      <c r="A262" s="197" t="s">
        <v>275</v>
      </c>
      <c r="B262" s="188" t="s">
        <v>68</v>
      </c>
      <c r="C262" s="143" t="s">
        <v>163</v>
      </c>
      <c r="D262" s="153" t="s">
        <v>1509</v>
      </c>
      <c r="E262" s="153" t="s">
        <v>1175</v>
      </c>
      <c r="F262" s="221" t="s">
        <v>91</v>
      </c>
      <c r="G262" s="221" t="s">
        <v>92</v>
      </c>
      <c r="H262" s="188">
        <v>7770100190</v>
      </c>
      <c r="I262" s="152">
        <v>200</v>
      </c>
      <c r="J262" s="438"/>
      <c r="K262" s="450"/>
      <c r="L262" s="444"/>
      <c r="M262" s="338">
        <v>279.10000000000002</v>
      </c>
      <c r="N262" s="338">
        <v>259.60000000000002</v>
      </c>
      <c r="O262" s="338">
        <v>167.6</v>
      </c>
      <c r="P262" s="338">
        <v>353.9</v>
      </c>
      <c r="Q262" s="338">
        <v>353.9</v>
      </c>
      <c r="R262" s="338">
        <v>0</v>
      </c>
      <c r="S262" s="338">
        <v>348.2</v>
      </c>
      <c r="T262" s="338">
        <v>348.2</v>
      </c>
      <c r="U262" s="338">
        <v>0</v>
      </c>
      <c r="V262" s="338">
        <v>364.8</v>
      </c>
      <c r="W262" s="338">
        <v>364.8</v>
      </c>
      <c r="X262" s="338">
        <v>0</v>
      </c>
    </row>
    <row r="263" spans="1:24" ht="37.5">
      <c r="A263" s="197" t="s">
        <v>195</v>
      </c>
      <c r="B263" s="188"/>
      <c r="C263" s="288"/>
      <c r="D263" s="153" t="s">
        <v>1509</v>
      </c>
      <c r="E263" s="153" t="s">
        <v>1175</v>
      </c>
      <c r="F263" s="221" t="s">
        <v>91</v>
      </c>
      <c r="G263" s="221" t="s">
        <v>82</v>
      </c>
      <c r="H263" s="188">
        <v>1710421050</v>
      </c>
      <c r="I263" s="152">
        <v>200</v>
      </c>
      <c r="J263" s="188"/>
      <c r="K263" s="221"/>
      <c r="L263" s="157"/>
      <c r="M263" s="338">
        <v>398</v>
      </c>
      <c r="N263" s="338">
        <v>0</v>
      </c>
      <c r="O263" s="338">
        <v>0</v>
      </c>
      <c r="P263" s="338">
        <v>0</v>
      </c>
      <c r="Q263" s="338">
        <v>0</v>
      </c>
      <c r="R263" s="338">
        <v>0</v>
      </c>
      <c r="S263" s="338">
        <v>0</v>
      </c>
      <c r="T263" s="338">
        <v>0</v>
      </c>
      <c r="U263" s="338">
        <v>0</v>
      </c>
      <c r="V263" s="338">
        <v>0</v>
      </c>
      <c r="W263" s="338">
        <v>0</v>
      </c>
      <c r="X263" s="338">
        <v>0</v>
      </c>
    </row>
    <row r="264" spans="1:24" ht="37.5">
      <c r="A264" s="197" t="s">
        <v>836</v>
      </c>
      <c r="B264" s="188"/>
      <c r="C264" s="288"/>
      <c r="D264" s="153" t="s">
        <v>1509</v>
      </c>
      <c r="E264" s="153" t="s">
        <v>1175</v>
      </c>
      <c r="F264" s="221" t="s">
        <v>79</v>
      </c>
      <c r="G264" s="221" t="s">
        <v>139</v>
      </c>
      <c r="H264" s="188">
        <v>1710421050</v>
      </c>
      <c r="I264" s="152">
        <v>200</v>
      </c>
      <c r="J264" s="188"/>
      <c r="K264" s="221"/>
      <c r="L264" s="157"/>
      <c r="M264" s="338">
        <v>17</v>
      </c>
      <c r="N264" s="338"/>
      <c r="O264" s="338"/>
      <c r="P264" s="338"/>
      <c r="Q264" s="338"/>
      <c r="R264" s="338"/>
      <c r="S264" s="338"/>
      <c r="T264" s="338"/>
      <c r="U264" s="338"/>
      <c r="V264" s="338"/>
      <c r="W264" s="338"/>
      <c r="X264" s="338"/>
    </row>
    <row r="265" spans="1:24">
      <c r="A265" s="213" t="s">
        <v>246</v>
      </c>
      <c r="B265" s="449" t="s">
        <v>1510</v>
      </c>
      <c r="C265" s="449"/>
      <c r="D265" s="449"/>
      <c r="E265" s="449"/>
      <c r="F265" s="449"/>
      <c r="G265" s="449"/>
      <c r="H265" s="449"/>
      <c r="I265" s="449"/>
      <c r="J265" s="148"/>
      <c r="K265" s="223"/>
      <c r="L265" s="222"/>
      <c r="M265" s="144">
        <f t="shared" ref="M265:X265" si="89">M266+M288+M269</f>
        <v>42592.3</v>
      </c>
      <c r="N265" s="144">
        <f t="shared" si="89"/>
        <v>20833.5</v>
      </c>
      <c r="O265" s="144">
        <f t="shared" si="89"/>
        <v>12829.200000000003</v>
      </c>
      <c r="P265" s="144">
        <f t="shared" si="89"/>
        <v>22853.3</v>
      </c>
      <c r="Q265" s="144">
        <f t="shared" si="89"/>
        <v>22853.3</v>
      </c>
      <c r="R265" s="144">
        <f t="shared" si="89"/>
        <v>0</v>
      </c>
      <c r="S265" s="144">
        <f t="shared" si="89"/>
        <v>22481</v>
      </c>
      <c r="T265" s="144">
        <f t="shared" si="89"/>
        <v>22481</v>
      </c>
      <c r="U265" s="144">
        <f t="shared" si="89"/>
        <v>0</v>
      </c>
      <c r="V265" s="144">
        <f t="shared" si="89"/>
        <v>23556</v>
      </c>
      <c r="W265" s="144">
        <f t="shared" si="89"/>
        <v>23556</v>
      </c>
      <c r="X265" s="144">
        <f t="shared" si="89"/>
        <v>0</v>
      </c>
    </row>
    <row r="266" spans="1:24" ht="37.5">
      <c r="A266" s="213" t="s">
        <v>1157</v>
      </c>
      <c r="B266" s="148" t="s">
        <v>57</v>
      </c>
      <c r="C266" s="319"/>
      <c r="D266" s="208"/>
      <c r="E266" s="208"/>
      <c r="F266" s="148"/>
      <c r="G266" s="148"/>
      <c r="H266" s="148"/>
      <c r="I266" s="242">
        <v>100</v>
      </c>
      <c r="J266" s="209"/>
      <c r="K266" s="220"/>
      <c r="L266" s="208"/>
      <c r="M266" s="144">
        <f t="shared" ref="M266:X266" si="90">SUM(M267:M268)</f>
        <v>11850.900000000001</v>
      </c>
      <c r="N266" s="144">
        <f t="shared" si="90"/>
        <v>12188.8</v>
      </c>
      <c r="O266" s="144">
        <f t="shared" si="90"/>
        <v>8303.2000000000007</v>
      </c>
      <c r="P266" s="144">
        <f t="shared" si="90"/>
        <v>14844</v>
      </c>
      <c r="Q266" s="144">
        <f t="shared" si="90"/>
        <v>14844</v>
      </c>
      <c r="R266" s="144">
        <f t="shared" si="90"/>
        <v>0</v>
      </c>
      <c r="S266" s="144">
        <f t="shared" si="90"/>
        <v>14602.1</v>
      </c>
      <c r="T266" s="144">
        <f t="shared" si="90"/>
        <v>14602.1</v>
      </c>
      <c r="U266" s="144">
        <f t="shared" si="90"/>
        <v>0</v>
      </c>
      <c r="V266" s="144">
        <f t="shared" si="90"/>
        <v>15300.4</v>
      </c>
      <c r="W266" s="144">
        <f t="shared" si="90"/>
        <v>15300.4</v>
      </c>
      <c r="X266" s="144">
        <f t="shared" si="90"/>
        <v>0</v>
      </c>
    </row>
    <row r="267" spans="1:24" ht="409.5">
      <c r="A267" s="197" t="s">
        <v>1511</v>
      </c>
      <c r="B267" s="260" t="s">
        <v>1512</v>
      </c>
      <c r="C267" s="321"/>
      <c r="D267" s="224" t="s">
        <v>1513</v>
      </c>
      <c r="E267" s="224" t="s">
        <v>1197</v>
      </c>
      <c r="F267" s="225" t="s">
        <v>94</v>
      </c>
      <c r="G267" s="225" t="s">
        <v>79</v>
      </c>
      <c r="H267" s="226">
        <v>2020100590</v>
      </c>
      <c r="I267" s="226">
        <v>100</v>
      </c>
      <c r="J267" s="260" t="s">
        <v>1514</v>
      </c>
      <c r="K267" s="260" t="s">
        <v>1508</v>
      </c>
      <c r="L267" s="226" t="s">
        <v>125</v>
      </c>
      <c r="M267" s="338">
        <v>7072.1</v>
      </c>
      <c r="N267" s="338">
        <v>7048.6</v>
      </c>
      <c r="O267" s="338">
        <v>4952.3999999999996</v>
      </c>
      <c r="P267" s="338">
        <v>8852.7999999999993</v>
      </c>
      <c r="Q267" s="338">
        <v>8852.7999999999993</v>
      </c>
      <c r="R267" s="338"/>
      <c r="S267" s="338">
        <v>8708.5</v>
      </c>
      <c r="T267" s="338">
        <v>8708.5</v>
      </c>
      <c r="U267" s="338"/>
      <c r="V267" s="338">
        <v>9125</v>
      </c>
      <c r="W267" s="338">
        <v>9125</v>
      </c>
      <c r="X267" s="338"/>
    </row>
    <row r="268" spans="1:24" ht="409.5">
      <c r="A268" s="197" t="s">
        <v>1515</v>
      </c>
      <c r="B268" s="188" t="s">
        <v>1512</v>
      </c>
      <c r="C268" s="227"/>
      <c r="D268" s="157" t="s">
        <v>333</v>
      </c>
      <c r="E268" s="157" t="s">
        <v>1199</v>
      </c>
      <c r="F268" s="221" t="s">
        <v>97</v>
      </c>
      <c r="G268" s="221" t="s">
        <v>97</v>
      </c>
      <c r="H268" s="188">
        <v>540100590</v>
      </c>
      <c r="I268" s="152">
        <v>100</v>
      </c>
      <c r="J268" s="187" t="s">
        <v>1514</v>
      </c>
      <c r="K268" s="194" t="s">
        <v>1508</v>
      </c>
      <c r="L268" s="153" t="s">
        <v>125</v>
      </c>
      <c r="M268" s="338">
        <v>4778.8</v>
      </c>
      <c r="N268" s="338">
        <v>5140.2</v>
      </c>
      <c r="O268" s="338">
        <v>3350.8</v>
      </c>
      <c r="P268" s="338">
        <v>5991.2</v>
      </c>
      <c r="Q268" s="338">
        <v>5991.2</v>
      </c>
      <c r="R268" s="338"/>
      <c r="S268" s="338">
        <v>5893.6</v>
      </c>
      <c r="T268" s="338">
        <v>5893.6</v>
      </c>
      <c r="U268" s="338">
        <v>0</v>
      </c>
      <c r="V268" s="338">
        <v>6175.4</v>
      </c>
      <c r="W268" s="338">
        <v>6175.4</v>
      </c>
      <c r="X268" s="338">
        <v>0</v>
      </c>
    </row>
    <row r="269" spans="1:24" ht="37.5">
      <c r="A269" s="197" t="s">
        <v>13</v>
      </c>
      <c r="B269" s="188" t="s">
        <v>32</v>
      </c>
      <c r="C269" s="288"/>
      <c r="D269" s="154"/>
      <c r="E269" s="154"/>
      <c r="F269" s="188"/>
      <c r="G269" s="188"/>
      <c r="H269" s="188"/>
      <c r="I269" s="152">
        <v>200</v>
      </c>
      <c r="J269" s="189"/>
      <c r="K269" s="189"/>
      <c r="L269" s="154"/>
      <c r="M269" s="338">
        <f t="shared" ref="M269:X269" si="91">SUM(M270:M287)</f>
        <v>30683.500000000004</v>
      </c>
      <c r="N269" s="338">
        <f t="shared" si="91"/>
        <v>8585</v>
      </c>
      <c r="O269" s="338">
        <f t="shared" si="91"/>
        <v>4484.3000000000011</v>
      </c>
      <c r="P269" s="338">
        <f t="shared" si="91"/>
        <v>7950.0000000000009</v>
      </c>
      <c r="Q269" s="338">
        <f t="shared" si="91"/>
        <v>7950.0000000000009</v>
      </c>
      <c r="R269" s="338">
        <f t="shared" si="91"/>
        <v>0</v>
      </c>
      <c r="S269" s="338">
        <f t="shared" si="91"/>
        <v>7820.6</v>
      </c>
      <c r="T269" s="338">
        <f t="shared" si="91"/>
        <v>7820.6</v>
      </c>
      <c r="U269" s="338">
        <f t="shared" si="91"/>
        <v>0</v>
      </c>
      <c r="V269" s="338">
        <f t="shared" si="91"/>
        <v>8194.5</v>
      </c>
      <c r="W269" s="338">
        <f t="shared" si="91"/>
        <v>8194.5</v>
      </c>
      <c r="X269" s="338">
        <f t="shared" si="91"/>
        <v>0</v>
      </c>
    </row>
    <row r="270" spans="1:24" ht="150">
      <c r="A270" s="197" t="s">
        <v>1516</v>
      </c>
      <c r="B270" s="188" t="s">
        <v>1517</v>
      </c>
      <c r="C270" s="228" t="s">
        <v>126</v>
      </c>
      <c r="D270" s="157" t="s">
        <v>341</v>
      </c>
      <c r="E270" s="157" t="s">
        <v>1197</v>
      </c>
      <c r="F270" s="221" t="s">
        <v>94</v>
      </c>
      <c r="G270" s="221" t="s">
        <v>79</v>
      </c>
      <c r="H270" s="188">
        <v>2020100590</v>
      </c>
      <c r="I270" s="152">
        <v>200</v>
      </c>
      <c r="J270" s="229"/>
      <c r="K270" s="194" t="s">
        <v>1518</v>
      </c>
      <c r="L270" s="194" t="s">
        <v>1519</v>
      </c>
      <c r="M270" s="338">
        <v>1378.8</v>
      </c>
      <c r="N270" s="338">
        <v>2121.6</v>
      </c>
      <c r="O270" s="338">
        <v>1221.2</v>
      </c>
      <c r="P270" s="338">
        <v>2166.4</v>
      </c>
      <c r="Q270" s="338">
        <v>2166.4</v>
      </c>
      <c r="R270" s="338"/>
      <c r="S270" s="338">
        <v>2131.1999999999998</v>
      </c>
      <c r="T270" s="338">
        <v>2131.1999999999998</v>
      </c>
      <c r="U270" s="338"/>
      <c r="V270" s="338">
        <v>2232.9</v>
      </c>
      <c r="W270" s="338">
        <v>2232.9</v>
      </c>
      <c r="X270" s="338"/>
    </row>
    <row r="271" spans="1:24" ht="150">
      <c r="A271" s="197" t="s">
        <v>1002</v>
      </c>
      <c r="B271" s="188" t="s">
        <v>1517</v>
      </c>
      <c r="C271" s="228" t="s">
        <v>114</v>
      </c>
      <c r="D271" s="157" t="s">
        <v>341</v>
      </c>
      <c r="E271" s="157" t="s">
        <v>1197</v>
      </c>
      <c r="F271" s="221" t="s">
        <v>94</v>
      </c>
      <c r="G271" s="221" t="s">
        <v>79</v>
      </c>
      <c r="H271" s="188">
        <v>2020125110</v>
      </c>
      <c r="I271" s="152">
        <v>200</v>
      </c>
      <c r="J271" s="148"/>
      <c r="K271" s="220"/>
      <c r="L271" s="220"/>
      <c r="M271" s="338">
        <v>824.4</v>
      </c>
      <c r="N271" s="338">
        <v>1193</v>
      </c>
      <c r="O271" s="338">
        <v>933</v>
      </c>
      <c r="P271" s="338">
        <v>389.2</v>
      </c>
      <c r="Q271" s="338">
        <v>389.2</v>
      </c>
      <c r="R271" s="338"/>
      <c r="S271" s="338">
        <v>382.8</v>
      </c>
      <c r="T271" s="338">
        <v>382.8</v>
      </c>
      <c r="U271" s="338"/>
      <c r="V271" s="338">
        <v>401.2</v>
      </c>
      <c r="W271" s="338">
        <v>401.2</v>
      </c>
      <c r="X271" s="338"/>
    </row>
    <row r="272" spans="1:24" ht="206.25">
      <c r="A272" s="197" t="s">
        <v>368</v>
      </c>
      <c r="B272" s="188" t="s">
        <v>1520</v>
      </c>
      <c r="C272" s="227" t="s">
        <v>1521</v>
      </c>
      <c r="D272" s="157" t="s">
        <v>334</v>
      </c>
      <c r="E272" s="157" t="s">
        <v>1202</v>
      </c>
      <c r="F272" s="221" t="s">
        <v>92</v>
      </c>
      <c r="G272" s="221" t="s">
        <v>96</v>
      </c>
      <c r="H272" s="188">
        <v>810124100</v>
      </c>
      <c r="I272" s="152">
        <v>200</v>
      </c>
      <c r="J272" s="187" t="s">
        <v>1522</v>
      </c>
      <c r="K272" s="194" t="s">
        <v>1523</v>
      </c>
      <c r="L272" s="194" t="s">
        <v>1524</v>
      </c>
      <c r="M272" s="338">
        <v>940.3</v>
      </c>
      <c r="N272" s="338">
        <v>752.5</v>
      </c>
      <c r="O272" s="338">
        <v>726.9</v>
      </c>
      <c r="P272" s="338">
        <v>890.2</v>
      </c>
      <c r="Q272" s="338">
        <v>890.2</v>
      </c>
      <c r="R272" s="338">
        <v>0</v>
      </c>
      <c r="S272" s="338">
        <v>875.7</v>
      </c>
      <c r="T272" s="338">
        <v>875.7</v>
      </c>
      <c r="U272" s="338">
        <v>0</v>
      </c>
      <c r="V272" s="338">
        <v>917.6</v>
      </c>
      <c r="W272" s="338">
        <v>917.6</v>
      </c>
      <c r="X272" s="338">
        <v>0</v>
      </c>
    </row>
    <row r="273" spans="1:24" ht="206.25">
      <c r="A273" s="197" t="s">
        <v>240</v>
      </c>
      <c r="B273" s="188" t="s">
        <v>1525</v>
      </c>
      <c r="C273" s="227" t="s">
        <v>1526</v>
      </c>
      <c r="D273" s="157" t="s">
        <v>334</v>
      </c>
      <c r="E273" s="157"/>
      <c r="F273" s="221" t="s">
        <v>92</v>
      </c>
      <c r="G273" s="221" t="s">
        <v>96</v>
      </c>
      <c r="H273" s="188" t="s">
        <v>119</v>
      </c>
      <c r="I273" s="152">
        <v>200</v>
      </c>
      <c r="J273" s="216" t="s">
        <v>1527</v>
      </c>
      <c r="K273" s="194">
        <v>43284</v>
      </c>
      <c r="L273" s="194" t="s">
        <v>61</v>
      </c>
      <c r="M273" s="338">
        <v>6874.5</v>
      </c>
      <c r="N273" s="338"/>
      <c r="O273" s="338"/>
      <c r="P273" s="338">
        <v>0</v>
      </c>
      <c r="Q273" s="338">
        <v>0</v>
      </c>
      <c r="R273" s="338">
        <v>0</v>
      </c>
      <c r="S273" s="338">
        <v>0</v>
      </c>
      <c r="T273" s="338">
        <v>0</v>
      </c>
      <c r="U273" s="338">
        <v>0</v>
      </c>
      <c r="V273" s="338">
        <v>0</v>
      </c>
      <c r="W273" s="338">
        <v>0</v>
      </c>
      <c r="X273" s="338">
        <v>0</v>
      </c>
    </row>
    <row r="274" spans="1:24" ht="206.25">
      <c r="A274" s="197" t="s">
        <v>241</v>
      </c>
      <c r="B274" s="188" t="s">
        <v>1525</v>
      </c>
      <c r="C274" s="227" t="s">
        <v>1526</v>
      </c>
      <c r="D274" s="157" t="s">
        <v>334</v>
      </c>
      <c r="E274" s="157"/>
      <c r="F274" s="221" t="s">
        <v>92</v>
      </c>
      <c r="G274" s="221" t="s">
        <v>96</v>
      </c>
      <c r="H274" s="221" t="s">
        <v>106</v>
      </c>
      <c r="I274" s="152">
        <v>200</v>
      </c>
      <c r="J274" s="187"/>
      <c r="K274" s="194"/>
      <c r="L274" s="194"/>
      <c r="M274" s="338">
        <v>742.8</v>
      </c>
      <c r="N274" s="338">
        <v>0</v>
      </c>
      <c r="O274" s="338"/>
      <c r="P274" s="338">
        <v>0</v>
      </c>
      <c r="Q274" s="338">
        <v>0</v>
      </c>
      <c r="R274" s="338">
        <v>0</v>
      </c>
      <c r="S274" s="338">
        <v>0</v>
      </c>
      <c r="T274" s="338">
        <v>0</v>
      </c>
      <c r="U274" s="338">
        <v>0</v>
      </c>
      <c r="V274" s="338">
        <v>0</v>
      </c>
      <c r="W274" s="338">
        <v>0</v>
      </c>
      <c r="X274" s="338">
        <v>0</v>
      </c>
    </row>
    <row r="275" spans="1:24" ht="206.25">
      <c r="A275" s="197" t="s">
        <v>242</v>
      </c>
      <c r="B275" s="188" t="s">
        <v>1525</v>
      </c>
      <c r="C275" s="227" t="s">
        <v>1526</v>
      </c>
      <c r="D275" s="157" t="s">
        <v>334</v>
      </c>
      <c r="E275" s="157"/>
      <c r="F275" s="221" t="s">
        <v>92</v>
      </c>
      <c r="G275" s="221" t="s">
        <v>96</v>
      </c>
      <c r="H275" s="188" t="s">
        <v>945</v>
      </c>
      <c r="I275" s="152">
        <v>200</v>
      </c>
      <c r="J275" s="187" t="s">
        <v>1528</v>
      </c>
      <c r="K275" s="194">
        <v>43235</v>
      </c>
      <c r="L275" s="194"/>
      <c r="M275" s="338">
        <v>11800.5</v>
      </c>
      <c r="N275" s="338">
        <v>0</v>
      </c>
      <c r="O275" s="338">
        <v>0</v>
      </c>
      <c r="P275" s="338">
        <v>0</v>
      </c>
      <c r="Q275" s="338">
        <v>0</v>
      </c>
      <c r="R275" s="338">
        <v>0</v>
      </c>
      <c r="S275" s="338">
        <v>0</v>
      </c>
      <c r="T275" s="338">
        <v>0</v>
      </c>
      <c r="U275" s="338">
        <v>0</v>
      </c>
      <c r="V275" s="338">
        <v>0</v>
      </c>
      <c r="W275" s="338">
        <v>0</v>
      </c>
      <c r="X275" s="338">
        <v>0</v>
      </c>
    </row>
    <row r="276" spans="1:24" ht="281.25">
      <c r="A276" s="197" t="s">
        <v>252</v>
      </c>
      <c r="B276" s="188" t="s">
        <v>1529</v>
      </c>
      <c r="C276" s="227" t="s">
        <v>370</v>
      </c>
      <c r="D276" s="157" t="s">
        <v>335</v>
      </c>
      <c r="E276" s="157" t="s">
        <v>1205</v>
      </c>
      <c r="F276" s="221" t="s">
        <v>97</v>
      </c>
      <c r="G276" s="221" t="s">
        <v>94</v>
      </c>
      <c r="H276" s="188">
        <v>540125010</v>
      </c>
      <c r="I276" s="152">
        <v>200</v>
      </c>
      <c r="J276" s="187" t="s">
        <v>1530</v>
      </c>
      <c r="K276" s="194" t="s">
        <v>1531</v>
      </c>
      <c r="L276" s="194" t="s">
        <v>1532</v>
      </c>
      <c r="M276" s="338">
        <v>3325.6</v>
      </c>
      <c r="N276" s="338">
        <v>2418.6</v>
      </c>
      <c r="O276" s="338">
        <v>1160.5999999999999</v>
      </c>
      <c r="P276" s="338">
        <v>3487.4</v>
      </c>
      <c r="Q276" s="338">
        <v>3487.4</v>
      </c>
      <c r="R276" s="338">
        <v>0</v>
      </c>
      <c r="S276" s="338">
        <v>3430.6</v>
      </c>
      <c r="T276" s="338">
        <v>3430.6</v>
      </c>
      <c r="U276" s="338">
        <v>0</v>
      </c>
      <c r="V276" s="338">
        <v>3594.6</v>
      </c>
      <c r="W276" s="338">
        <v>3594.6</v>
      </c>
      <c r="X276" s="338">
        <v>0</v>
      </c>
    </row>
    <row r="277" spans="1:24" ht="356.25">
      <c r="A277" s="197" t="s">
        <v>253</v>
      </c>
      <c r="B277" s="188" t="s">
        <v>1533</v>
      </c>
      <c r="C277" s="227" t="s">
        <v>248</v>
      </c>
      <c r="D277" s="157" t="s">
        <v>335</v>
      </c>
      <c r="E277" s="157" t="s">
        <v>1205</v>
      </c>
      <c r="F277" s="221" t="s">
        <v>97</v>
      </c>
      <c r="G277" s="221" t="s">
        <v>94</v>
      </c>
      <c r="H277" s="221" t="s">
        <v>206</v>
      </c>
      <c r="I277" s="152">
        <v>200</v>
      </c>
      <c r="J277" s="187" t="s">
        <v>1534</v>
      </c>
      <c r="K277" s="194" t="s">
        <v>1535</v>
      </c>
      <c r="L277" s="194" t="s">
        <v>1532</v>
      </c>
      <c r="M277" s="338">
        <v>253.8</v>
      </c>
      <c r="N277" s="338">
        <v>120</v>
      </c>
      <c r="O277" s="338">
        <v>108</v>
      </c>
      <c r="P277" s="338">
        <v>184.1</v>
      </c>
      <c r="Q277" s="338">
        <v>184.1</v>
      </c>
      <c r="R277" s="338">
        <v>0</v>
      </c>
      <c r="S277" s="338">
        <v>181.1</v>
      </c>
      <c r="T277" s="338">
        <v>181.1</v>
      </c>
      <c r="U277" s="338">
        <v>0</v>
      </c>
      <c r="V277" s="338">
        <v>189.8</v>
      </c>
      <c r="W277" s="338">
        <v>189.8</v>
      </c>
      <c r="X277" s="338">
        <v>0</v>
      </c>
    </row>
    <row r="278" spans="1:24" ht="356.25">
      <c r="A278" s="197" t="s">
        <v>249</v>
      </c>
      <c r="B278" s="188" t="s">
        <v>1533</v>
      </c>
      <c r="C278" s="227" t="s">
        <v>371</v>
      </c>
      <c r="D278" s="157" t="s">
        <v>335</v>
      </c>
      <c r="E278" s="157" t="s">
        <v>1205</v>
      </c>
      <c r="F278" s="221" t="s">
        <v>97</v>
      </c>
      <c r="G278" s="221" t="s">
        <v>94</v>
      </c>
      <c r="H278" s="221" t="s">
        <v>122</v>
      </c>
      <c r="I278" s="152">
        <v>200</v>
      </c>
      <c r="J278" s="187" t="s">
        <v>1534</v>
      </c>
      <c r="K278" s="194" t="s">
        <v>1535</v>
      </c>
      <c r="L278" s="194" t="s">
        <v>1532</v>
      </c>
      <c r="M278" s="338">
        <v>109.3</v>
      </c>
      <c r="N278" s="338">
        <v>64.900000000000006</v>
      </c>
      <c r="O278" s="338">
        <v>0</v>
      </c>
      <c r="P278" s="338">
        <v>116.7</v>
      </c>
      <c r="Q278" s="338">
        <v>116.7</v>
      </c>
      <c r="R278" s="338">
        <v>0</v>
      </c>
      <c r="S278" s="338">
        <v>114.8</v>
      </c>
      <c r="T278" s="338">
        <v>114.8</v>
      </c>
      <c r="U278" s="338">
        <v>0</v>
      </c>
      <c r="V278" s="338">
        <v>120.3</v>
      </c>
      <c r="W278" s="338">
        <v>120.3</v>
      </c>
      <c r="X278" s="338">
        <v>0</v>
      </c>
    </row>
    <row r="279" spans="1:24" ht="356.25">
      <c r="A279" s="197" t="s">
        <v>257</v>
      </c>
      <c r="B279" s="188" t="s">
        <v>1533</v>
      </c>
      <c r="C279" s="227" t="s">
        <v>1536</v>
      </c>
      <c r="D279" s="157" t="s">
        <v>335</v>
      </c>
      <c r="E279" s="157" t="s">
        <v>1205</v>
      </c>
      <c r="F279" s="221" t="s">
        <v>97</v>
      </c>
      <c r="G279" s="221" t="s">
        <v>94</v>
      </c>
      <c r="H279" s="221" t="s">
        <v>207</v>
      </c>
      <c r="I279" s="152">
        <v>200</v>
      </c>
      <c r="J279" s="187" t="s">
        <v>1534</v>
      </c>
      <c r="K279" s="194" t="s">
        <v>1535</v>
      </c>
      <c r="L279" s="194" t="s">
        <v>1532</v>
      </c>
      <c r="M279" s="338">
        <v>138.19999999999999</v>
      </c>
      <c r="N279" s="338">
        <v>13.3</v>
      </c>
      <c r="O279" s="338">
        <v>13.3</v>
      </c>
      <c r="P279" s="338">
        <v>13.2</v>
      </c>
      <c r="Q279" s="338">
        <v>13.2</v>
      </c>
      <c r="R279" s="338">
        <v>0</v>
      </c>
      <c r="S279" s="338">
        <v>13</v>
      </c>
      <c r="T279" s="338">
        <v>13</v>
      </c>
      <c r="U279" s="338">
        <v>0</v>
      </c>
      <c r="V279" s="338">
        <v>13.6</v>
      </c>
      <c r="W279" s="338">
        <v>13.6</v>
      </c>
      <c r="X279" s="338">
        <v>0</v>
      </c>
    </row>
    <row r="280" spans="1:24" ht="112.5">
      <c r="A280" s="197" t="s">
        <v>258</v>
      </c>
      <c r="B280" s="188" t="s">
        <v>1537</v>
      </c>
      <c r="C280" s="227" t="s">
        <v>1538</v>
      </c>
      <c r="D280" s="157" t="s">
        <v>336</v>
      </c>
      <c r="E280" s="157" t="s">
        <v>1208</v>
      </c>
      <c r="F280" s="221" t="s">
        <v>97</v>
      </c>
      <c r="G280" s="221" t="s">
        <v>94</v>
      </c>
      <c r="H280" s="221" t="s">
        <v>854</v>
      </c>
      <c r="I280" s="152">
        <v>200</v>
      </c>
      <c r="J280" s="187" t="s">
        <v>1539</v>
      </c>
      <c r="K280" s="194"/>
      <c r="L280" s="194"/>
      <c r="M280" s="338">
        <v>1204.4000000000001</v>
      </c>
      <c r="N280" s="338">
        <v>1096.8</v>
      </c>
      <c r="O280" s="338"/>
      <c r="P280" s="338"/>
      <c r="Q280" s="338"/>
      <c r="R280" s="338"/>
      <c r="S280" s="338"/>
      <c r="T280" s="338"/>
      <c r="U280" s="338"/>
      <c r="V280" s="338"/>
      <c r="W280" s="338"/>
      <c r="X280" s="338"/>
    </row>
    <row r="281" spans="1:24" ht="168.75">
      <c r="A281" s="197" t="s">
        <v>267</v>
      </c>
      <c r="B281" s="188" t="s">
        <v>1533</v>
      </c>
      <c r="C281" s="227" t="s">
        <v>1540</v>
      </c>
      <c r="D281" s="157" t="s">
        <v>335</v>
      </c>
      <c r="E281" s="157" t="s">
        <v>1205</v>
      </c>
      <c r="F281" s="221" t="s">
        <v>97</v>
      </c>
      <c r="G281" s="221" t="s">
        <v>94</v>
      </c>
      <c r="H281" s="221" t="s">
        <v>117</v>
      </c>
      <c r="I281" s="152">
        <v>200</v>
      </c>
      <c r="J281" s="187" t="s">
        <v>1541</v>
      </c>
      <c r="K281" s="194"/>
      <c r="L281" s="194"/>
      <c r="M281" s="338">
        <v>15.2</v>
      </c>
      <c r="N281" s="338">
        <v>199.5</v>
      </c>
      <c r="O281" s="338">
        <v>83.1</v>
      </c>
      <c r="P281" s="338">
        <v>197.3</v>
      </c>
      <c r="Q281" s="338">
        <v>197.3</v>
      </c>
      <c r="R281" s="338">
        <v>0</v>
      </c>
      <c r="S281" s="338">
        <v>194.1</v>
      </c>
      <c r="T281" s="338">
        <v>194.1</v>
      </c>
      <c r="U281" s="338">
        <v>0</v>
      </c>
      <c r="V281" s="338">
        <v>203.4</v>
      </c>
      <c r="W281" s="338">
        <v>203.4</v>
      </c>
      <c r="X281" s="338">
        <v>0</v>
      </c>
    </row>
    <row r="282" spans="1:24" ht="187.5">
      <c r="A282" s="197" t="s">
        <v>268</v>
      </c>
      <c r="B282" s="188" t="s">
        <v>1533</v>
      </c>
      <c r="C282" s="227" t="s">
        <v>1542</v>
      </c>
      <c r="D282" s="157" t="s">
        <v>335</v>
      </c>
      <c r="E282" s="157" t="s">
        <v>1205</v>
      </c>
      <c r="F282" s="221" t="s">
        <v>97</v>
      </c>
      <c r="G282" s="221" t="s">
        <v>94</v>
      </c>
      <c r="H282" s="188" t="s">
        <v>325</v>
      </c>
      <c r="I282" s="152">
        <v>200</v>
      </c>
      <c r="J282" s="187" t="s">
        <v>1543</v>
      </c>
      <c r="K282" s="194">
        <v>43306</v>
      </c>
      <c r="L282" s="194"/>
      <c r="M282" s="338">
        <v>296.39999999999998</v>
      </c>
      <c r="N282" s="338">
        <v>0</v>
      </c>
      <c r="O282" s="338">
        <v>0</v>
      </c>
      <c r="P282" s="338">
        <v>0</v>
      </c>
      <c r="Q282" s="338">
        <v>0</v>
      </c>
      <c r="R282" s="338">
        <v>0</v>
      </c>
      <c r="S282" s="338">
        <v>0</v>
      </c>
      <c r="T282" s="338">
        <v>0</v>
      </c>
      <c r="U282" s="338">
        <v>0</v>
      </c>
      <c r="V282" s="338">
        <v>0</v>
      </c>
      <c r="W282" s="338">
        <v>0</v>
      </c>
      <c r="X282" s="338">
        <v>0</v>
      </c>
    </row>
    <row r="283" spans="1:24" ht="93.75">
      <c r="A283" s="197" t="s">
        <v>259</v>
      </c>
      <c r="B283" s="188" t="s">
        <v>1533</v>
      </c>
      <c r="C283" s="227" t="s">
        <v>1542</v>
      </c>
      <c r="D283" s="157" t="s">
        <v>379</v>
      </c>
      <c r="E283" s="157"/>
      <c r="F283" s="221" t="s">
        <v>97</v>
      </c>
      <c r="G283" s="221" t="s">
        <v>94</v>
      </c>
      <c r="H283" s="188">
        <v>7770226000</v>
      </c>
      <c r="I283" s="152">
        <v>200</v>
      </c>
      <c r="J283" s="187" t="s">
        <v>1544</v>
      </c>
      <c r="K283" s="194"/>
      <c r="L283" s="194"/>
      <c r="M283" s="338">
        <v>150</v>
      </c>
      <c r="N283" s="338">
        <v>0</v>
      </c>
      <c r="O283" s="338">
        <v>0</v>
      </c>
      <c r="P283" s="338">
        <v>0</v>
      </c>
      <c r="Q283" s="338">
        <v>0</v>
      </c>
      <c r="R283" s="338">
        <v>0</v>
      </c>
      <c r="S283" s="338">
        <v>0</v>
      </c>
      <c r="T283" s="338">
        <v>0</v>
      </c>
      <c r="U283" s="338">
        <v>0</v>
      </c>
      <c r="V283" s="338">
        <v>0</v>
      </c>
      <c r="W283" s="338">
        <v>0</v>
      </c>
      <c r="X283" s="338">
        <v>0</v>
      </c>
    </row>
    <row r="284" spans="1:24" ht="146.25" customHeight="1">
      <c r="A284" s="197" t="s">
        <v>997</v>
      </c>
      <c r="B284" s="188" t="s">
        <v>1533</v>
      </c>
      <c r="C284" s="227" t="s">
        <v>1542</v>
      </c>
      <c r="D284" s="157" t="s">
        <v>335</v>
      </c>
      <c r="E284" s="157"/>
      <c r="F284" s="221" t="s">
        <v>97</v>
      </c>
      <c r="G284" s="221" t="s">
        <v>94</v>
      </c>
      <c r="H284" s="188" t="s">
        <v>183</v>
      </c>
      <c r="I284" s="152">
        <v>200</v>
      </c>
      <c r="J284" s="216" t="s">
        <v>1527</v>
      </c>
      <c r="K284" s="194"/>
      <c r="L284" s="194"/>
      <c r="M284" s="338">
        <v>288.89999999999998</v>
      </c>
      <c r="N284" s="338">
        <v>0</v>
      </c>
      <c r="O284" s="338">
        <v>0</v>
      </c>
      <c r="P284" s="338">
        <v>0</v>
      </c>
      <c r="Q284" s="338">
        <v>0</v>
      </c>
      <c r="R284" s="338">
        <v>0</v>
      </c>
      <c r="S284" s="338">
        <v>0</v>
      </c>
      <c r="T284" s="338">
        <v>0</v>
      </c>
      <c r="U284" s="338">
        <v>0</v>
      </c>
      <c r="V284" s="338">
        <v>0</v>
      </c>
      <c r="W284" s="338">
        <v>0</v>
      </c>
      <c r="X284" s="338">
        <v>0</v>
      </c>
    </row>
    <row r="285" spans="1:24" ht="225">
      <c r="A285" s="197" t="s">
        <v>1152</v>
      </c>
      <c r="B285" s="188" t="s">
        <v>1533</v>
      </c>
      <c r="C285" s="227" t="s">
        <v>1545</v>
      </c>
      <c r="D285" s="157" t="s">
        <v>335</v>
      </c>
      <c r="E285" s="157"/>
      <c r="F285" s="221" t="s">
        <v>97</v>
      </c>
      <c r="G285" s="221" t="s">
        <v>94</v>
      </c>
      <c r="H285" s="221" t="s">
        <v>231</v>
      </c>
      <c r="I285" s="152">
        <v>200</v>
      </c>
      <c r="J285" s="216" t="s">
        <v>1546</v>
      </c>
      <c r="K285" s="194"/>
      <c r="L285" s="194"/>
      <c r="M285" s="338">
        <v>142</v>
      </c>
      <c r="N285" s="338">
        <v>0</v>
      </c>
      <c r="O285" s="338">
        <v>0</v>
      </c>
      <c r="P285" s="338">
        <v>0</v>
      </c>
      <c r="Q285" s="338">
        <v>0</v>
      </c>
      <c r="R285" s="338">
        <v>0</v>
      </c>
      <c r="S285" s="338">
        <v>0</v>
      </c>
      <c r="T285" s="338">
        <v>0</v>
      </c>
      <c r="U285" s="338">
        <v>0</v>
      </c>
      <c r="V285" s="338">
        <v>0</v>
      </c>
      <c r="W285" s="338">
        <v>0</v>
      </c>
      <c r="X285" s="338">
        <v>0</v>
      </c>
    </row>
    <row r="286" spans="1:24" ht="131.25">
      <c r="A286" s="197" t="s">
        <v>1153</v>
      </c>
      <c r="B286" s="188" t="s">
        <v>1547</v>
      </c>
      <c r="C286" s="227" t="s">
        <v>1542</v>
      </c>
      <c r="D286" s="157" t="s">
        <v>335</v>
      </c>
      <c r="E286" s="157" t="s">
        <v>1205</v>
      </c>
      <c r="F286" s="221" t="s">
        <v>97</v>
      </c>
      <c r="G286" s="221" t="s">
        <v>94</v>
      </c>
      <c r="H286" s="188">
        <v>540125060</v>
      </c>
      <c r="I286" s="152">
        <v>200</v>
      </c>
      <c r="J286" s="439" t="s">
        <v>1534</v>
      </c>
      <c r="K286" s="440" t="s">
        <v>1535</v>
      </c>
      <c r="L286" s="454" t="s">
        <v>1532</v>
      </c>
      <c r="M286" s="338">
        <v>451.9</v>
      </c>
      <c r="N286" s="338">
        <v>294.3</v>
      </c>
      <c r="O286" s="338">
        <v>96.6</v>
      </c>
      <c r="P286" s="338">
        <v>137.5</v>
      </c>
      <c r="Q286" s="338">
        <v>137.5</v>
      </c>
      <c r="R286" s="338">
        <v>0</v>
      </c>
      <c r="S286" s="338">
        <v>135.30000000000001</v>
      </c>
      <c r="T286" s="338">
        <v>135.30000000000001</v>
      </c>
      <c r="U286" s="338">
        <v>0</v>
      </c>
      <c r="V286" s="338">
        <v>141.69999999999999</v>
      </c>
      <c r="W286" s="338">
        <v>141.69999999999999</v>
      </c>
      <c r="X286" s="338">
        <v>0</v>
      </c>
    </row>
    <row r="287" spans="1:24" ht="131.25">
      <c r="A287" s="197" t="s">
        <v>1548</v>
      </c>
      <c r="B287" s="188" t="s">
        <v>1549</v>
      </c>
      <c r="C287" s="227" t="s">
        <v>1542</v>
      </c>
      <c r="D287" s="157" t="s">
        <v>333</v>
      </c>
      <c r="E287" s="157" t="s">
        <v>1199</v>
      </c>
      <c r="F287" s="221" t="s">
        <v>97</v>
      </c>
      <c r="G287" s="221" t="s">
        <v>97</v>
      </c>
      <c r="H287" s="188">
        <v>540100590</v>
      </c>
      <c r="I287" s="152">
        <v>200</v>
      </c>
      <c r="J287" s="439"/>
      <c r="K287" s="440"/>
      <c r="L287" s="454"/>
      <c r="M287" s="338">
        <v>1746.5</v>
      </c>
      <c r="N287" s="338">
        <v>310.5</v>
      </c>
      <c r="O287" s="338">
        <v>141.6</v>
      </c>
      <c r="P287" s="338">
        <v>368</v>
      </c>
      <c r="Q287" s="338">
        <v>368</v>
      </c>
      <c r="R287" s="338">
        <v>0</v>
      </c>
      <c r="S287" s="338">
        <v>362</v>
      </c>
      <c r="T287" s="338">
        <v>362</v>
      </c>
      <c r="U287" s="338">
        <v>0</v>
      </c>
      <c r="V287" s="338">
        <v>379.4</v>
      </c>
      <c r="W287" s="338">
        <v>379.4</v>
      </c>
      <c r="X287" s="338">
        <v>0</v>
      </c>
    </row>
    <row r="288" spans="1:24">
      <c r="A288" s="213" t="s">
        <v>49</v>
      </c>
      <c r="B288" s="148" t="s">
        <v>31</v>
      </c>
      <c r="C288" s="320"/>
      <c r="D288" s="218"/>
      <c r="E288" s="218"/>
      <c r="F288" s="148"/>
      <c r="G288" s="148"/>
      <c r="H288" s="148"/>
      <c r="I288" s="242">
        <v>800</v>
      </c>
      <c r="J288" s="209"/>
      <c r="K288" s="209"/>
      <c r="L288" s="218"/>
      <c r="M288" s="144">
        <f t="shared" ref="M288:X288" si="92">SUM(M289:M289)</f>
        <v>57.9</v>
      </c>
      <c r="N288" s="144">
        <f t="shared" si="92"/>
        <v>59.7</v>
      </c>
      <c r="O288" s="144">
        <f t="shared" si="92"/>
        <v>41.7</v>
      </c>
      <c r="P288" s="144">
        <f t="shared" si="92"/>
        <v>59.3</v>
      </c>
      <c r="Q288" s="144">
        <f t="shared" si="92"/>
        <v>59.3</v>
      </c>
      <c r="R288" s="144">
        <f t="shared" si="92"/>
        <v>0</v>
      </c>
      <c r="S288" s="144">
        <f t="shared" si="92"/>
        <v>58.3</v>
      </c>
      <c r="T288" s="144">
        <f t="shared" si="92"/>
        <v>58.3</v>
      </c>
      <c r="U288" s="144">
        <f t="shared" si="92"/>
        <v>0</v>
      </c>
      <c r="V288" s="144">
        <f t="shared" si="92"/>
        <v>61.1</v>
      </c>
      <c r="W288" s="144">
        <f t="shared" si="92"/>
        <v>61.1</v>
      </c>
      <c r="X288" s="144">
        <f t="shared" si="92"/>
        <v>0</v>
      </c>
    </row>
    <row r="289" spans="1:24">
      <c r="A289" s="197" t="s">
        <v>50</v>
      </c>
      <c r="B289" s="188" t="s">
        <v>276</v>
      </c>
      <c r="C289" s="288"/>
      <c r="D289" s="154"/>
      <c r="E289" s="154"/>
      <c r="F289" s="188"/>
      <c r="G289" s="188"/>
      <c r="H289" s="188"/>
      <c r="I289" s="152">
        <v>800</v>
      </c>
      <c r="J289" s="189"/>
      <c r="K289" s="189"/>
      <c r="L289" s="154"/>
      <c r="M289" s="338">
        <v>57.9</v>
      </c>
      <c r="N289" s="338">
        <v>59.7</v>
      </c>
      <c r="O289" s="338">
        <v>41.7</v>
      </c>
      <c r="P289" s="338">
        <v>59.3</v>
      </c>
      <c r="Q289" s="338">
        <v>59.3</v>
      </c>
      <c r="R289" s="338"/>
      <c r="S289" s="338">
        <v>58.3</v>
      </c>
      <c r="T289" s="338">
        <v>58.3</v>
      </c>
      <c r="U289" s="338"/>
      <c r="V289" s="338">
        <v>61.1</v>
      </c>
      <c r="W289" s="338">
        <v>61.1</v>
      </c>
      <c r="X289" s="338"/>
    </row>
    <row r="290" spans="1:24" ht="56.25">
      <c r="A290" s="190" t="s">
        <v>127</v>
      </c>
      <c r="B290" s="200" t="s">
        <v>128</v>
      </c>
      <c r="C290" s="307"/>
      <c r="D290" s="140"/>
      <c r="E290" s="140"/>
      <c r="F290" s="140"/>
      <c r="G290" s="140"/>
      <c r="H290" s="140"/>
      <c r="I290" s="140"/>
      <c r="J290" s="190"/>
      <c r="K290" s="190"/>
      <c r="L290" s="140"/>
      <c r="M290" s="336">
        <f>SUM(M291)</f>
        <v>26272.9</v>
      </c>
      <c r="N290" s="336">
        <f t="shared" ref="N290:X290" si="93">SUM(N291)</f>
        <v>34426.300000000003</v>
      </c>
      <c r="O290" s="336">
        <f t="shared" si="93"/>
        <v>16857.8</v>
      </c>
      <c r="P290" s="336">
        <f t="shared" si="93"/>
        <v>30467.200000000004</v>
      </c>
      <c r="Q290" s="336">
        <f t="shared" si="93"/>
        <v>30467.200000000004</v>
      </c>
      <c r="R290" s="336">
        <f t="shared" si="93"/>
        <v>0</v>
      </c>
      <c r="S290" s="336">
        <f t="shared" si="93"/>
        <v>29970.799999999999</v>
      </c>
      <c r="T290" s="336">
        <f t="shared" si="93"/>
        <v>29970.799999999999</v>
      </c>
      <c r="U290" s="336">
        <f t="shared" si="93"/>
        <v>0</v>
      </c>
      <c r="V290" s="336">
        <f t="shared" si="93"/>
        <v>31404</v>
      </c>
      <c r="W290" s="336">
        <f t="shared" si="93"/>
        <v>31404</v>
      </c>
      <c r="X290" s="336">
        <f t="shared" si="93"/>
        <v>0</v>
      </c>
    </row>
    <row r="291" spans="1:24">
      <c r="A291" s="199" t="s">
        <v>9</v>
      </c>
      <c r="B291" s="441" t="s">
        <v>66</v>
      </c>
      <c r="C291" s="441"/>
      <c r="D291" s="441"/>
      <c r="E291" s="441"/>
      <c r="F291" s="441"/>
      <c r="G291" s="441"/>
      <c r="H291" s="441"/>
      <c r="I291" s="441"/>
      <c r="J291" s="441"/>
      <c r="K291" s="441"/>
      <c r="L291" s="441"/>
      <c r="M291" s="337">
        <f t="shared" ref="M291:X291" si="94">SUM(M292,M297)</f>
        <v>26272.9</v>
      </c>
      <c r="N291" s="337">
        <f t="shared" si="94"/>
        <v>34426.300000000003</v>
      </c>
      <c r="O291" s="337">
        <f t="shared" si="94"/>
        <v>16857.8</v>
      </c>
      <c r="P291" s="337">
        <f t="shared" si="94"/>
        <v>30467.200000000004</v>
      </c>
      <c r="Q291" s="337">
        <f t="shared" si="94"/>
        <v>30467.200000000004</v>
      </c>
      <c r="R291" s="337">
        <f t="shared" si="94"/>
        <v>0</v>
      </c>
      <c r="S291" s="337">
        <f t="shared" si="94"/>
        <v>29970.799999999999</v>
      </c>
      <c r="T291" s="337">
        <f t="shared" si="94"/>
        <v>29970.799999999999</v>
      </c>
      <c r="U291" s="337">
        <f t="shared" si="94"/>
        <v>0</v>
      </c>
      <c r="V291" s="337">
        <f t="shared" si="94"/>
        <v>31404</v>
      </c>
      <c r="W291" s="337">
        <f t="shared" si="94"/>
        <v>31404</v>
      </c>
      <c r="X291" s="337">
        <f t="shared" si="94"/>
        <v>0</v>
      </c>
    </row>
    <row r="292" spans="1:24">
      <c r="A292" s="141" t="s">
        <v>56</v>
      </c>
      <c r="B292" s="188"/>
      <c r="C292" s="291"/>
      <c r="D292" s="262"/>
      <c r="E292" s="153"/>
      <c r="F292" s="188"/>
      <c r="G292" s="188"/>
      <c r="H292" s="188"/>
      <c r="I292" s="188"/>
      <c r="J292" s="189"/>
      <c r="K292" s="253"/>
      <c r="L292" s="153"/>
      <c r="M292" s="144">
        <f t="shared" ref="M292:X292" si="95">SUM(M293:M296)</f>
        <v>4469.9000000000005</v>
      </c>
      <c r="N292" s="144">
        <f t="shared" si="95"/>
        <v>4564.8999999999996</v>
      </c>
      <c r="O292" s="144">
        <f t="shared" si="95"/>
        <v>3061</v>
      </c>
      <c r="P292" s="144">
        <f t="shared" si="95"/>
        <v>4716.4000000000005</v>
      </c>
      <c r="Q292" s="144">
        <f t="shared" si="95"/>
        <v>4716.4000000000005</v>
      </c>
      <c r="R292" s="144">
        <f t="shared" si="95"/>
        <v>0</v>
      </c>
      <c r="S292" s="144">
        <f t="shared" si="95"/>
        <v>4639.5</v>
      </c>
      <c r="T292" s="144">
        <f t="shared" si="95"/>
        <v>4639.5</v>
      </c>
      <c r="U292" s="144">
        <f t="shared" si="95"/>
        <v>0</v>
      </c>
      <c r="V292" s="144">
        <f t="shared" si="95"/>
        <v>4861.3999999999996</v>
      </c>
      <c r="W292" s="144">
        <f t="shared" si="95"/>
        <v>4861.3999999999996</v>
      </c>
      <c r="X292" s="144">
        <f t="shared" si="95"/>
        <v>0</v>
      </c>
    </row>
    <row r="293" spans="1:24" ht="187.5">
      <c r="A293" s="197" t="s">
        <v>10</v>
      </c>
      <c r="B293" s="188" t="s">
        <v>67</v>
      </c>
      <c r="C293" s="143" t="s">
        <v>1234</v>
      </c>
      <c r="D293" s="157" t="s">
        <v>1235</v>
      </c>
      <c r="E293" s="153" t="s">
        <v>1236</v>
      </c>
      <c r="F293" s="221" t="s">
        <v>91</v>
      </c>
      <c r="G293" s="221" t="s">
        <v>92</v>
      </c>
      <c r="H293" s="221" t="s">
        <v>112</v>
      </c>
      <c r="I293" s="152">
        <v>100</v>
      </c>
      <c r="J293" s="439" t="s">
        <v>1190</v>
      </c>
      <c r="K293" s="450" t="s">
        <v>1191</v>
      </c>
      <c r="L293" s="444" t="s">
        <v>384</v>
      </c>
      <c r="M293" s="338">
        <v>3714.3</v>
      </c>
      <c r="N293" s="338">
        <v>3855.5</v>
      </c>
      <c r="O293" s="338">
        <v>2497.9</v>
      </c>
      <c r="P293" s="338">
        <f>SUM(Q293:R293)</f>
        <v>4354.8</v>
      </c>
      <c r="Q293" s="338">
        <v>4354.8</v>
      </c>
      <c r="R293" s="338"/>
      <c r="S293" s="338">
        <f>SUM(T293:U293)</f>
        <v>4283.8</v>
      </c>
      <c r="T293" s="338">
        <v>4283.8</v>
      </c>
      <c r="U293" s="338"/>
      <c r="V293" s="338">
        <f>SUM(W293:X293)</f>
        <v>4488.7</v>
      </c>
      <c r="W293" s="338">
        <v>4488.7</v>
      </c>
      <c r="X293" s="338"/>
    </row>
    <row r="294" spans="1:24" ht="187.5">
      <c r="A294" s="197" t="s">
        <v>11</v>
      </c>
      <c r="B294" s="188" t="s">
        <v>67</v>
      </c>
      <c r="C294" s="143" t="s">
        <v>1234</v>
      </c>
      <c r="D294" s="157" t="s">
        <v>328</v>
      </c>
      <c r="E294" s="153" t="s">
        <v>1237</v>
      </c>
      <c r="F294" s="221" t="s">
        <v>91</v>
      </c>
      <c r="G294" s="221" t="s">
        <v>92</v>
      </c>
      <c r="H294" s="230" t="s">
        <v>841</v>
      </c>
      <c r="I294" s="152">
        <v>100</v>
      </c>
      <c r="J294" s="439"/>
      <c r="K294" s="450"/>
      <c r="L294" s="444"/>
      <c r="M294" s="338">
        <v>50</v>
      </c>
      <c r="N294" s="338"/>
      <c r="O294" s="338"/>
      <c r="P294" s="338"/>
      <c r="Q294" s="338"/>
      <c r="R294" s="338"/>
      <c r="S294" s="338"/>
      <c r="T294" s="338"/>
      <c r="U294" s="338"/>
      <c r="V294" s="338"/>
      <c r="W294" s="338"/>
      <c r="X294" s="338"/>
    </row>
    <row r="295" spans="1:24" ht="187.5">
      <c r="A295" s="197"/>
      <c r="B295" s="188" t="s">
        <v>67</v>
      </c>
      <c r="C295" s="143" t="s">
        <v>1234</v>
      </c>
      <c r="D295" s="157" t="s">
        <v>328</v>
      </c>
      <c r="E295" s="153" t="s">
        <v>1237</v>
      </c>
      <c r="F295" s="221" t="s">
        <v>91</v>
      </c>
      <c r="G295" s="221" t="s">
        <v>92</v>
      </c>
      <c r="H295" s="230" t="s">
        <v>1238</v>
      </c>
      <c r="I295" s="152">
        <v>100</v>
      </c>
      <c r="J295" s="439"/>
      <c r="K295" s="450"/>
      <c r="L295" s="444"/>
      <c r="M295" s="338">
        <v>303.8</v>
      </c>
      <c r="N295" s="338">
        <v>359.9</v>
      </c>
      <c r="O295" s="338">
        <v>359.9</v>
      </c>
      <c r="P295" s="338"/>
      <c r="Q295" s="338"/>
      <c r="R295" s="338"/>
      <c r="S295" s="338"/>
      <c r="T295" s="338"/>
      <c r="U295" s="338"/>
      <c r="V295" s="338"/>
      <c r="W295" s="338"/>
      <c r="X295" s="338"/>
    </row>
    <row r="296" spans="1:24" ht="225">
      <c r="A296" s="197" t="s">
        <v>168</v>
      </c>
      <c r="B296" s="188" t="s">
        <v>68</v>
      </c>
      <c r="C296" s="145" t="s">
        <v>347</v>
      </c>
      <c r="D296" s="157" t="s">
        <v>309</v>
      </c>
      <c r="E296" s="154" t="s">
        <v>1175</v>
      </c>
      <c r="F296" s="221" t="s">
        <v>91</v>
      </c>
      <c r="G296" s="221" t="s">
        <v>92</v>
      </c>
      <c r="H296" s="221" t="s">
        <v>112</v>
      </c>
      <c r="I296" s="152">
        <v>200</v>
      </c>
      <c r="J296" s="439"/>
      <c r="K296" s="450"/>
      <c r="L296" s="444"/>
      <c r="M296" s="338">
        <v>401.8</v>
      </c>
      <c r="N296" s="338">
        <v>349.5</v>
      </c>
      <c r="O296" s="338">
        <v>203.2</v>
      </c>
      <c r="P296" s="338">
        <f>SUM(Q296:R296)</f>
        <v>361.6</v>
      </c>
      <c r="Q296" s="338">
        <v>361.6</v>
      </c>
      <c r="R296" s="338"/>
      <c r="S296" s="338">
        <f>SUM(T296:U296)</f>
        <v>355.7</v>
      </c>
      <c r="T296" s="338">
        <v>355.7</v>
      </c>
      <c r="U296" s="338"/>
      <c r="V296" s="338">
        <f>SUM(W296:X296)</f>
        <v>372.7</v>
      </c>
      <c r="W296" s="338">
        <v>372.7</v>
      </c>
      <c r="X296" s="338"/>
    </row>
    <row r="297" spans="1:24">
      <c r="A297" s="449" t="s">
        <v>87</v>
      </c>
      <c r="B297" s="449"/>
      <c r="C297" s="449"/>
      <c r="D297" s="449"/>
      <c r="E297" s="449"/>
      <c r="F297" s="449"/>
      <c r="G297" s="449"/>
      <c r="H297" s="449"/>
      <c r="I297" s="449"/>
      <c r="J297" s="449"/>
      <c r="K297" s="449"/>
      <c r="L297" s="449"/>
      <c r="M297" s="144">
        <f t="shared" ref="M297:X297" si="96">SUM(M298,M301,M318)</f>
        <v>21803</v>
      </c>
      <c r="N297" s="144">
        <f t="shared" si="96"/>
        <v>29861.4</v>
      </c>
      <c r="O297" s="144">
        <f t="shared" si="96"/>
        <v>13796.8</v>
      </c>
      <c r="P297" s="144">
        <f t="shared" si="96"/>
        <v>25750.800000000003</v>
      </c>
      <c r="Q297" s="144">
        <f t="shared" si="96"/>
        <v>25750.800000000003</v>
      </c>
      <c r="R297" s="144">
        <f t="shared" si="96"/>
        <v>0</v>
      </c>
      <c r="S297" s="144">
        <f t="shared" si="96"/>
        <v>25331.3</v>
      </c>
      <c r="T297" s="144">
        <f t="shared" si="96"/>
        <v>25331.3</v>
      </c>
      <c r="U297" s="144">
        <f t="shared" si="96"/>
        <v>0</v>
      </c>
      <c r="V297" s="144">
        <f t="shared" si="96"/>
        <v>26542.6</v>
      </c>
      <c r="W297" s="144">
        <f t="shared" si="96"/>
        <v>26542.6</v>
      </c>
      <c r="X297" s="144">
        <f t="shared" si="96"/>
        <v>0</v>
      </c>
    </row>
    <row r="298" spans="1:24">
      <c r="A298" s="197" t="s">
        <v>12</v>
      </c>
      <c r="B298" s="188" t="s">
        <v>57</v>
      </c>
      <c r="C298" s="143"/>
      <c r="D298" s="153"/>
      <c r="E298" s="153"/>
      <c r="F298" s="188"/>
      <c r="G298" s="188"/>
      <c r="H298" s="188"/>
      <c r="I298" s="152">
        <v>100</v>
      </c>
      <c r="J298" s="189"/>
      <c r="K298" s="194"/>
      <c r="L298" s="153"/>
      <c r="M298" s="338">
        <f t="shared" ref="M298:X298" si="97">SUM(M299:M300)</f>
        <v>10183.5</v>
      </c>
      <c r="N298" s="338">
        <f t="shared" si="97"/>
        <v>13014.5</v>
      </c>
      <c r="O298" s="338">
        <f t="shared" si="97"/>
        <v>6813.4</v>
      </c>
      <c r="P298" s="338">
        <f t="shared" si="97"/>
        <v>13277.5</v>
      </c>
      <c r="Q298" s="338">
        <f t="shared" si="97"/>
        <v>13277.5</v>
      </c>
      <c r="R298" s="338">
        <f t="shared" si="97"/>
        <v>0</v>
      </c>
      <c r="S298" s="338">
        <f t="shared" si="97"/>
        <v>13061.2</v>
      </c>
      <c r="T298" s="338">
        <f t="shared" si="97"/>
        <v>13061.2</v>
      </c>
      <c r="U298" s="338">
        <f t="shared" si="97"/>
        <v>0</v>
      </c>
      <c r="V298" s="338">
        <f t="shared" si="97"/>
        <v>13685.7</v>
      </c>
      <c r="W298" s="338">
        <f t="shared" si="97"/>
        <v>13685.7</v>
      </c>
      <c r="X298" s="338">
        <f t="shared" si="97"/>
        <v>0</v>
      </c>
    </row>
    <row r="299" spans="1:24" ht="112.5">
      <c r="A299" s="197" t="s">
        <v>47</v>
      </c>
      <c r="B299" s="188" t="s">
        <v>1239</v>
      </c>
      <c r="C299" s="143" t="s">
        <v>348</v>
      </c>
      <c r="D299" s="157" t="s">
        <v>341</v>
      </c>
      <c r="E299" s="153" t="s">
        <v>1197</v>
      </c>
      <c r="F299" s="221" t="s">
        <v>94</v>
      </c>
      <c r="G299" s="221">
        <v>10</v>
      </c>
      <c r="H299" s="188">
        <v>2020100590</v>
      </c>
      <c r="I299" s="152">
        <v>100</v>
      </c>
      <c r="J299" s="438" t="s">
        <v>1240</v>
      </c>
      <c r="K299" s="440" t="s">
        <v>1241</v>
      </c>
      <c r="L299" s="440" t="s">
        <v>385</v>
      </c>
      <c r="M299" s="338">
        <v>6323.4</v>
      </c>
      <c r="N299" s="338">
        <v>6633.9</v>
      </c>
      <c r="O299" s="338">
        <v>4086.8</v>
      </c>
      <c r="P299" s="338">
        <f>SUM(Q299:R299)</f>
        <v>7185.1</v>
      </c>
      <c r="Q299" s="338">
        <v>7185.1</v>
      </c>
      <c r="R299" s="338"/>
      <c r="S299" s="338">
        <f>SUM(T299:U299)</f>
        <v>7068</v>
      </c>
      <c r="T299" s="338">
        <v>7068</v>
      </c>
      <c r="U299" s="338"/>
      <c r="V299" s="338">
        <f>SUM(W299:X299)</f>
        <v>7406</v>
      </c>
      <c r="W299" s="338">
        <v>7406</v>
      </c>
      <c r="X299" s="338"/>
    </row>
    <row r="300" spans="1:24" ht="409.5">
      <c r="A300" s="197" t="s">
        <v>64</v>
      </c>
      <c r="B300" s="188" t="s">
        <v>239</v>
      </c>
      <c r="C300" s="143" t="s">
        <v>1242</v>
      </c>
      <c r="D300" s="157" t="s">
        <v>333</v>
      </c>
      <c r="E300" s="153" t="s">
        <v>1199</v>
      </c>
      <c r="F300" s="221" t="s">
        <v>97</v>
      </c>
      <c r="G300" s="221" t="s">
        <v>97</v>
      </c>
      <c r="H300" s="221" t="s">
        <v>99</v>
      </c>
      <c r="I300" s="152">
        <v>100</v>
      </c>
      <c r="J300" s="438"/>
      <c r="K300" s="440"/>
      <c r="L300" s="440"/>
      <c r="M300" s="338">
        <v>3860.1</v>
      </c>
      <c r="N300" s="338">
        <v>6380.6</v>
      </c>
      <c r="O300" s="338">
        <v>2726.6</v>
      </c>
      <c r="P300" s="338">
        <f>SUM(Q300:R300)</f>
        <v>6092.4</v>
      </c>
      <c r="Q300" s="338">
        <v>6092.4</v>
      </c>
      <c r="R300" s="338"/>
      <c r="S300" s="338">
        <f>SUM(T300:U300)</f>
        <v>5993.2</v>
      </c>
      <c r="T300" s="338">
        <v>5993.2</v>
      </c>
      <c r="U300" s="338"/>
      <c r="V300" s="338">
        <f>SUM(W300:X300)</f>
        <v>6279.7</v>
      </c>
      <c r="W300" s="338">
        <v>6279.7</v>
      </c>
      <c r="X300" s="338"/>
    </row>
    <row r="301" spans="1:24" ht="37.5">
      <c r="A301" s="197" t="s">
        <v>13</v>
      </c>
      <c r="B301" s="188" t="s">
        <v>32</v>
      </c>
      <c r="C301" s="288"/>
      <c r="D301" s="146"/>
      <c r="E301" s="154"/>
      <c r="F301" s="188"/>
      <c r="G301" s="188"/>
      <c r="H301" s="188"/>
      <c r="I301" s="152">
        <v>200</v>
      </c>
      <c r="J301" s="189"/>
      <c r="K301" s="189"/>
      <c r="L301" s="154"/>
      <c r="M301" s="338">
        <f t="shared" ref="M301:X301" si="98">SUM(M302:M317)</f>
        <v>11389.900000000001</v>
      </c>
      <c r="N301" s="338">
        <f t="shared" si="98"/>
        <v>16122.4</v>
      </c>
      <c r="O301" s="338">
        <f t="shared" si="98"/>
        <v>6545.6</v>
      </c>
      <c r="P301" s="338">
        <f t="shared" si="98"/>
        <v>11756.4</v>
      </c>
      <c r="Q301" s="338">
        <f t="shared" si="98"/>
        <v>11756.4</v>
      </c>
      <c r="R301" s="338">
        <f t="shared" si="98"/>
        <v>0</v>
      </c>
      <c r="S301" s="338">
        <f t="shared" si="98"/>
        <v>11564.800000000001</v>
      </c>
      <c r="T301" s="338">
        <f t="shared" si="98"/>
        <v>11564.800000000001</v>
      </c>
      <c r="U301" s="338">
        <f t="shared" si="98"/>
        <v>0</v>
      </c>
      <c r="V301" s="338">
        <f t="shared" si="98"/>
        <v>12117.9</v>
      </c>
      <c r="W301" s="338">
        <f t="shared" si="98"/>
        <v>12117.9</v>
      </c>
      <c r="X301" s="338">
        <f t="shared" si="98"/>
        <v>0</v>
      </c>
    </row>
    <row r="302" spans="1:24" ht="112.5">
      <c r="A302" s="197" t="s">
        <v>48</v>
      </c>
      <c r="B302" s="188" t="s">
        <v>386</v>
      </c>
      <c r="C302" s="145" t="s">
        <v>1243</v>
      </c>
      <c r="D302" s="157" t="s">
        <v>341</v>
      </c>
      <c r="E302" s="154" t="s">
        <v>1197</v>
      </c>
      <c r="F302" s="221" t="s">
        <v>94</v>
      </c>
      <c r="G302" s="221" t="s">
        <v>79</v>
      </c>
      <c r="H302" s="188">
        <v>2020100590</v>
      </c>
      <c r="I302" s="152">
        <v>200</v>
      </c>
      <c r="J302" s="439" t="s">
        <v>279</v>
      </c>
      <c r="K302" s="439" t="s">
        <v>323</v>
      </c>
      <c r="L302" s="440" t="s">
        <v>387</v>
      </c>
      <c r="M302" s="338">
        <v>888.1</v>
      </c>
      <c r="N302" s="338">
        <v>855.4</v>
      </c>
      <c r="O302" s="338">
        <v>405</v>
      </c>
      <c r="P302" s="338">
        <f>SUM(Q302:R302)</f>
        <v>889</v>
      </c>
      <c r="Q302" s="338">
        <v>889</v>
      </c>
      <c r="R302" s="338">
        <v>0</v>
      </c>
      <c r="S302" s="338">
        <f>SUM(T302:U302)</f>
        <v>874.5</v>
      </c>
      <c r="T302" s="338">
        <v>874.5</v>
      </c>
      <c r="U302" s="338"/>
      <c r="V302" s="338">
        <f>SUM(W302:X302)</f>
        <v>916.4</v>
      </c>
      <c r="W302" s="338">
        <v>916.4</v>
      </c>
      <c r="X302" s="338"/>
    </row>
    <row r="303" spans="1:24" ht="112.5">
      <c r="A303" s="197" t="s">
        <v>69</v>
      </c>
      <c r="B303" s="188" t="s">
        <v>386</v>
      </c>
      <c r="C303" s="145" t="s">
        <v>1243</v>
      </c>
      <c r="D303" s="157" t="s">
        <v>341</v>
      </c>
      <c r="E303" s="153" t="s">
        <v>1197</v>
      </c>
      <c r="F303" s="221" t="s">
        <v>94</v>
      </c>
      <c r="G303" s="221" t="s">
        <v>79</v>
      </c>
      <c r="H303" s="188">
        <v>2020125110</v>
      </c>
      <c r="I303" s="152">
        <v>200</v>
      </c>
      <c r="J303" s="439"/>
      <c r="K303" s="448"/>
      <c r="L303" s="440"/>
      <c r="M303" s="338">
        <v>118.3</v>
      </c>
      <c r="N303" s="338">
        <v>190.5</v>
      </c>
      <c r="O303" s="338">
        <v>178.7</v>
      </c>
      <c r="P303" s="338">
        <f>SUM(Q303:R303)</f>
        <v>300.2</v>
      </c>
      <c r="Q303" s="338">
        <v>300.2</v>
      </c>
      <c r="R303" s="338">
        <v>0</v>
      </c>
      <c r="S303" s="338">
        <f>SUM(T303:U303)</f>
        <v>295.3</v>
      </c>
      <c r="T303" s="338">
        <v>295.3</v>
      </c>
      <c r="U303" s="338"/>
      <c r="V303" s="338">
        <f>SUM(W303:X303)</f>
        <v>309.39999999999998</v>
      </c>
      <c r="W303" s="338">
        <v>309.39999999999998</v>
      </c>
      <c r="X303" s="338"/>
    </row>
    <row r="304" spans="1:24" ht="75">
      <c r="A304" s="197" t="s">
        <v>70</v>
      </c>
      <c r="B304" s="188" t="s">
        <v>239</v>
      </c>
      <c r="C304" s="143" t="s">
        <v>1244</v>
      </c>
      <c r="D304" s="157" t="s">
        <v>335</v>
      </c>
      <c r="E304" s="153" t="s">
        <v>1205</v>
      </c>
      <c r="F304" s="221" t="s">
        <v>97</v>
      </c>
      <c r="G304" s="221" t="s">
        <v>94</v>
      </c>
      <c r="H304" s="221" t="s">
        <v>176</v>
      </c>
      <c r="I304" s="152">
        <v>200</v>
      </c>
      <c r="J304" s="439" t="s">
        <v>1227</v>
      </c>
      <c r="K304" s="440" t="s">
        <v>1228</v>
      </c>
      <c r="L304" s="454"/>
      <c r="M304" s="338">
        <v>3376.5</v>
      </c>
      <c r="N304" s="338">
        <v>3335.2</v>
      </c>
      <c r="O304" s="338">
        <v>1710</v>
      </c>
      <c r="P304" s="338">
        <f t="shared" ref="P304:P316" si="99">SUM(Q304:R304)</f>
        <v>4230.6000000000004</v>
      </c>
      <c r="Q304" s="338">
        <v>4230.6000000000004</v>
      </c>
      <c r="R304" s="338"/>
      <c r="S304" s="338">
        <f t="shared" ref="S304:S316" si="100">SUM(T304:U304)</f>
        <v>4161.6000000000004</v>
      </c>
      <c r="T304" s="338">
        <v>4161.6000000000004</v>
      </c>
      <c r="U304" s="338"/>
      <c r="V304" s="338">
        <f t="shared" ref="V304:V316" si="101">SUM(W304:X304)</f>
        <v>4360.7</v>
      </c>
      <c r="W304" s="338">
        <v>4360.7</v>
      </c>
      <c r="X304" s="338"/>
    </row>
    <row r="305" spans="1:24" ht="75">
      <c r="A305" s="197" t="s">
        <v>990</v>
      </c>
      <c r="B305" s="188" t="s">
        <v>239</v>
      </c>
      <c r="C305" s="143" t="s">
        <v>1245</v>
      </c>
      <c r="D305" s="157" t="s">
        <v>335</v>
      </c>
      <c r="E305" s="153" t="s">
        <v>1205</v>
      </c>
      <c r="F305" s="221" t="s">
        <v>97</v>
      </c>
      <c r="G305" s="221" t="s">
        <v>94</v>
      </c>
      <c r="H305" s="221" t="s">
        <v>206</v>
      </c>
      <c r="I305" s="152">
        <v>200</v>
      </c>
      <c r="J305" s="439"/>
      <c r="K305" s="440"/>
      <c r="L305" s="454"/>
      <c r="M305" s="338">
        <v>392</v>
      </c>
      <c r="N305" s="338">
        <v>270.89999999999998</v>
      </c>
      <c r="O305" s="338">
        <v>124.9</v>
      </c>
      <c r="P305" s="338">
        <f t="shared" si="99"/>
        <v>1209.5999999999999</v>
      </c>
      <c r="Q305" s="338">
        <v>1209.5999999999999</v>
      </c>
      <c r="R305" s="338">
        <v>0</v>
      </c>
      <c r="S305" s="338">
        <f t="shared" si="100"/>
        <v>1189.9000000000001</v>
      </c>
      <c r="T305" s="338">
        <v>1189.9000000000001</v>
      </c>
      <c r="U305" s="338"/>
      <c r="V305" s="338">
        <f t="shared" si="101"/>
        <v>1246.8</v>
      </c>
      <c r="W305" s="338">
        <v>1246.8</v>
      </c>
      <c r="X305" s="338"/>
    </row>
    <row r="306" spans="1:24" ht="75">
      <c r="A306" s="197" t="s">
        <v>241</v>
      </c>
      <c r="B306" s="188" t="s">
        <v>239</v>
      </c>
      <c r="C306" s="143" t="s">
        <v>1244</v>
      </c>
      <c r="D306" s="157" t="s">
        <v>335</v>
      </c>
      <c r="E306" s="153" t="s">
        <v>1205</v>
      </c>
      <c r="F306" s="221" t="s">
        <v>97</v>
      </c>
      <c r="G306" s="221" t="s">
        <v>94</v>
      </c>
      <c r="H306" s="221" t="s">
        <v>122</v>
      </c>
      <c r="I306" s="152">
        <v>200</v>
      </c>
      <c r="J306" s="439"/>
      <c r="K306" s="440"/>
      <c r="L306" s="454"/>
      <c r="M306" s="338">
        <v>255.3</v>
      </c>
      <c r="N306" s="338">
        <v>133.80000000000001</v>
      </c>
      <c r="O306" s="338">
        <v>0</v>
      </c>
      <c r="P306" s="338">
        <f t="shared" si="99"/>
        <v>92.8</v>
      </c>
      <c r="Q306" s="338">
        <v>92.8</v>
      </c>
      <c r="R306" s="338"/>
      <c r="S306" s="338">
        <f t="shared" si="100"/>
        <v>91.3</v>
      </c>
      <c r="T306" s="338">
        <v>91.3</v>
      </c>
      <c r="U306" s="338"/>
      <c r="V306" s="338">
        <f t="shared" si="101"/>
        <v>95.7</v>
      </c>
      <c r="W306" s="338">
        <v>95.7</v>
      </c>
      <c r="X306" s="338"/>
    </row>
    <row r="307" spans="1:24" ht="75">
      <c r="A307" s="197" t="s">
        <v>242</v>
      </c>
      <c r="B307" s="188" t="s">
        <v>239</v>
      </c>
      <c r="C307" s="143" t="s">
        <v>1244</v>
      </c>
      <c r="D307" s="157" t="s">
        <v>335</v>
      </c>
      <c r="E307" s="153" t="s">
        <v>1205</v>
      </c>
      <c r="F307" s="221" t="s">
        <v>97</v>
      </c>
      <c r="G307" s="221" t="s">
        <v>94</v>
      </c>
      <c r="H307" s="221" t="s">
        <v>207</v>
      </c>
      <c r="I307" s="152">
        <v>200</v>
      </c>
      <c r="J307" s="439"/>
      <c r="K307" s="440"/>
      <c r="L307" s="454"/>
      <c r="M307" s="338">
        <v>12.3</v>
      </c>
      <c r="N307" s="338">
        <v>10.8</v>
      </c>
      <c r="O307" s="338">
        <v>5.2</v>
      </c>
      <c r="P307" s="338">
        <f t="shared" si="99"/>
        <v>49.5</v>
      </c>
      <c r="Q307" s="338">
        <v>49.5</v>
      </c>
      <c r="R307" s="338"/>
      <c r="S307" s="338">
        <f t="shared" si="100"/>
        <v>48.7</v>
      </c>
      <c r="T307" s="338">
        <v>48.7</v>
      </c>
      <c r="U307" s="338"/>
      <c r="V307" s="338">
        <f t="shared" si="101"/>
        <v>51</v>
      </c>
      <c r="W307" s="338">
        <v>51</v>
      </c>
      <c r="X307" s="338"/>
    </row>
    <row r="308" spans="1:24" ht="56.25">
      <c r="A308" s="197" t="s">
        <v>243</v>
      </c>
      <c r="B308" s="188" t="s">
        <v>239</v>
      </c>
      <c r="C308" s="143" t="s">
        <v>1246</v>
      </c>
      <c r="D308" s="157" t="s">
        <v>336</v>
      </c>
      <c r="E308" s="153"/>
      <c r="F308" s="221" t="s">
        <v>97</v>
      </c>
      <c r="G308" s="221" t="s">
        <v>94</v>
      </c>
      <c r="H308" s="221" t="s">
        <v>117</v>
      </c>
      <c r="I308" s="152">
        <v>200</v>
      </c>
      <c r="J308" s="439"/>
      <c r="K308" s="440"/>
      <c r="L308" s="454"/>
      <c r="M308" s="338">
        <v>126</v>
      </c>
      <c r="N308" s="338">
        <v>131.69999999999999</v>
      </c>
      <c r="O308" s="338">
        <v>131.5</v>
      </c>
      <c r="P308" s="338">
        <f t="shared" si="99"/>
        <v>130.6</v>
      </c>
      <c r="Q308" s="338">
        <v>130.6</v>
      </c>
      <c r="R308" s="338"/>
      <c r="S308" s="338">
        <f t="shared" si="100"/>
        <v>128.5</v>
      </c>
      <c r="T308" s="338">
        <v>128.5</v>
      </c>
      <c r="U308" s="338"/>
      <c r="V308" s="338">
        <f t="shared" si="101"/>
        <v>134.6</v>
      </c>
      <c r="W308" s="338">
        <v>134.6</v>
      </c>
      <c r="X308" s="338"/>
    </row>
    <row r="309" spans="1:24" ht="75">
      <c r="A309" s="197" t="s">
        <v>252</v>
      </c>
      <c r="B309" s="188" t="s">
        <v>239</v>
      </c>
      <c r="C309" s="143" t="s">
        <v>1245</v>
      </c>
      <c r="D309" s="157" t="s">
        <v>335</v>
      </c>
      <c r="E309" s="153" t="s">
        <v>1205</v>
      </c>
      <c r="F309" s="221" t="s">
        <v>97</v>
      </c>
      <c r="G309" s="221" t="s">
        <v>94</v>
      </c>
      <c r="H309" s="221" t="s">
        <v>325</v>
      </c>
      <c r="I309" s="152">
        <v>200</v>
      </c>
      <c r="J309" s="439"/>
      <c r="K309" s="440"/>
      <c r="L309" s="454"/>
      <c r="M309" s="338">
        <v>835.7</v>
      </c>
      <c r="N309" s="338">
        <v>1504.5</v>
      </c>
      <c r="O309" s="338">
        <v>1504.5</v>
      </c>
      <c r="P309" s="338">
        <f t="shared" si="99"/>
        <v>0</v>
      </c>
      <c r="Q309" s="338"/>
      <c r="R309" s="338"/>
      <c r="S309" s="338">
        <f t="shared" si="100"/>
        <v>0</v>
      </c>
      <c r="T309" s="338"/>
      <c r="U309" s="338"/>
      <c r="V309" s="338">
        <f t="shared" si="101"/>
        <v>0</v>
      </c>
      <c r="W309" s="338"/>
      <c r="X309" s="338"/>
    </row>
    <row r="310" spans="1:24" ht="75">
      <c r="A310" s="197" t="s">
        <v>1247</v>
      </c>
      <c r="B310" s="188" t="s">
        <v>239</v>
      </c>
      <c r="C310" s="143" t="s">
        <v>1245</v>
      </c>
      <c r="D310" s="157" t="s">
        <v>335</v>
      </c>
      <c r="E310" s="153" t="s">
        <v>1205</v>
      </c>
      <c r="F310" s="221" t="s">
        <v>97</v>
      </c>
      <c r="G310" s="221" t="s">
        <v>94</v>
      </c>
      <c r="H310" s="221" t="s">
        <v>170</v>
      </c>
      <c r="I310" s="152">
        <v>200</v>
      </c>
      <c r="J310" s="439"/>
      <c r="K310" s="440"/>
      <c r="L310" s="454"/>
      <c r="M310" s="338">
        <v>0</v>
      </c>
      <c r="N310" s="338">
        <v>0</v>
      </c>
      <c r="O310" s="338">
        <v>0</v>
      </c>
      <c r="P310" s="338">
        <f t="shared" si="99"/>
        <v>10.7</v>
      </c>
      <c r="Q310" s="338">
        <v>10.7</v>
      </c>
      <c r="R310" s="338">
        <v>0</v>
      </c>
      <c r="S310" s="338">
        <f t="shared" si="100"/>
        <v>10.5</v>
      </c>
      <c r="T310" s="338">
        <v>10.5</v>
      </c>
      <c r="U310" s="338"/>
      <c r="V310" s="338">
        <f t="shared" si="101"/>
        <v>11</v>
      </c>
      <c r="W310" s="338">
        <v>11</v>
      </c>
      <c r="X310" s="338"/>
    </row>
    <row r="311" spans="1:24" ht="93.75">
      <c r="A311" s="197" t="s">
        <v>249</v>
      </c>
      <c r="B311" s="188" t="s">
        <v>239</v>
      </c>
      <c r="C311" s="143" t="s">
        <v>111</v>
      </c>
      <c r="D311" s="157" t="s">
        <v>333</v>
      </c>
      <c r="E311" s="153" t="s">
        <v>1199</v>
      </c>
      <c r="F311" s="221" t="s">
        <v>97</v>
      </c>
      <c r="G311" s="221" t="s">
        <v>97</v>
      </c>
      <c r="H311" s="221" t="s">
        <v>99</v>
      </c>
      <c r="I311" s="152">
        <v>200</v>
      </c>
      <c r="J311" s="439"/>
      <c r="K311" s="440"/>
      <c r="L311" s="454"/>
      <c r="M311" s="338">
        <v>1714</v>
      </c>
      <c r="N311" s="338">
        <v>1694.3</v>
      </c>
      <c r="O311" s="338">
        <v>1135.4000000000001</v>
      </c>
      <c r="P311" s="338">
        <f t="shared" si="99"/>
        <v>2701</v>
      </c>
      <c r="Q311" s="338">
        <v>2701</v>
      </c>
      <c r="R311" s="338">
        <v>0</v>
      </c>
      <c r="S311" s="338">
        <f t="shared" si="100"/>
        <v>2657</v>
      </c>
      <c r="T311" s="338">
        <v>2657</v>
      </c>
      <c r="U311" s="338"/>
      <c r="V311" s="338">
        <f t="shared" si="101"/>
        <v>2784.1</v>
      </c>
      <c r="W311" s="338">
        <v>2784.1</v>
      </c>
      <c r="X311" s="338"/>
    </row>
    <row r="312" spans="1:24" ht="131.25">
      <c r="A312" s="197" t="s">
        <v>257</v>
      </c>
      <c r="B312" s="188" t="s">
        <v>244</v>
      </c>
      <c r="C312" s="143" t="s">
        <v>1248</v>
      </c>
      <c r="D312" s="157" t="s">
        <v>334</v>
      </c>
      <c r="E312" s="153" t="s">
        <v>1202</v>
      </c>
      <c r="F312" s="221" t="s">
        <v>92</v>
      </c>
      <c r="G312" s="221" t="s">
        <v>96</v>
      </c>
      <c r="H312" s="221" t="s">
        <v>175</v>
      </c>
      <c r="I312" s="152">
        <v>200</v>
      </c>
      <c r="J312" s="439" t="s">
        <v>1225</v>
      </c>
      <c r="K312" s="440" t="s">
        <v>1226</v>
      </c>
      <c r="L312" s="454" t="s">
        <v>125</v>
      </c>
      <c r="M312" s="338">
        <v>1628.9</v>
      </c>
      <c r="N312" s="338">
        <v>1485.3</v>
      </c>
      <c r="O312" s="338">
        <v>1350.4</v>
      </c>
      <c r="P312" s="338">
        <f t="shared" si="99"/>
        <v>1527.5</v>
      </c>
      <c r="Q312" s="338">
        <v>1527.5</v>
      </c>
      <c r="R312" s="338">
        <v>0</v>
      </c>
      <c r="S312" s="338">
        <f t="shared" si="100"/>
        <v>1502.6</v>
      </c>
      <c r="T312" s="338">
        <v>1502.6</v>
      </c>
      <c r="U312" s="338"/>
      <c r="V312" s="338">
        <f t="shared" si="101"/>
        <v>1574.4</v>
      </c>
      <c r="W312" s="338">
        <v>1574.4</v>
      </c>
      <c r="X312" s="338"/>
    </row>
    <row r="313" spans="1:24" ht="131.25">
      <c r="A313" s="197" t="s">
        <v>258</v>
      </c>
      <c r="B313" s="188" t="s">
        <v>244</v>
      </c>
      <c r="C313" s="143" t="s">
        <v>1248</v>
      </c>
      <c r="D313" s="157" t="s">
        <v>334</v>
      </c>
      <c r="E313" s="153" t="s">
        <v>1202</v>
      </c>
      <c r="F313" s="221" t="s">
        <v>92</v>
      </c>
      <c r="G313" s="221" t="s">
        <v>96</v>
      </c>
      <c r="H313" s="221" t="s">
        <v>106</v>
      </c>
      <c r="I313" s="152">
        <v>200</v>
      </c>
      <c r="J313" s="439"/>
      <c r="K313" s="440"/>
      <c r="L313" s="454"/>
      <c r="M313" s="338"/>
      <c r="N313" s="338"/>
      <c r="O313" s="338"/>
      <c r="P313" s="338">
        <f t="shared" si="99"/>
        <v>535.5</v>
      </c>
      <c r="Q313" s="338">
        <v>535.5</v>
      </c>
      <c r="R313" s="338"/>
      <c r="S313" s="338">
        <f t="shared" si="100"/>
        <v>526.79999999999995</v>
      </c>
      <c r="T313" s="338">
        <v>526.79999999999995</v>
      </c>
      <c r="U313" s="338"/>
      <c r="V313" s="338">
        <f t="shared" si="101"/>
        <v>552</v>
      </c>
      <c r="W313" s="338">
        <v>552</v>
      </c>
      <c r="X313" s="338"/>
    </row>
    <row r="314" spans="1:24" ht="56.25">
      <c r="A314" s="197" t="s">
        <v>267</v>
      </c>
      <c r="B314" s="188" t="s">
        <v>244</v>
      </c>
      <c r="C314" s="442" t="s">
        <v>1248</v>
      </c>
      <c r="D314" s="157" t="s">
        <v>334</v>
      </c>
      <c r="E314" s="153" t="s">
        <v>1202</v>
      </c>
      <c r="F314" s="221" t="s">
        <v>92</v>
      </c>
      <c r="G314" s="221" t="s">
        <v>96</v>
      </c>
      <c r="H314" s="221" t="s">
        <v>119</v>
      </c>
      <c r="I314" s="152">
        <v>200</v>
      </c>
      <c r="J314" s="439"/>
      <c r="K314" s="440"/>
      <c r="L314" s="454"/>
      <c r="M314" s="338">
        <v>1610</v>
      </c>
      <c r="N314" s="338">
        <v>5927.6</v>
      </c>
      <c r="O314" s="338">
        <v>0</v>
      </c>
      <c r="P314" s="338">
        <f t="shared" si="99"/>
        <v>0</v>
      </c>
      <c r="Q314" s="338"/>
      <c r="R314" s="338"/>
      <c r="S314" s="338">
        <f t="shared" si="100"/>
        <v>0</v>
      </c>
      <c r="T314" s="338"/>
      <c r="U314" s="338"/>
      <c r="V314" s="338">
        <f t="shared" si="101"/>
        <v>0</v>
      </c>
      <c r="W314" s="338"/>
      <c r="X314" s="338"/>
    </row>
    <row r="315" spans="1:24" ht="56.25">
      <c r="A315" s="197" t="s">
        <v>268</v>
      </c>
      <c r="B315" s="188" t="s">
        <v>244</v>
      </c>
      <c r="C315" s="442"/>
      <c r="D315" s="157" t="s">
        <v>334</v>
      </c>
      <c r="E315" s="153" t="s">
        <v>1202</v>
      </c>
      <c r="F315" s="221" t="s">
        <v>92</v>
      </c>
      <c r="G315" s="221" t="s">
        <v>96</v>
      </c>
      <c r="H315" s="221" t="s">
        <v>208</v>
      </c>
      <c r="I315" s="152">
        <v>200</v>
      </c>
      <c r="J315" s="439"/>
      <c r="K315" s="440"/>
      <c r="L315" s="454"/>
      <c r="M315" s="338">
        <v>310.2</v>
      </c>
      <c r="N315" s="338">
        <v>502.1</v>
      </c>
      <c r="O315" s="338">
        <v>0</v>
      </c>
      <c r="P315" s="338">
        <f t="shared" si="99"/>
        <v>0</v>
      </c>
      <c r="Q315" s="338"/>
      <c r="R315" s="338"/>
      <c r="S315" s="338">
        <f t="shared" si="100"/>
        <v>0</v>
      </c>
      <c r="T315" s="338"/>
      <c r="U315" s="338"/>
      <c r="V315" s="338">
        <f t="shared" si="101"/>
        <v>0</v>
      </c>
      <c r="W315" s="338"/>
      <c r="X315" s="338"/>
    </row>
    <row r="316" spans="1:24" ht="56.25">
      <c r="A316" s="197" t="s">
        <v>259</v>
      </c>
      <c r="B316" s="188" t="s">
        <v>244</v>
      </c>
      <c r="C316" s="442"/>
      <c r="D316" s="157" t="s">
        <v>334</v>
      </c>
      <c r="E316" s="153" t="s">
        <v>1202</v>
      </c>
      <c r="F316" s="221" t="s">
        <v>92</v>
      </c>
      <c r="G316" s="221" t="s">
        <v>96</v>
      </c>
      <c r="H316" s="221" t="s">
        <v>157</v>
      </c>
      <c r="I316" s="157" t="s">
        <v>137</v>
      </c>
      <c r="J316" s="439"/>
      <c r="K316" s="440"/>
      <c r="L316" s="454"/>
      <c r="M316" s="338">
        <v>0</v>
      </c>
      <c r="N316" s="338">
        <v>80.3</v>
      </c>
      <c r="O316" s="338">
        <v>0</v>
      </c>
      <c r="P316" s="338">
        <f t="shared" si="99"/>
        <v>79.400000000000006</v>
      </c>
      <c r="Q316" s="338">
        <v>79.400000000000006</v>
      </c>
      <c r="R316" s="338"/>
      <c r="S316" s="338">
        <f t="shared" si="100"/>
        <v>78.099999999999994</v>
      </c>
      <c r="T316" s="338">
        <v>78.099999999999994</v>
      </c>
      <c r="U316" s="338"/>
      <c r="V316" s="338">
        <f t="shared" si="101"/>
        <v>81.8</v>
      </c>
      <c r="W316" s="338">
        <v>81.8</v>
      </c>
      <c r="X316" s="338"/>
    </row>
    <row r="317" spans="1:24" ht="318.75">
      <c r="A317" s="197" t="s">
        <v>997</v>
      </c>
      <c r="B317" s="188" t="s">
        <v>1249</v>
      </c>
      <c r="C317" s="143" t="s">
        <v>407</v>
      </c>
      <c r="D317" s="157" t="s">
        <v>864</v>
      </c>
      <c r="E317" s="153" t="s">
        <v>1194</v>
      </c>
      <c r="F317" s="221" t="s">
        <v>79</v>
      </c>
      <c r="G317" s="221" t="s">
        <v>139</v>
      </c>
      <c r="H317" s="221" t="s">
        <v>120</v>
      </c>
      <c r="I317" s="152">
        <v>200</v>
      </c>
      <c r="J317" s="188" t="s">
        <v>1195</v>
      </c>
      <c r="K317" s="194" t="s">
        <v>1196</v>
      </c>
      <c r="L317" s="153" t="s">
        <v>1250</v>
      </c>
      <c r="M317" s="338">
        <v>122.6</v>
      </c>
      <c r="N317" s="338">
        <v>0</v>
      </c>
      <c r="O317" s="338"/>
      <c r="P317" s="338"/>
      <c r="Q317" s="338"/>
      <c r="R317" s="338"/>
      <c r="S317" s="338"/>
      <c r="T317" s="338"/>
      <c r="U317" s="338"/>
      <c r="V317" s="338"/>
      <c r="W317" s="338"/>
      <c r="X317" s="338"/>
    </row>
    <row r="318" spans="1:24">
      <c r="A318" s="197" t="s">
        <v>49</v>
      </c>
      <c r="B318" s="148" t="s">
        <v>31</v>
      </c>
      <c r="C318" s="288"/>
      <c r="D318" s="146"/>
      <c r="E318" s="154"/>
      <c r="F318" s="188"/>
      <c r="G318" s="188"/>
      <c r="H318" s="188"/>
      <c r="I318" s="152">
        <v>800</v>
      </c>
      <c r="J318" s="189"/>
      <c r="K318" s="189"/>
      <c r="L318" s="154"/>
      <c r="M318" s="144">
        <f t="shared" ref="M318:X318" si="102">SUM(M319:M319)</f>
        <v>229.6</v>
      </c>
      <c r="N318" s="144">
        <f t="shared" si="102"/>
        <v>724.5</v>
      </c>
      <c r="O318" s="144">
        <f t="shared" si="102"/>
        <v>437.8</v>
      </c>
      <c r="P318" s="144">
        <f t="shared" si="102"/>
        <v>716.9</v>
      </c>
      <c r="Q318" s="144">
        <f t="shared" si="102"/>
        <v>716.9</v>
      </c>
      <c r="R318" s="144">
        <f t="shared" si="102"/>
        <v>0</v>
      </c>
      <c r="S318" s="144">
        <f t="shared" si="102"/>
        <v>705.3</v>
      </c>
      <c r="T318" s="144">
        <f t="shared" si="102"/>
        <v>705.3</v>
      </c>
      <c r="U318" s="144">
        <f t="shared" si="102"/>
        <v>0</v>
      </c>
      <c r="V318" s="144">
        <f t="shared" si="102"/>
        <v>739</v>
      </c>
      <c r="W318" s="144">
        <f t="shared" si="102"/>
        <v>739</v>
      </c>
      <c r="X318" s="144">
        <f t="shared" si="102"/>
        <v>0</v>
      </c>
    </row>
    <row r="319" spans="1:24" ht="318.75">
      <c r="A319" s="197" t="s">
        <v>50</v>
      </c>
      <c r="B319" s="188" t="s">
        <v>239</v>
      </c>
      <c r="C319" s="143" t="s">
        <v>111</v>
      </c>
      <c r="D319" s="157" t="s">
        <v>333</v>
      </c>
      <c r="E319" s="154" t="s">
        <v>1199</v>
      </c>
      <c r="F319" s="221" t="s">
        <v>97</v>
      </c>
      <c r="G319" s="221" t="s">
        <v>97</v>
      </c>
      <c r="H319" s="221" t="s">
        <v>99</v>
      </c>
      <c r="I319" s="152">
        <v>800</v>
      </c>
      <c r="J319" s="188" t="s">
        <v>1215</v>
      </c>
      <c r="K319" s="188" t="s">
        <v>1217</v>
      </c>
      <c r="L319" s="143" t="s">
        <v>1251</v>
      </c>
      <c r="M319" s="338">
        <v>229.6</v>
      </c>
      <c r="N319" s="338">
        <v>724.5</v>
      </c>
      <c r="O319" s="338">
        <v>437.8</v>
      </c>
      <c r="P319" s="338">
        <f>SUM(Q319:R319)</f>
        <v>716.9</v>
      </c>
      <c r="Q319" s="338">
        <v>716.9</v>
      </c>
      <c r="R319" s="338"/>
      <c r="S319" s="338">
        <f>SUM(T319:U319)</f>
        <v>705.3</v>
      </c>
      <c r="T319" s="338">
        <v>705.3</v>
      </c>
      <c r="U319" s="338"/>
      <c r="V319" s="338">
        <f>SUM(W319:X319)</f>
        <v>739</v>
      </c>
      <c r="W319" s="338">
        <v>739</v>
      </c>
      <c r="X319" s="338"/>
    </row>
    <row r="320" spans="1:24" ht="56.25">
      <c r="A320" s="190" t="s">
        <v>129</v>
      </c>
      <c r="B320" s="200" t="s">
        <v>130</v>
      </c>
      <c r="C320" s="453"/>
      <c r="D320" s="453"/>
      <c r="E320" s="453"/>
      <c r="F320" s="453"/>
      <c r="G320" s="453"/>
      <c r="H320" s="453"/>
      <c r="I320" s="453"/>
      <c r="J320" s="453"/>
      <c r="K320" s="453"/>
      <c r="L320" s="453"/>
      <c r="M320" s="336">
        <f>SUM(M321,)</f>
        <v>14156.7</v>
      </c>
      <c r="N320" s="336">
        <f t="shared" ref="N320:X320" si="103">SUM(N321,)</f>
        <v>12870.5</v>
      </c>
      <c r="O320" s="336">
        <f t="shared" si="103"/>
        <v>9002</v>
      </c>
      <c r="P320" s="336">
        <f t="shared" si="103"/>
        <v>14227.800000000003</v>
      </c>
      <c r="Q320" s="336">
        <f t="shared" si="103"/>
        <v>14227.800000000003</v>
      </c>
      <c r="R320" s="336">
        <f t="shared" si="103"/>
        <v>0</v>
      </c>
      <c r="S320" s="336">
        <f t="shared" si="103"/>
        <v>13995.800000000001</v>
      </c>
      <c r="T320" s="336">
        <f t="shared" si="103"/>
        <v>13995.800000000001</v>
      </c>
      <c r="U320" s="336">
        <f t="shared" si="103"/>
        <v>0</v>
      </c>
      <c r="V320" s="336">
        <f t="shared" si="103"/>
        <v>14665.1</v>
      </c>
      <c r="W320" s="336">
        <f t="shared" si="103"/>
        <v>14665.1</v>
      </c>
      <c r="X320" s="336">
        <f t="shared" si="103"/>
        <v>0</v>
      </c>
    </row>
    <row r="321" spans="1:24">
      <c r="A321" s="199" t="s">
        <v>9</v>
      </c>
      <c r="B321" s="441" t="s">
        <v>66</v>
      </c>
      <c r="C321" s="441"/>
      <c r="D321" s="441"/>
      <c r="E321" s="441"/>
      <c r="F321" s="441"/>
      <c r="G321" s="441"/>
      <c r="H321" s="441"/>
      <c r="I321" s="441"/>
      <c r="J321" s="441"/>
      <c r="K321" s="441"/>
      <c r="L321" s="441"/>
      <c r="M321" s="337">
        <f>M322+M328</f>
        <v>14156.7</v>
      </c>
      <c r="N321" s="337">
        <f t="shared" ref="N321:X321" si="104">N322+N328</f>
        <v>12870.5</v>
      </c>
      <c r="O321" s="337">
        <f t="shared" si="104"/>
        <v>9002</v>
      </c>
      <c r="P321" s="337">
        <f t="shared" si="104"/>
        <v>14227.800000000003</v>
      </c>
      <c r="Q321" s="337">
        <f t="shared" si="104"/>
        <v>14227.800000000003</v>
      </c>
      <c r="R321" s="337">
        <f t="shared" si="104"/>
        <v>0</v>
      </c>
      <c r="S321" s="337">
        <f t="shared" si="104"/>
        <v>13995.800000000001</v>
      </c>
      <c r="T321" s="337">
        <f t="shared" si="104"/>
        <v>13995.800000000001</v>
      </c>
      <c r="U321" s="337">
        <f t="shared" si="104"/>
        <v>0</v>
      </c>
      <c r="V321" s="337">
        <f t="shared" si="104"/>
        <v>14665.1</v>
      </c>
      <c r="W321" s="337">
        <f t="shared" si="104"/>
        <v>14665.1</v>
      </c>
      <c r="X321" s="337">
        <f t="shared" si="104"/>
        <v>0</v>
      </c>
    </row>
    <row r="322" spans="1:24" ht="19.5">
      <c r="A322" s="141" t="s">
        <v>56</v>
      </c>
      <c r="B322" s="188"/>
      <c r="C322" s="291"/>
      <c r="D322" s="153"/>
      <c r="E322" s="153"/>
      <c r="F322" s="188"/>
      <c r="G322" s="188"/>
      <c r="H322" s="188"/>
      <c r="I322" s="188"/>
      <c r="J322" s="189"/>
      <c r="K322" s="253"/>
      <c r="L322" s="153"/>
      <c r="M322" s="144">
        <f>SUM(M323:M327)</f>
        <v>4032.1</v>
      </c>
      <c r="N322" s="144">
        <f t="shared" ref="N322:W322" si="105">SUM(N323:N327)</f>
        <v>3552.6000000000004</v>
      </c>
      <c r="O322" s="144">
        <f t="shared" si="105"/>
        <v>2622.4</v>
      </c>
      <c r="P322" s="349">
        <f t="shared" si="105"/>
        <v>3484.3</v>
      </c>
      <c r="Q322" s="144">
        <f t="shared" si="105"/>
        <v>3484.3</v>
      </c>
      <c r="R322" s="144"/>
      <c r="S322" s="349">
        <f t="shared" si="105"/>
        <v>3427.6</v>
      </c>
      <c r="T322" s="144">
        <f t="shared" si="105"/>
        <v>3427.6</v>
      </c>
      <c r="U322" s="144"/>
      <c r="V322" s="350">
        <f t="shared" si="105"/>
        <v>3591.4</v>
      </c>
      <c r="W322" s="343">
        <f t="shared" si="105"/>
        <v>3591.4</v>
      </c>
      <c r="X322" s="343"/>
    </row>
    <row r="323" spans="1:24">
      <c r="A323" s="450" t="s">
        <v>10</v>
      </c>
      <c r="B323" s="438" t="s">
        <v>67</v>
      </c>
      <c r="C323" s="451" t="s">
        <v>324</v>
      </c>
      <c r="D323" s="232" t="s">
        <v>328</v>
      </c>
      <c r="E323" s="232" t="s">
        <v>1237</v>
      </c>
      <c r="F323" s="232" t="s">
        <v>91</v>
      </c>
      <c r="G323" s="232" t="s">
        <v>92</v>
      </c>
      <c r="H323" s="232" t="s">
        <v>112</v>
      </c>
      <c r="I323" s="452">
        <v>100</v>
      </c>
      <c r="J323" s="439" t="s">
        <v>1190</v>
      </c>
      <c r="K323" s="440" t="s">
        <v>277</v>
      </c>
      <c r="L323" s="234"/>
      <c r="M323" s="338">
        <v>3573.9</v>
      </c>
      <c r="N323" s="338">
        <v>2636.5</v>
      </c>
      <c r="O323" s="338">
        <v>1837.5</v>
      </c>
      <c r="P323" s="338">
        <f>Q323</f>
        <v>3125.3</v>
      </c>
      <c r="Q323" s="338">
        <v>3125.3</v>
      </c>
      <c r="R323" s="338"/>
      <c r="S323" s="338">
        <f>SUM(T323:U323)</f>
        <v>3074.4</v>
      </c>
      <c r="T323" s="338">
        <v>3074.4</v>
      </c>
      <c r="U323" s="338"/>
      <c r="V323" s="338">
        <f>SUM(W323:X323)</f>
        <v>3221.4</v>
      </c>
      <c r="W323" s="338">
        <v>3221.4</v>
      </c>
      <c r="X323" s="338"/>
    </row>
    <row r="324" spans="1:24">
      <c r="A324" s="450"/>
      <c r="B324" s="438"/>
      <c r="C324" s="451"/>
      <c r="D324" s="232" t="s">
        <v>328</v>
      </c>
      <c r="E324" s="232" t="s">
        <v>1237</v>
      </c>
      <c r="F324" s="232" t="s">
        <v>91</v>
      </c>
      <c r="G324" s="232" t="s">
        <v>92</v>
      </c>
      <c r="H324" s="232" t="s">
        <v>1238</v>
      </c>
      <c r="I324" s="452"/>
      <c r="J324" s="439"/>
      <c r="K324" s="440"/>
      <c r="L324" s="234"/>
      <c r="M324" s="338">
        <v>104.8</v>
      </c>
      <c r="N324" s="338">
        <v>74.8</v>
      </c>
      <c r="O324" s="338">
        <v>74.8</v>
      </c>
      <c r="P324" s="338"/>
      <c r="Q324" s="338">
        <v>0</v>
      </c>
      <c r="R324" s="338"/>
      <c r="S324" s="338"/>
      <c r="T324" s="338">
        <v>0</v>
      </c>
      <c r="U324" s="338"/>
      <c r="V324" s="338"/>
      <c r="W324" s="338">
        <v>0</v>
      </c>
      <c r="X324" s="338"/>
    </row>
    <row r="325" spans="1:24">
      <c r="A325" s="450" t="s">
        <v>11</v>
      </c>
      <c r="B325" s="438" t="s">
        <v>68</v>
      </c>
      <c r="C325" s="451"/>
      <c r="D325" s="232" t="s">
        <v>309</v>
      </c>
      <c r="E325" s="232" t="s">
        <v>1175</v>
      </c>
      <c r="F325" s="232" t="s">
        <v>91</v>
      </c>
      <c r="G325" s="232" t="s">
        <v>92</v>
      </c>
      <c r="H325" s="232" t="s">
        <v>112</v>
      </c>
      <c r="I325" s="452">
        <v>200</v>
      </c>
      <c r="J325" s="439"/>
      <c r="K325" s="440"/>
      <c r="L325" s="154"/>
      <c r="M325" s="338">
        <v>269.7</v>
      </c>
      <c r="N325" s="338">
        <v>841.3</v>
      </c>
      <c r="O325" s="338">
        <v>710.1</v>
      </c>
      <c r="P325" s="338">
        <f>Q325</f>
        <v>359</v>
      </c>
      <c r="Q325" s="338">
        <v>359</v>
      </c>
      <c r="R325" s="338"/>
      <c r="S325" s="338">
        <f>SUM(T325:U325)</f>
        <v>353.2</v>
      </c>
      <c r="T325" s="338">
        <v>353.2</v>
      </c>
      <c r="U325" s="338"/>
      <c r="V325" s="338">
        <f>SUM(W325:X325)</f>
        <v>370</v>
      </c>
      <c r="W325" s="338">
        <v>370</v>
      </c>
      <c r="X325" s="338"/>
    </row>
    <row r="326" spans="1:24">
      <c r="A326" s="450"/>
      <c r="B326" s="438"/>
      <c r="C326" s="451"/>
      <c r="D326" s="232" t="s">
        <v>309</v>
      </c>
      <c r="E326" s="232" t="s">
        <v>1175</v>
      </c>
      <c r="F326" s="232" t="s">
        <v>91</v>
      </c>
      <c r="G326" s="232" t="s">
        <v>82</v>
      </c>
      <c r="H326" s="232" t="s">
        <v>120</v>
      </c>
      <c r="I326" s="452"/>
      <c r="J326" s="439"/>
      <c r="K326" s="440"/>
      <c r="L326" s="154"/>
      <c r="M326" s="338">
        <v>83.7</v>
      </c>
      <c r="N326" s="338">
        <v>0</v>
      </c>
      <c r="O326" s="338">
        <v>0</v>
      </c>
      <c r="P326" s="338"/>
      <c r="Q326" s="338">
        <v>0</v>
      </c>
      <c r="R326" s="338"/>
      <c r="S326" s="338"/>
      <c r="T326" s="338">
        <v>0</v>
      </c>
      <c r="U326" s="338"/>
      <c r="V326" s="338"/>
      <c r="W326" s="338"/>
      <c r="X326" s="338"/>
    </row>
    <row r="327" spans="1:24">
      <c r="A327" s="221" t="s">
        <v>20</v>
      </c>
      <c r="B327" s="188" t="s">
        <v>31</v>
      </c>
      <c r="C327" s="451"/>
      <c r="D327" s="232" t="s">
        <v>309</v>
      </c>
      <c r="E327" s="232" t="s">
        <v>1175</v>
      </c>
      <c r="F327" s="232" t="s">
        <v>91</v>
      </c>
      <c r="G327" s="232" t="s">
        <v>92</v>
      </c>
      <c r="H327" s="232" t="s">
        <v>112</v>
      </c>
      <c r="I327" s="233">
        <v>800</v>
      </c>
      <c r="J327" s="439"/>
      <c r="K327" s="440"/>
      <c r="L327" s="154"/>
      <c r="M327" s="338">
        <v>0</v>
      </c>
      <c r="N327" s="338">
        <v>0</v>
      </c>
      <c r="O327" s="338">
        <v>0</v>
      </c>
      <c r="P327" s="338">
        <f>SUM(Q327:R327)</f>
        <v>0</v>
      </c>
      <c r="Q327" s="338">
        <v>0</v>
      </c>
      <c r="R327" s="338"/>
      <c r="S327" s="338">
        <f>SUM(T327:U327)</f>
        <v>0</v>
      </c>
      <c r="T327" s="338">
        <v>0</v>
      </c>
      <c r="U327" s="338"/>
      <c r="V327" s="338">
        <f>SUM(W327:X327)</f>
        <v>0</v>
      </c>
      <c r="W327" s="338">
        <v>0</v>
      </c>
      <c r="X327" s="338"/>
    </row>
    <row r="328" spans="1:24">
      <c r="A328" s="449" t="s">
        <v>87</v>
      </c>
      <c r="B328" s="449"/>
      <c r="C328" s="449"/>
      <c r="D328" s="449"/>
      <c r="E328" s="449"/>
      <c r="F328" s="449"/>
      <c r="G328" s="449"/>
      <c r="H328" s="449"/>
      <c r="I328" s="449"/>
      <c r="J328" s="449"/>
      <c r="K328" s="449"/>
      <c r="L328" s="449"/>
      <c r="M328" s="144">
        <f t="shared" ref="M328:X328" si="106">M329+M333+M346</f>
        <v>10124.6</v>
      </c>
      <c r="N328" s="144">
        <f t="shared" si="106"/>
        <v>9317.9</v>
      </c>
      <c r="O328" s="144">
        <f t="shared" si="106"/>
        <v>6379.5999999999995</v>
      </c>
      <c r="P328" s="144">
        <f t="shared" si="106"/>
        <v>10743.500000000002</v>
      </c>
      <c r="Q328" s="144">
        <f t="shared" si="106"/>
        <v>10743.500000000002</v>
      </c>
      <c r="R328" s="144">
        <f t="shared" si="106"/>
        <v>0</v>
      </c>
      <c r="S328" s="144">
        <f t="shared" si="106"/>
        <v>10568.2</v>
      </c>
      <c r="T328" s="144">
        <f t="shared" si="106"/>
        <v>10568.2</v>
      </c>
      <c r="U328" s="144">
        <f t="shared" si="106"/>
        <v>0</v>
      </c>
      <c r="V328" s="144">
        <f t="shared" si="106"/>
        <v>11073.7</v>
      </c>
      <c r="W328" s="144">
        <f t="shared" si="106"/>
        <v>11073.7</v>
      </c>
      <c r="X328" s="144">
        <f t="shared" si="106"/>
        <v>0</v>
      </c>
    </row>
    <row r="329" spans="1:24" ht="19.5">
      <c r="A329" s="235" t="s">
        <v>12</v>
      </c>
      <c r="B329" s="447" t="s">
        <v>57</v>
      </c>
      <c r="C329" s="447"/>
      <c r="D329" s="447"/>
      <c r="E329" s="447"/>
      <c r="F329" s="447"/>
      <c r="G329" s="447"/>
      <c r="H329" s="447"/>
      <c r="I329" s="236">
        <v>100</v>
      </c>
      <c r="J329" s="237"/>
      <c r="K329" s="238"/>
      <c r="L329" s="239"/>
      <c r="M329" s="349">
        <f>SUM(M331:M332)</f>
        <v>7743.4</v>
      </c>
      <c r="N329" s="349">
        <f t="shared" ref="N329:X329" si="107">SUM(N331:N332)</f>
        <v>8010.1</v>
      </c>
      <c r="O329" s="349">
        <f t="shared" si="107"/>
        <v>5600.9</v>
      </c>
      <c r="P329" s="349">
        <f t="shared" si="107"/>
        <v>9412.1</v>
      </c>
      <c r="Q329" s="349">
        <f t="shared" si="107"/>
        <v>9412.1</v>
      </c>
      <c r="R329" s="349">
        <f t="shared" si="107"/>
        <v>0</v>
      </c>
      <c r="S329" s="349">
        <f t="shared" si="107"/>
        <v>9258.7000000000007</v>
      </c>
      <c r="T329" s="349">
        <f t="shared" si="107"/>
        <v>9258.7000000000007</v>
      </c>
      <c r="U329" s="349">
        <f t="shared" si="107"/>
        <v>0</v>
      </c>
      <c r="V329" s="349">
        <f t="shared" si="107"/>
        <v>9701.5</v>
      </c>
      <c r="W329" s="349">
        <f t="shared" si="107"/>
        <v>9701.5</v>
      </c>
      <c r="X329" s="349">
        <f t="shared" si="107"/>
        <v>0</v>
      </c>
    </row>
    <row r="330" spans="1:24">
      <c r="A330" s="197" t="s">
        <v>47</v>
      </c>
      <c r="B330" s="438" t="s">
        <v>392</v>
      </c>
      <c r="C330" s="438"/>
      <c r="D330" s="438"/>
      <c r="E330" s="438"/>
      <c r="F330" s="438"/>
      <c r="G330" s="438"/>
      <c r="H330" s="438"/>
      <c r="I330" s="152">
        <v>100</v>
      </c>
      <c r="J330" s="189"/>
      <c r="K330" s="194"/>
      <c r="L330" s="153"/>
      <c r="M330" s="338">
        <f>M331+M332</f>
        <v>7743.4</v>
      </c>
      <c r="N330" s="338">
        <f t="shared" ref="N330:X330" si="108">N331+N332</f>
        <v>8010.1</v>
      </c>
      <c r="O330" s="338">
        <f t="shared" si="108"/>
        <v>5600.9</v>
      </c>
      <c r="P330" s="351">
        <f t="shared" si="108"/>
        <v>9412.1</v>
      </c>
      <c r="Q330" s="338">
        <f t="shared" si="108"/>
        <v>9412.1</v>
      </c>
      <c r="R330" s="338">
        <f t="shared" si="108"/>
        <v>0</v>
      </c>
      <c r="S330" s="351">
        <f t="shared" si="108"/>
        <v>9258.7000000000007</v>
      </c>
      <c r="T330" s="338">
        <f t="shared" si="108"/>
        <v>9258.7000000000007</v>
      </c>
      <c r="U330" s="338">
        <f t="shared" si="108"/>
        <v>0</v>
      </c>
      <c r="V330" s="351">
        <f t="shared" si="108"/>
        <v>9701.5</v>
      </c>
      <c r="W330" s="338">
        <f t="shared" si="108"/>
        <v>9701.5</v>
      </c>
      <c r="X330" s="338">
        <f t="shared" si="108"/>
        <v>0</v>
      </c>
    </row>
    <row r="331" spans="1:24" ht="112.5">
      <c r="A331" s="197" t="s">
        <v>213</v>
      </c>
      <c r="B331" s="188" t="s">
        <v>214</v>
      </c>
      <c r="C331" s="240" t="s">
        <v>346</v>
      </c>
      <c r="D331" s="232" t="s">
        <v>341</v>
      </c>
      <c r="E331" s="232" t="s">
        <v>1197</v>
      </c>
      <c r="F331" s="232" t="s">
        <v>94</v>
      </c>
      <c r="G331" s="232" t="s">
        <v>79</v>
      </c>
      <c r="H331" s="232" t="s">
        <v>95</v>
      </c>
      <c r="I331" s="233">
        <v>100</v>
      </c>
      <c r="J331" s="439" t="s">
        <v>366</v>
      </c>
      <c r="K331" s="440" t="s">
        <v>367</v>
      </c>
      <c r="L331" s="153"/>
      <c r="M331" s="338">
        <v>7339.9</v>
      </c>
      <c r="N331" s="338">
        <v>7272.8</v>
      </c>
      <c r="O331" s="338">
        <v>5211.7</v>
      </c>
      <c r="P331" s="351">
        <f>SUM(Q331:R331)</f>
        <v>8676.5</v>
      </c>
      <c r="Q331" s="338">
        <v>8676.5</v>
      </c>
      <c r="R331" s="338"/>
      <c r="S331" s="351">
        <f>SUM(T331:U331)</f>
        <v>8535.1</v>
      </c>
      <c r="T331" s="338">
        <v>8535.1</v>
      </c>
      <c r="U331" s="338"/>
      <c r="V331" s="351">
        <f>SUM(W331:X331)</f>
        <v>8943.2999999999993</v>
      </c>
      <c r="W331" s="338">
        <v>8943.2999999999993</v>
      </c>
      <c r="X331" s="338"/>
    </row>
    <row r="332" spans="1:24" ht="93.75">
      <c r="A332" s="197" t="s">
        <v>215</v>
      </c>
      <c r="B332" s="188" t="s">
        <v>281</v>
      </c>
      <c r="C332" s="240" t="s">
        <v>111</v>
      </c>
      <c r="D332" s="232" t="s">
        <v>333</v>
      </c>
      <c r="E332" s="232" t="s">
        <v>1199</v>
      </c>
      <c r="F332" s="232" t="s">
        <v>97</v>
      </c>
      <c r="G332" s="232" t="s">
        <v>97</v>
      </c>
      <c r="H332" s="232" t="s">
        <v>99</v>
      </c>
      <c r="I332" s="233">
        <v>100</v>
      </c>
      <c r="J332" s="439"/>
      <c r="K332" s="440"/>
      <c r="L332" s="153"/>
      <c r="M332" s="338">
        <v>403.5</v>
      </c>
      <c r="N332" s="338">
        <v>737.3</v>
      </c>
      <c r="O332" s="338">
        <v>389.2</v>
      </c>
      <c r="P332" s="351">
        <f>SUM(Q332:R332)</f>
        <v>735.6</v>
      </c>
      <c r="Q332" s="338">
        <v>735.6</v>
      </c>
      <c r="R332" s="338"/>
      <c r="S332" s="351">
        <f>SUM(T332:U332)</f>
        <v>723.6</v>
      </c>
      <c r="T332" s="338">
        <v>723.6</v>
      </c>
      <c r="U332" s="338"/>
      <c r="V332" s="351">
        <f>SUM(W332:X332)</f>
        <v>758.2</v>
      </c>
      <c r="W332" s="338">
        <v>758.2</v>
      </c>
      <c r="X332" s="338"/>
    </row>
    <row r="333" spans="1:24" ht="19.5">
      <c r="A333" s="197" t="s">
        <v>13</v>
      </c>
      <c r="B333" s="447" t="s">
        <v>32</v>
      </c>
      <c r="C333" s="447"/>
      <c r="D333" s="447"/>
      <c r="E333" s="447"/>
      <c r="F333" s="447"/>
      <c r="G333" s="447"/>
      <c r="H333" s="447"/>
      <c r="I333" s="236">
        <v>200</v>
      </c>
      <c r="J333" s="237"/>
      <c r="K333" s="237"/>
      <c r="L333" s="241"/>
      <c r="M333" s="349">
        <f>M334</f>
        <v>2376.6000000000004</v>
      </c>
      <c r="N333" s="349">
        <f t="shared" ref="N333:X333" si="109">N334</f>
        <v>1286.5</v>
      </c>
      <c r="O333" s="349">
        <f t="shared" si="109"/>
        <v>760.79999999999984</v>
      </c>
      <c r="P333" s="349">
        <f t="shared" si="109"/>
        <v>1301.7</v>
      </c>
      <c r="Q333" s="349">
        <f t="shared" si="109"/>
        <v>1301.7</v>
      </c>
      <c r="R333" s="349">
        <f t="shared" si="109"/>
        <v>0</v>
      </c>
      <c r="S333" s="349">
        <f t="shared" si="109"/>
        <v>1280.3</v>
      </c>
      <c r="T333" s="349">
        <f t="shared" si="109"/>
        <v>1280.3</v>
      </c>
      <c r="U333" s="349">
        <f t="shared" si="109"/>
        <v>0</v>
      </c>
      <c r="V333" s="349">
        <f t="shared" si="109"/>
        <v>1341.6000000000001</v>
      </c>
      <c r="W333" s="349">
        <f t="shared" si="109"/>
        <v>1341.6000000000001</v>
      </c>
      <c r="X333" s="349">
        <f t="shared" si="109"/>
        <v>0</v>
      </c>
    </row>
    <row r="334" spans="1:24">
      <c r="A334" s="197" t="s">
        <v>48</v>
      </c>
      <c r="B334" s="438" t="s">
        <v>393</v>
      </c>
      <c r="C334" s="438"/>
      <c r="D334" s="438"/>
      <c r="E334" s="438"/>
      <c r="F334" s="438"/>
      <c r="G334" s="438"/>
      <c r="H334" s="438"/>
      <c r="I334" s="152">
        <v>200</v>
      </c>
      <c r="J334" s="189"/>
      <c r="K334" s="189"/>
      <c r="L334" s="154"/>
      <c r="M334" s="338">
        <f t="shared" ref="M334:X334" si="110">SUM(M335:M345)</f>
        <v>2376.6000000000004</v>
      </c>
      <c r="N334" s="338">
        <f t="shared" si="110"/>
        <v>1286.5</v>
      </c>
      <c r="O334" s="338">
        <f t="shared" si="110"/>
        <v>760.79999999999984</v>
      </c>
      <c r="P334" s="338">
        <f t="shared" si="110"/>
        <v>1301.7</v>
      </c>
      <c r="Q334" s="338">
        <f t="shared" si="110"/>
        <v>1301.7</v>
      </c>
      <c r="R334" s="338">
        <f t="shared" si="110"/>
        <v>0</v>
      </c>
      <c r="S334" s="338">
        <f t="shared" si="110"/>
        <v>1280.3</v>
      </c>
      <c r="T334" s="338">
        <f t="shared" si="110"/>
        <v>1280.3</v>
      </c>
      <c r="U334" s="338">
        <f t="shared" si="110"/>
        <v>0</v>
      </c>
      <c r="V334" s="338">
        <f t="shared" si="110"/>
        <v>1341.6000000000001</v>
      </c>
      <c r="W334" s="338">
        <f t="shared" si="110"/>
        <v>1341.6000000000001</v>
      </c>
      <c r="X334" s="338">
        <f t="shared" si="110"/>
        <v>0</v>
      </c>
    </row>
    <row r="335" spans="1:24" ht="112.5">
      <c r="A335" s="221" t="s">
        <v>217</v>
      </c>
      <c r="B335" s="188" t="s">
        <v>214</v>
      </c>
      <c r="C335" s="442" t="s">
        <v>346</v>
      </c>
      <c r="D335" s="232" t="s">
        <v>341</v>
      </c>
      <c r="E335" s="232" t="s">
        <v>1197</v>
      </c>
      <c r="F335" s="232" t="s">
        <v>94</v>
      </c>
      <c r="G335" s="232" t="s">
        <v>79</v>
      </c>
      <c r="H335" s="232" t="s">
        <v>95</v>
      </c>
      <c r="I335" s="233">
        <v>200</v>
      </c>
      <c r="J335" s="439" t="s">
        <v>1252</v>
      </c>
      <c r="K335" s="439" t="s">
        <v>323</v>
      </c>
      <c r="L335" s="154"/>
      <c r="M335" s="338">
        <v>740.5</v>
      </c>
      <c r="N335" s="338">
        <v>746</v>
      </c>
      <c r="O335" s="338">
        <v>301.7</v>
      </c>
      <c r="P335" s="351">
        <f t="shared" ref="P335:P348" si="111">SUM(Q335:R335)</f>
        <v>634.5</v>
      </c>
      <c r="Q335" s="338">
        <v>634.5</v>
      </c>
      <c r="R335" s="338"/>
      <c r="S335" s="351">
        <f t="shared" ref="S335:S345" si="112">SUM(T335:U335)</f>
        <v>624.20000000000005</v>
      </c>
      <c r="T335" s="338">
        <v>624.20000000000005</v>
      </c>
      <c r="U335" s="338"/>
      <c r="V335" s="352">
        <f>SUM(W335:X335)</f>
        <v>653.9</v>
      </c>
      <c r="W335" s="353">
        <v>653.9</v>
      </c>
      <c r="X335" s="353"/>
    </row>
    <row r="336" spans="1:24" ht="131.25">
      <c r="A336" s="221" t="s">
        <v>218</v>
      </c>
      <c r="B336" s="188" t="s">
        <v>219</v>
      </c>
      <c r="C336" s="442"/>
      <c r="D336" s="232" t="s">
        <v>341</v>
      </c>
      <c r="E336" s="232" t="s">
        <v>1197</v>
      </c>
      <c r="F336" s="232" t="s">
        <v>94</v>
      </c>
      <c r="G336" s="232" t="s">
        <v>79</v>
      </c>
      <c r="H336" s="232" t="s">
        <v>174</v>
      </c>
      <c r="I336" s="233">
        <v>200</v>
      </c>
      <c r="J336" s="448"/>
      <c r="K336" s="448"/>
      <c r="L336" s="154"/>
      <c r="M336" s="338">
        <v>2.7</v>
      </c>
      <c r="N336" s="338">
        <v>2.4</v>
      </c>
      <c r="O336" s="338">
        <v>2.4</v>
      </c>
      <c r="P336" s="351">
        <f t="shared" si="111"/>
        <v>55.4</v>
      </c>
      <c r="Q336" s="338">
        <v>55.4</v>
      </c>
      <c r="R336" s="338"/>
      <c r="S336" s="351">
        <f t="shared" si="112"/>
        <v>54.5</v>
      </c>
      <c r="T336" s="338">
        <v>54.5</v>
      </c>
      <c r="U336" s="338"/>
      <c r="V336" s="352">
        <f>SUM(W336:X336)</f>
        <v>57.1</v>
      </c>
      <c r="W336" s="353">
        <v>57.1</v>
      </c>
      <c r="X336" s="353"/>
    </row>
    <row r="337" spans="1:24" ht="131.25">
      <c r="A337" s="221" t="s">
        <v>220</v>
      </c>
      <c r="B337" s="188" t="s">
        <v>219</v>
      </c>
      <c r="C337" s="442"/>
      <c r="D337" s="232" t="s">
        <v>341</v>
      </c>
      <c r="E337" s="232" t="s">
        <v>1197</v>
      </c>
      <c r="F337" s="232" t="s">
        <v>94</v>
      </c>
      <c r="G337" s="232" t="s">
        <v>79</v>
      </c>
      <c r="H337" s="232" t="s">
        <v>120</v>
      </c>
      <c r="I337" s="233">
        <v>200</v>
      </c>
      <c r="J337" s="439" t="s">
        <v>1195</v>
      </c>
      <c r="K337" s="440" t="s">
        <v>1196</v>
      </c>
      <c r="L337" s="154"/>
      <c r="M337" s="338">
        <v>0</v>
      </c>
      <c r="N337" s="338">
        <v>60.2</v>
      </c>
      <c r="O337" s="338">
        <v>60.2</v>
      </c>
      <c r="P337" s="351">
        <f t="shared" si="111"/>
        <v>0</v>
      </c>
      <c r="Q337" s="338">
        <v>0</v>
      </c>
      <c r="R337" s="338"/>
      <c r="S337" s="351">
        <f t="shared" si="112"/>
        <v>0</v>
      </c>
      <c r="T337" s="338"/>
      <c r="U337" s="338"/>
      <c r="V337" s="351">
        <f>SUM(W337:X337)</f>
        <v>0</v>
      </c>
      <c r="W337" s="338">
        <v>0</v>
      </c>
      <c r="X337" s="338">
        <f>SUM(Y167:Z167)</f>
        <v>0</v>
      </c>
    </row>
    <row r="338" spans="1:24" ht="131.25">
      <c r="A338" s="221" t="s">
        <v>221</v>
      </c>
      <c r="B338" s="188" t="s">
        <v>219</v>
      </c>
      <c r="C338" s="442"/>
      <c r="D338" s="232" t="s">
        <v>341</v>
      </c>
      <c r="E338" s="232" t="s">
        <v>1197</v>
      </c>
      <c r="F338" s="232" t="s">
        <v>94</v>
      </c>
      <c r="G338" s="232" t="s">
        <v>79</v>
      </c>
      <c r="H338" s="232" t="s">
        <v>181</v>
      </c>
      <c r="I338" s="233">
        <v>200</v>
      </c>
      <c r="J338" s="439"/>
      <c r="K338" s="440"/>
      <c r="L338" s="154"/>
      <c r="M338" s="338">
        <v>0</v>
      </c>
      <c r="N338" s="338">
        <v>78.3</v>
      </c>
      <c r="O338" s="338">
        <v>78.3</v>
      </c>
      <c r="P338" s="351">
        <v>0</v>
      </c>
      <c r="Q338" s="338">
        <v>0</v>
      </c>
      <c r="R338" s="338"/>
      <c r="S338" s="351">
        <v>0</v>
      </c>
      <c r="T338" s="338"/>
      <c r="U338" s="338"/>
      <c r="V338" s="351">
        <v>0</v>
      </c>
      <c r="W338" s="338">
        <v>0</v>
      </c>
      <c r="X338" s="338"/>
    </row>
    <row r="339" spans="1:24" ht="409.5">
      <c r="A339" s="221" t="s">
        <v>223</v>
      </c>
      <c r="B339" s="188" t="s">
        <v>222</v>
      </c>
      <c r="C339" s="143" t="s">
        <v>1253</v>
      </c>
      <c r="D339" s="232" t="s">
        <v>334</v>
      </c>
      <c r="E339" s="232" t="s">
        <v>1202</v>
      </c>
      <c r="F339" s="232" t="s">
        <v>92</v>
      </c>
      <c r="G339" s="232" t="s">
        <v>96</v>
      </c>
      <c r="H339" s="232" t="s">
        <v>157</v>
      </c>
      <c r="I339" s="233">
        <v>200</v>
      </c>
      <c r="J339" s="187" t="s">
        <v>1203</v>
      </c>
      <c r="K339" s="187" t="s">
        <v>1204</v>
      </c>
      <c r="L339" s="154"/>
      <c r="M339" s="338">
        <v>70.3</v>
      </c>
      <c r="N339" s="338">
        <v>25</v>
      </c>
      <c r="O339" s="338">
        <v>0</v>
      </c>
      <c r="P339" s="351">
        <f t="shared" si="111"/>
        <v>29.7</v>
      </c>
      <c r="Q339" s="338">
        <v>29.7</v>
      </c>
      <c r="R339" s="338"/>
      <c r="S339" s="351">
        <f t="shared" si="112"/>
        <v>29.2</v>
      </c>
      <c r="T339" s="338">
        <v>29.2</v>
      </c>
      <c r="U339" s="338"/>
      <c r="V339" s="352">
        <f>SUM(W339:X339)</f>
        <v>30.6</v>
      </c>
      <c r="W339" s="353">
        <v>30.6</v>
      </c>
      <c r="X339" s="353"/>
    </row>
    <row r="340" spans="1:24" ht="93.75">
      <c r="A340" s="221" t="s">
        <v>225</v>
      </c>
      <c r="B340" s="188" t="s">
        <v>394</v>
      </c>
      <c r="C340" s="143" t="s">
        <v>1254</v>
      </c>
      <c r="D340" s="232" t="s">
        <v>335</v>
      </c>
      <c r="E340" s="232" t="s">
        <v>1205</v>
      </c>
      <c r="F340" s="232" t="s">
        <v>97</v>
      </c>
      <c r="G340" s="232" t="s">
        <v>94</v>
      </c>
      <c r="H340" s="232" t="s">
        <v>206</v>
      </c>
      <c r="I340" s="233">
        <v>200</v>
      </c>
      <c r="J340" s="439" t="s">
        <v>1206</v>
      </c>
      <c r="K340" s="439" t="s">
        <v>1207</v>
      </c>
      <c r="L340" s="154"/>
      <c r="M340" s="338">
        <v>111.9</v>
      </c>
      <c r="N340" s="338">
        <v>86</v>
      </c>
      <c r="O340" s="338">
        <v>86</v>
      </c>
      <c r="P340" s="351">
        <f t="shared" si="111"/>
        <v>89</v>
      </c>
      <c r="Q340" s="338">
        <v>89</v>
      </c>
      <c r="R340" s="338"/>
      <c r="S340" s="351">
        <f t="shared" si="112"/>
        <v>87.5</v>
      </c>
      <c r="T340" s="338">
        <v>87.5</v>
      </c>
      <c r="U340" s="338"/>
      <c r="V340" s="351">
        <f t="shared" ref="V340:V345" si="113">SUM(W340:X340)</f>
        <v>91.7</v>
      </c>
      <c r="W340" s="338">
        <v>91.7</v>
      </c>
      <c r="X340" s="338"/>
    </row>
    <row r="341" spans="1:24" ht="75">
      <c r="A341" s="221" t="s">
        <v>227</v>
      </c>
      <c r="B341" s="188" t="s">
        <v>226</v>
      </c>
      <c r="C341" s="143" t="s">
        <v>1255</v>
      </c>
      <c r="D341" s="232" t="s">
        <v>335</v>
      </c>
      <c r="E341" s="232" t="s">
        <v>1205</v>
      </c>
      <c r="F341" s="232" t="s">
        <v>97</v>
      </c>
      <c r="G341" s="232" t="s">
        <v>94</v>
      </c>
      <c r="H341" s="232" t="s">
        <v>122</v>
      </c>
      <c r="I341" s="233">
        <v>200</v>
      </c>
      <c r="J341" s="439"/>
      <c r="K341" s="439"/>
      <c r="L341" s="154"/>
      <c r="M341" s="338">
        <v>25.2</v>
      </c>
      <c r="N341" s="338">
        <v>146.6</v>
      </c>
      <c r="O341" s="338">
        <v>146.4</v>
      </c>
      <c r="P341" s="351">
        <f t="shared" si="111"/>
        <v>151.5</v>
      </c>
      <c r="Q341" s="338">
        <v>151.5</v>
      </c>
      <c r="R341" s="338"/>
      <c r="S341" s="351">
        <f t="shared" si="112"/>
        <v>149</v>
      </c>
      <c r="T341" s="338">
        <v>149</v>
      </c>
      <c r="U341" s="338"/>
      <c r="V341" s="351">
        <f t="shared" si="113"/>
        <v>156.19999999999999</v>
      </c>
      <c r="W341" s="338">
        <v>156.19999999999999</v>
      </c>
      <c r="X341" s="338"/>
    </row>
    <row r="342" spans="1:24" ht="75">
      <c r="A342" s="221" t="s">
        <v>228</v>
      </c>
      <c r="B342" s="188" t="s">
        <v>271</v>
      </c>
      <c r="C342" s="143" t="s">
        <v>1256</v>
      </c>
      <c r="D342" s="232" t="s">
        <v>336</v>
      </c>
      <c r="E342" s="232" t="s">
        <v>1205</v>
      </c>
      <c r="F342" s="232" t="s">
        <v>97</v>
      </c>
      <c r="G342" s="232" t="s">
        <v>94</v>
      </c>
      <c r="H342" s="232" t="s">
        <v>207</v>
      </c>
      <c r="I342" s="233">
        <v>200</v>
      </c>
      <c r="J342" s="439"/>
      <c r="K342" s="439"/>
      <c r="L342" s="154"/>
      <c r="M342" s="338">
        <v>0</v>
      </c>
      <c r="N342" s="338">
        <v>11.8</v>
      </c>
      <c r="O342" s="338">
        <v>0</v>
      </c>
      <c r="P342" s="351">
        <f t="shared" si="111"/>
        <v>12.2</v>
      </c>
      <c r="Q342" s="338">
        <v>12.2</v>
      </c>
      <c r="R342" s="338"/>
      <c r="S342" s="351">
        <f t="shared" si="112"/>
        <v>12</v>
      </c>
      <c r="T342" s="338">
        <v>12</v>
      </c>
      <c r="U342" s="338"/>
      <c r="V342" s="351">
        <f t="shared" si="113"/>
        <v>12.6</v>
      </c>
      <c r="W342" s="338">
        <v>12.6</v>
      </c>
      <c r="X342" s="338"/>
    </row>
    <row r="343" spans="1:24" ht="75">
      <c r="A343" s="221" t="s">
        <v>230</v>
      </c>
      <c r="B343" s="188" t="s">
        <v>229</v>
      </c>
      <c r="C343" s="143" t="s">
        <v>1257</v>
      </c>
      <c r="D343" s="232" t="s">
        <v>335</v>
      </c>
      <c r="E343" s="232" t="s">
        <v>1205</v>
      </c>
      <c r="F343" s="232" t="s">
        <v>97</v>
      </c>
      <c r="G343" s="232" t="s">
        <v>94</v>
      </c>
      <c r="H343" s="232" t="s">
        <v>170</v>
      </c>
      <c r="I343" s="233">
        <v>200</v>
      </c>
      <c r="J343" s="439"/>
      <c r="K343" s="439"/>
      <c r="L343" s="154"/>
      <c r="M343" s="338">
        <v>9.1999999999999993</v>
      </c>
      <c r="N343" s="338">
        <v>41.7</v>
      </c>
      <c r="O343" s="338">
        <v>15</v>
      </c>
      <c r="P343" s="351">
        <f t="shared" si="111"/>
        <v>207.7</v>
      </c>
      <c r="Q343" s="338">
        <v>207.7</v>
      </c>
      <c r="R343" s="338"/>
      <c r="S343" s="351">
        <f t="shared" si="112"/>
        <v>204.3</v>
      </c>
      <c r="T343" s="338">
        <v>204.3</v>
      </c>
      <c r="U343" s="338"/>
      <c r="V343" s="351">
        <f t="shared" si="113"/>
        <v>214.1</v>
      </c>
      <c r="W343" s="338">
        <v>214.1</v>
      </c>
      <c r="X343" s="338"/>
    </row>
    <row r="344" spans="1:24" ht="93.75">
      <c r="A344" s="221" t="s">
        <v>234</v>
      </c>
      <c r="B344" s="188" t="s">
        <v>229</v>
      </c>
      <c r="C344" s="143" t="s">
        <v>1258</v>
      </c>
      <c r="D344" s="232" t="s">
        <v>335</v>
      </c>
      <c r="E344" s="232" t="s">
        <v>1205</v>
      </c>
      <c r="F344" s="232" t="s">
        <v>97</v>
      </c>
      <c r="G344" s="232" t="s">
        <v>94</v>
      </c>
      <c r="H344" s="232" t="s">
        <v>854</v>
      </c>
      <c r="I344" s="233">
        <v>200</v>
      </c>
      <c r="J344" s="439"/>
      <c r="K344" s="439"/>
      <c r="L344" s="154"/>
      <c r="M344" s="338">
        <v>1340</v>
      </c>
      <c r="N344" s="338">
        <v>0</v>
      </c>
      <c r="O344" s="338">
        <v>0</v>
      </c>
      <c r="P344" s="351">
        <f t="shared" si="111"/>
        <v>0</v>
      </c>
      <c r="Q344" s="338">
        <v>0</v>
      </c>
      <c r="R344" s="338"/>
      <c r="S344" s="351">
        <f t="shared" si="112"/>
        <v>0</v>
      </c>
      <c r="T344" s="338">
        <v>0</v>
      </c>
      <c r="U344" s="338"/>
      <c r="V344" s="351">
        <f t="shared" si="113"/>
        <v>0</v>
      </c>
      <c r="W344" s="338">
        <v>0</v>
      </c>
      <c r="X344" s="338"/>
    </row>
    <row r="345" spans="1:24" ht="93.75">
      <c r="A345" s="221" t="s">
        <v>235</v>
      </c>
      <c r="B345" s="188" t="s">
        <v>1259</v>
      </c>
      <c r="C345" s="240" t="s">
        <v>111</v>
      </c>
      <c r="D345" s="232" t="s">
        <v>333</v>
      </c>
      <c r="E345" s="232" t="s">
        <v>1199</v>
      </c>
      <c r="F345" s="232" t="s">
        <v>97</v>
      </c>
      <c r="G345" s="232" t="s">
        <v>97</v>
      </c>
      <c r="H345" s="232" t="s">
        <v>99</v>
      </c>
      <c r="I345" s="233">
        <v>200</v>
      </c>
      <c r="J345" s="439"/>
      <c r="K345" s="439"/>
      <c r="L345" s="154"/>
      <c r="M345" s="338">
        <v>76.8</v>
      </c>
      <c r="N345" s="338">
        <v>88.5</v>
      </c>
      <c r="O345" s="338">
        <v>70.8</v>
      </c>
      <c r="P345" s="351">
        <f t="shared" si="111"/>
        <v>121.7</v>
      </c>
      <c r="Q345" s="338">
        <v>121.7</v>
      </c>
      <c r="R345" s="338"/>
      <c r="S345" s="351">
        <f t="shared" si="112"/>
        <v>119.6</v>
      </c>
      <c r="T345" s="338">
        <v>119.6</v>
      </c>
      <c r="U345" s="338"/>
      <c r="V345" s="351">
        <f t="shared" si="113"/>
        <v>125.4</v>
      </c>
      <c r="W345" s="338">
        <v>125.4</v>
      </c>
      <c r="X345" s="338"/>
    </row>
    <row r="346" spans="1:24">
      <c r="A346" s="213" t="s">
        <v>238</v>
      </c>
      <c r="B346" s="435" t="s">
        <v>31</v>
      </c>
      <c r="C346" s="436"/>
      <c r="D346" s="436"/>
      <c r="E346" s="436"/>
      <c r="F346" s="436"/>
      <c r="G346" s="436"/>
      <c r="H346" s="437"/>
      <c r="I346" s="242">
        <v>800</v>
      </c>
      <c r="J346" s="209"/>
      <c r="K346" s="189"/>
      <c r="L346" s="154"/>
      <c r="M346" s="144">
        <f>M347</f>
        <v>4.5999999999999996</v>
      </c>
      <c r="N346" s="144">
        <f t="shared" ref="N346:X347" si="114">N347</f>
        <v>21.3</v>
      </c>
      <c r="O346" s="144">
        <f t="shared" si="114"/>
        <v>17.899999999999999</v>
      </c>
      <c r="P346" s="144">
        <f t="shared" si="114"/>
        <v>29.7</v>
      </c>
      <c r="Q346" s="144">
        <f t="shared" si="114"/>
        <v>29.7</v>
      </c>
      <c r="R346" s="144">
        <f t="shared" si="114"/>
        <v>0</v>
      </c>
      <c r="S346" s="144">
        <f t="shared" si="114"/>
        <v>29.2</v>
      </c>
      <c r="T346" s="144">
        <f t="shared" si="114"/>
        <v>29.2</v>
      </c>
      <c r="U346" s="144">
        <f t="shared" si="114"/>
        <v>0</v>
      </c>
      <c r="V346" s="144">
        <f t="shared" si="114"/>
        <v>30.6</v>
      </c>
      <c r="W346" s="144">
        <f t="shared" si="114"/>
        <v>30.6</v>
      </c>
      <c r="X346" s="144">
        <f t="shared" si="114"/>
        <v>0</v>
      </c>
    </row>
    <row r="347" spans="1:24">
      <c r="A347" s="197" t="s">
        <v>50</v>
      </c>
      <c r="B347" s="438" t="s">
        <v>395</v>
      </c>
      <c r="C347" s="438"/>
      <c r="D347" s="438"/>
      <c r="E347" s="438"/>
      <c r="F347" s="438"/>
      <c r="G347" s="438"/>
      <c r="H347" s="438"/>
      <c r="I347" s="152">
        <v>800</v>
      </c>
      <c r="J347" s="189"/>
      <c r="K347" s="189"/>
      <c r="L347" s="154"/>
      <c r="M347" s="338">
        <f>M348</f>
        <v>4.5999999999999996</v>
      </c>
      <c r="N347" s="338">
        <f t="shared" si="114"/>
        <v>21.3</v>
      </c>
      <c r="O347" s="338">
        <f t="shared" si="114"/>
        <v>17.899999999999999</v>
      </c>
      <c r="P347" s="338">
        <f t="shared" si="114"/>
        <v>29.7</v>
      </c>
      <c r="Q347" s="338">
        <f t="shared" si="114"/>
        <v>29.7</v>
      </c>
      <c r="R347" s="338">
        <f t="shared" si="114"/>
        <v>0</v>
      </c>
      <c r="S347" s="338">
        <f t="shared" si="114"/>
        <v>29.2</v>
      </c>
      <c r="T347" s="338">
        <f t="shared" si="114"/>
        <v>29.2</v>
      </c>
      <c r="U347" s="338">
        <f t="shared" si="114"/>
        <v>0</v>
      </c>
      <c r="V347" s="338">
        <f t="shared" si="114"/>
        <v>30.6</v>
      </c>
      <c r="W347" s="338">
        <f t="shared" si="114"/>
        <v>30.6</v>
      </c>
      <c r="X347" s="338">
        <f t="shared" si="114"/>
        <v>0</v>
      </c>
    </row>
    <row r="348" spans="1:24" ht="318.75">
      <c r="A348" s="197" t="s">
        <v>180</v>
      </c>
      <c r="B348" s="188" t="s">
        <v>232</v>
      </c>
      <c r="C348" s="322" t="s">
        <v>346</v>
      </c>
      <c r="D348" s="243" t="s">
        <v>341</v>
      </c>
      <c r="E348" s="243" t="s">
        <v>1197</v>
      </c>
      <c r="F348" s="232" t="s">
        <v>94</v>
      </c>
      <c r="G348" s="232" t="s">
        <v>79</v>
      </c>
      <c r="H348" s="232" t="s">
        <v>95</v>
      </c>
      <c r="I348" s="233">
        <v>800</v>
      </c>
      <c r="J348" s="187" t="s">
        <v>1215</v>
      </c>
      <c r="K348" s="187" t="s">
        <v>1217</v>
      </c>
      <c r="L348" s="153"/>
      <c r="M348" s="342">
        <v>4.5999999999999996</v>
      </c>
      <c r="N348" s="338">
        <v>21.3</v>
      </c>
      <c r="O348" s="338">
        <v>17.899999999999999</v>
      </c>
      <c r="P348" s="351">
        <f t="shared" si="111"/>
        <v>29.7</v>
      </c>
      <c r="Q348" s="338">
        <v>29.7</v>
      </c>
      <c r="R348" s="338"/>
      <c r="S348" s="351">
        <f>SUM(T348:U348)</f>
        <v>29.2</v>
      </c>
      <c r="T348" s="338">
        <v>29.2</v>
      </c>
      <c r="U348" s="338"/>
      <c r="V348" s="351">
        <f>SUM(W348:X348)</f>
        <v>30.6</v>
      </c>
      <c r="W348" s="338">
        <v>30.6</v>
      </c>
      <c r="X348" s="338"/>
    </row>
    <row r="349" spans="1:24" ht="75">
      <c r="A349" s="197" t="s">
        <v>251</v>
      </c>
      <c r="B349" s="188" t="s">
        <v>269</v>
      </c>
      <c r="C349" s="143" t="s">
        <v>107</v>
      </c>
      <c r="D349" s="153"/>
      <c r="E349" s="153"/>
      <c r="F349" s="221" t="s">
        <v>97</v>
      </c>
      <c r="G349" s="221" t="s">
        <v>94</v>
      </c>
      <c r="H349" s="221" t="s">
        <v>176</v>
      </c>
      <c r="I349" s="152">
        <v>800</v>
      </c>
      <c r="J349" s="439" t="s">
        <v>1260</v>
      </c>
      <c r="K349" s="440" t="s">
        <v>190</v>
      </c>
      <c r="L349" s="153"/>
      <c r="M349" s="338">
        <v>0</v>
      </c>
      <c r="N349" s="338">
        <v>0</v>
      </c>
      <c r="O349" s="338">
        <v>0</v>
      </c>
      <c r="P349" s="338"/>
      <c r="Q349" s="338"/>
      <c r="R349" s="338"/>
      <c r="S349" s="338"/>
      <c r="T349" s="338"/>
      <c r="U349" s="338"/>
      <c r="V349" s="338"/>
      <c r="W349" s="338"/>
      <c r="X349" s="338"/>
    </row>
    <row r="350" spans="1:24" ht="75">
      <c r="A350" s="197" t="s">
        <v>1261</v>
      </c>
      <c r="B350" s="188" t="s">
        <v>1262</v>
      </c>
      <c r="C350" s="143" t="s">
        <v>110</v>
      </c>
      <c r="D350" s="153"/>
      <c r="E350" s="153"/>
      <c r="F350" s="221" t="s">
        <v>97</v>
      </c>
      <c r="G350" s="221" t="s">
        <v>94</v>
      </c>
      <c r="H350" s="221" t="s">
        <v>170</v>
      </c>
      <c r="I350" s="152">
        <v>800</v>
      </c>
      <c r="J350" s="439"/>
      <c r="K350" s="440"/>
      <c r="L350" s="153"/>
      <c r="M350" s="338">
        <v>0</v>
      </c>
      <c r="N350" s="338"/>
      <c r="O350" s="338"/>
      <c r="P350" s="338"/>
      <c r="Q350" s="338"/>
      <c r="R350" s="338"/>
      <c r="S350" s="338"/>
      <c r="T350" s="338"/>
      <c r="U350" s="338"/>
      <c r="V350" s="338"/>
      <c r="W350" s="338"/>
      <c r="X350" s="338"/>
    </row>
    <row r="351" spans="1:24" ht="409.5">
      <c r="A351" s="197" t="s">
        <v>861</v>
      </c>
      <c r="B351" s="188" t="s">
        <v>274</v>
      </c>
      <c r="C351" s="143"/>
      <c r="D351" s="153"/>
      <c r="E351" s="153"/>
      <c r="F351" s="221" t="s">
        <v>97</v>
      </c>
      <c r="G351" s="221" t="s">
        <v>97</v>
      </c>
      <c r="H351" s="221" t="s">
        <v>99</v>
      </c>
      <c r="I351" s="152">
        <v>800</v>
      </c>
      <c r="J351" s="187" t="s">
        <v>189</v>
      </c>
      <c r="K351" s="194" t="s">
        <v>190</v>
      </c>
      <c r="L351" s="153"/>
      <c r="M351" s="338">
        <v>0</v>
      </c>
      <c r="N351" s="338">
        <v>0</v>
      </c>
      <c r="O351" s="338">
        <v>0</v>
      </c>
      <c r="P351" s="338">
        <f>SUM(Q351:R351)</f>
        <v>0</v>
      </c>
      <c r="Q351" s="338"/>
      <c r="R351" s="338"/>
      <c r="S351" s="338">
        <f>SUM(T351:U351)</f>
        <v>0</v>
      </c>
      <c r="T351" s="338"/>
      <c r="U351" s="338"/>
      <c r="V351" s="338">
        <f>SUM(W351:X351)</f>
        <v>0</v>
      </c>
      <c r="W351" s="338"/>
      <c r="X351" s="338"/>
    </row>
    <row r="352" spans="1:24" ht="37.5">
      <c r="A352" s="190" t="s">
        <v>131</v>
      </c>
      <c r="B352" s="200" t="s">
        <v>282</v>
      </c>
      <c r="C352" s="307"/>
      <c r="D352" s="140"/>
      <c r="E352" s="140"/>
      <c r="F352" s="140"/>
      <c r="G352" s="140"/>
      <c r="H352" s="140"/>
      <c r="I352" s="140"/>
      <c r="J352" s="190"/>
      <c r="K352" s="190"/>
      <c r="L352" s="140"/>
      <c r="M352" s="336">
        <f>SUM(M353)</f>
        <v>11354.8</v>
      </c>
      <c r="N352" s="336">
        <f t="shared" ref="N352:X352" si="115">SUM(N353)</f>
        <v>15901.2</v>
      </c>
      <c r="O352" s="336">
        <f t="shared" si="115"/>
        <v>9761.2000000000007</v>
      </c>
      <c r="P352" s="336">
        <f>SUM(P353)</f>
        <v>15148.900000000001</v>
      </c>
      <c r="Q352" s="336">
        <f t="shared" si="115"/>
        <v>15148.900000000001</v>
      </c>
      <c r="R352" s="336">
        <f t="shared" si="115"/>
        <v>0</v>
      </c>
      <c r="S352" s="336">
        <f t="shared" si="115"/>
        <v>14902.1</v>
      </c>
      <c r="T352" s="336">
        <f t="shared" si="115"/>
        <v>14902.1</v>
      </c>
      <c r="U352" s="336">
        <f t="shared" si="115"/>
        <v>0</v>
      </c>
      <c r="V352" s="336">
        <f t="shared" si="115"/>
        <v>15614.7</v>
      </c>
      <c r="W352" s="336">
        <f t="shared" si="115"/>
        <v>15614.7</v>
      </c>
      <c r="X352" s="336">
        <f t="shared" si="115"/>
        <v>0</v>
      </c>
    </row>
    <row r="353" spans="1:24">
      <c r="A353" s="199" t="s">
        <v>9</v>
      </c>
      <c r="B353" s="441" t="s">
        <v>66</v>
      </c>
      <c r="C353" s="441"/>
      <c r="D353" s="441"/>
      <c r="E353" s="441"/>
      <c r="F353" s="441"/>
      <c r="G353" s="441"/>
      <c r="H353" s="441"/>
      <c r="I353" s="441"/>
      <c r="J353" s="441"/>
      <c r="K353" s="441"/>
      <c r="L353" s="441"/>
      <c r="M353" s="337">
        <f t="shared" ref="M353:X353" si="116">SUM(M354,M360)</f>
        <v>11354.8</v>
      </c>
      <c r="N353" s="337">
        <f t="shared" si="116"/>
        <v>15901.2</v>
      </c>
      <c r="O353" s="337">
        <f t="shared" si="116"/>
        <v>9761.2000000000007</v>
      </c>
      <c r="P353" s="337">
        <f t="shared" si="116"/>
        <v>15148.900000000001</v>
      </c>
      <c r="Q353" s="337">
        <f t="shared" si="116"/>
        <v>15148.900000000001</v>
      </c>
      <c r="R353" s="337">
        <f t="shared" si="116"/>
        <v>0</v>
      </c>
      <c r="S353" s="337">
        <f t="shared" si="116"/>
        <v>14902.1</v>
      </c>
      <c r="T353" s="337">
        <f t="shared" si="116"/>
        <v>14902.1</v>
      </c>
      <c r="U353" s="337">
        <f t="shared" si="116"/>
        <v>0</v>
      </c>
      <c r="V353" s="337">
        <f t="shared" si="116"/>
        <v>15614.7</v>
      </c>
      <c r="W353" s="337">
        <f t="shared" si="116"/>
        <v>15614.7</v>
      </c>
      <c r="X353" s="337">
        <f t="shared" si="116"/>
        <v>0</v>
      </c>
    </row>
    <row r="354" spans="1:24">
      <c r="A354" s="141" t="s">
        <v>56</v>
      </c>
      <c r="B354" s="188"/>
      <c r="C354" s="291"/>
      <c r="D354" s="262"/>
      <c r="E354" s="153"/>
      <c r="F354" s="188"/>
      <c r="G354" s="188"/>
      <c r="H354" s="188"/>
      <c r="I354" s="188"/>
      <c r="J354" s="189"/>
      <c r="K354" s="253"/>
      <c r="L354" s="153"/>
      <c r="M354" s="144">
        <f>SUM(M355:M359)</f>
        <v>3858.4</v>
      </c>
      <c r="N354" s="144">
        <f>SUM(N355:N359)</f>
        <v>4590.2</v>
      </c>
      <c r="O354" s="144">
        <f t="shared" ref="O354:X354" si="117">SUM(O355:O359)</f>
        <v>3581.1000000000004</v>
      </c>
      <c r="P354" s="144">
        <f t="shared" si="117"/>
        <v>5514.8</v>
      </c>
      <c r="Q354" s="144">
        <f t="shared" si="117"/>
        <v>5514.8</v>
      </c>
      <c r="R354" s="144">
        <f t="shared" si="117"/>
        <v>0</v>
      </c>
      <c r="S354" s="144">
        <f t="shared" si="117"/>
        <v>5424.9</v>
      </c>
      <c r="T354" s="144">
        <f t="shared" si="117"/>
        <v>5424.9</v>
      </c>
      <c r="U354" s="144">
        <f t="shared" si="117"/>
        <v>0</v>
      </c>
      <c r="V354" s="144">
        <f t="shared" si="117"/>
        <v>5684.4</v>
      </c>
      <c r="W354" s="144">
        <f t="shared" si="117"/>
        <v>5684.4</v>
      </c>
      <c r="X354" s="144">
        <f t="shared" si="117"/>
        <v>0</v>
      </c>
    </row>
    <row r="355" spans="1:24" ht="279" customHeight="1">
      <c r="A355" s="197" t="s">
        <v>10</v>
      </c>
      <c r="B355" s="188" t="s">
        <v>67</v>
      </c>
      <c r="C355" s="143" t="s">
        <v>287</v>
      </c>
      <c r="D355" s="153" t="s">
        <v>1188</v>
      </c>
      <c r="E355" s="221" t="s">
        <v>1288</v>
      </c>
      <c r="F355" s="221" t="s">
        <v>91</v>
      </c>
      <c r="G355" s="221" t="s">
        <v>92</v>
      </c>
      <c r="H355" s="221" t="s">
        <v>112</v>
      </c>
      <c r="I355" s="152">
        <v>100</v>
      </c>
      <c r="J355" s="439" t="s">
        <v>1190</v>
      </c>
      <c r="K355" s="440" t="s">
        <v>1191</v>
      </c>
      <c r="L355" s="153"/>
      <c r="M355" s="338">
        <v>3184</v>
      </c>
      <c r="N355" s="338">
        <v>3091.5</v>
      </c>
      <c r="O355" s="338">
        <v>2193.8000000000002</v>
      </c>
      <c r="P355" s="338">
        <f>Q355+R355</f>
        <v>3544.6</v>
      </c>
      <c r="Q355" s="338">
        <v>3544.6</v>
      </c>
      <c r="R355" s="338">
        <v>0</v>
      </c>
      <c r="S355" s="338">
        <f>T355+U355</f>
        <v>3486.8</v>
      </c>
      <c r="T355" s="338">
        <v>3486.8</v>
      </c>
      <c r="U355" s="338">
        <v>0</v>
      </c>
      <c r="V355" s="338">
        <f>W355+X355</f>
        <v>3653.6</v>
      </c>
      <c r="W355" s="338">
        <v>3653.6</v>
      </c>
      <c r="X355" s="338">
        <v>0</v>
      </c>
    </row>
    <row r="356" spans="1:24" ht="281.25" customHeight="1">
      <c r="A356" s="197" t="s">
        <v>11</v>
      </c>
      <c r="B356" s="188" t="s">
        <v>68</v>
      </c>
      <c r="C356" s="145" t="s">
        <v>347</v>
      </c>
      <c r="D356" s="154" t="s">
        <v>1587</v>
      </c>
      <c r="E356" s="221" t="s">
        <v>1175</v>
      </c>
      <c r="F356" s="221" t="s">
        <v>91</v>
      </c>
      <c r="G356" s="221" t="s">
        <v>92</v>
      </c>
      <c r="H356" s="221" t="s">
        <v>112</v>
      </c>
      <c r="I356" s="152">
        <v>200</v>
      </c>
      <c r="J356" s="439"/>
      <c r="K356" s="440"/>
      <c r="L356" s="154"/>
      <c r="M356" s="338">
        <v>333.6</v>
      </c>
      <c r="N356" s="338">
        <v>1423.9</v>
      </c>
      <c r="O356" s="338">
        <v>1312.5</v>
      </c>
      <c r="P356" s="338">
        <f>Q356+R356</f>
        <v>1970.2</v>
      </c>
      <c r="Q356" s="338">
        <v>1970.2</v>
      </c>
      <c r="R356" s="338">
        <v>0</v>
      </c>
      <c r="S356" s="338">
        <f>T356+U356</f>
        <v>1938.1</v>
      </c>
      <c r="T356" s="338">
        <v>1938.1</v>
      </c>
      <c r="U356" s="338">
        <v>0</v>
      </c>
      <c r="V356" s="338">
        <f>W356+X356</f>
        <v>2030.8</v>
      </c>
      <c r="W356" s="338">
        <v>2030.8</v>
      </c>
      <c r="X356" s="338">
        <v>0</v>
      </c>
    </row>
    <row r="357" spans="1:24" ht="277.5" customHeight="1">
      <c r="A357" s="197" t="s">
        <v>194</v>
      </c>
      <c r="B357" s="188" t="s">
        <v>865</v>
      </c>
      <c r="C357" s="145" t="s">
        <v>287</v>
      </c>
      <c r="D357" s="154" t="s">
        <v>1588</v>
      </c>
      <c r="E357" s="221" t="s">
        <v>1237</v>
      </c>
      <c r="F357" s="221" t="s">
        <v>91</v>
      </c>
      <c r="G357" s="221" t="s">
        <v>92</v>
      </c>
      <c r="H357" s="221" t="s">
        <v>841</v>
      </c>
      <c r="I357" s="152">
        <v>100</v>
      </c>
      <c r="J357" s="187" t="s">
        <v>1589</v>
      </c>
      <c r="K357" s="440"/>
      <c r="L357" s="154"/>
      <c r="M357" s="338">
        <v>50</v>
      </c>
      <c r="N357" s="338">
        <v>0</v>
      </c>
      <c r="O357" s="338">
        <v>0</v>
      </c>
      <c r="P357" s="338">
        <f>Q357+R357</f>
        <v>0</v>
      </c>
      <c r="Q357" s="338">
        <v>0</v>
      </c>
      <c r="R357" s="338">
        <v>0</v>
      </c>
      <c r="S357" s="338">
        <f>T357+U357</f>
        <v>0</v>
      </c>
      <c r="T357" s="338">
        <v>0</v>
      </c>
      <c r="U357" s="338">
        <v>0</v>
      </c>
      <c r="V357" s="338">
        <f>W357+X357</f>
        <v>0</v>
      </c>
      <c r="W357" s="338">
        <v>0</v>
      </c>
      <c r="X357" s="338">
        <v>0</v>
      </c>
    </row>
    <row r="358" spans="1:24" ht="318.75">
      <c r="A358" s="197" t="s">
        <v>195</v>
      </c>
      <c r="B358" s="188" t="s">
        <v>1221</v>
      </c>
      <c r="C358" s="145" t="s">
        <v>1221</v>
      </c>
      <c r="D358" s="157" t="s">
        <v>1193</v>
      </c>
      <c r="E358" s="221" t="s">
        <v>1194</v>
      </c>
      <c r="F358" s="221" t="s">
        <v>91</v>
      </c>
      <c r="G358" s="221" t="s">
        <v>82</v>
      </c>
      <c r="H358" s="221" t="s">
        <v>120</v>
      </c>
      <c r="I358" s="152">
        <v>200</v>
      </c>
      <c r="J358" s="188" t="s">
        <v>1195</v>
      </c>
      <c r="K358" s="194" t="s">
        <v>1196</v>
      </c>
      <c r="L358" s="153"/>
      <c r="M358" s="338">
        <v>215.9</v>
      </c>
      <c r="N358" s="338">
        <v>0</v>
      </c>
      <c r="O358" s="338">
        <v>0</v>
      </c>
      <c r="P358" s="338">
        <f>Q358+R358</f>
        <v>0</v>
      </c>
      <c r="Q358" s="338">
        <v>0</v>
      </c>
      <c r="R358" s="338">
        <v>0</v>
      </c>
      <c r="S358" s="338">
        <f>T358+U358</f>
        <v>0</v>
      </c>
      <c r="T358" s="338">
        <v>0</v>
      </c>
      <c r="U358" s="338">
        <v>0</v>
      </c>
      <c r="V358" s="338">
        <f>W358+X358</f>
        <v>0</v>
      </c>
      <c r="W358" s="338">
        <v>0</v>
      </c>
      <c r="X358" s="338">
        <v>0</v>
      </c>
    </row>
    <row r="359" spans="1:24" ht="225">
      <c r="A359" s="197" t="s">
        <v>836</v>
      </c>
      <c r="B359" s="188" t="s">
        <v>1590</v>
      </c>
      <c r="C359" s="145" t="s">
        <v>287</v>
      </c>
      <c r="D359" s="153" t="s">
        <v>1188</v>
      </c>
      <c r="E359" s="221" t="s">
        <v>1288</v>
      </c>
      <c r="F359" s="221" t="s">
        <v>91</v>
      </c>
      <c r="G359" s="221" t="s">
        <v>92</v>
      </c>
      <c r="H359" s="221" t="s">
        <v>1238</v>
      </c>
      <c r="I359" s="152">
        <v>100</v>
      </c>
      <c r="J359" s="187" t="s">
        <v>1591</v>
      </c>
      <c r="K359" s="194"/>
      <c r="L359" s="153"/>
      <c r="M359" s="338">
        <v>74.900000000000006</v>
      </c>
      <c r="N359" s="338">
        <v>74.8</v>
      </c>
      <c r="O359" s="338">
        <v>74.8</v>
      </c>
      <c r="P359" s="338">
        <f>Q359+R359</f>
        <v>0</v>
      </c>
      <c r="Q359" s="338">
        <v>0</v>
      </c>
      <c r="R359" s="338">
        <v>0</v>
      </c>
      <c r="S359" s="338">
        <f>T359+U359</f>
        <v>0</v>
      </c>
      <c r="T359" s="338">
        <v>0</v>
      </c>
      <c r="U359" s="338">
        <v>0</v>
      </c>
      <c r="V359" s="338">
        <f>W359+X359</f>
        <v>0</v>
      </c>
      <c r="W359" s="338">
        <v>0</v>
      </c>
      <c r="X359" s="338">
        <v>0</v>
      </c>
    </row>
    <row r="360" spans="1:24">
      <c r="A360" s="449" t="s">
        <v>87</v>
      </c>
      <c r="B360" s="449"/>
      <c r="C360" s="449"/>
      <c r="D360" s="449"/>
      <c r="E360" s="449"/>
      <c r="F360" s="449"/>
      <c r="G360" s="449"/>
      <c r="H360" s="449"/>
      <c r="I360" s="449"/>
      <c r="J360" s="449"/>
      <c r="K360" s="449"/>
      <c r="L360" s="449"/>
      <c r="M360" s="144">
        <f t="shared" ref="M360:X360" si="118">SUM(M361,M365,M377)</f>
        <v>7496.4</v>
      </c>
      <c r="N360" s="144">
        <f t="shared" si="118"/>
        <v>11311</v>
      </c>
      <c r="O360" s="144">
        <f>SUM(O361,O365,O377)</f>
        <v>6180.1</v>
      </c>
      <c r="P360" s="144">
        <f t="shared" si="118"/>
        <v>9634.1</v>
      </c>
      <c r="Q360" s="144">
        <f t="shared" si="118"/>
        <v>9634.1</v>
      </c>
      <c r="R360" s="144">
        <f t="shared" si="118"/>
        <v>0</v>
      </c>
      <c r="S360" s="144">
        <f t="shared" si="118"/>
        <v>9477.2000000000007</v>
      </c>
      <c r="T360" s="144">
        <f t="shared" si="118"/>
        <v>9477.2000000000007</v>
      </c>
      <c r="U360" s="144">
        <f t="shared" si="118"/>
        <v>0</v>
      </c>
      <c r="V360" s="144">
        <f t="shared" si="118"/>
        <v>9930.3000000000011</v>
      </c>
      <c r="W360" s="144">
        <f t="shared" si="118"/>
        <v>9930.3000000000011</v>
      </c>
      <c r="X360" s="144">
        <f t="shared" si="118"/>
        <v>0</v>
      </c>
    </row>
    <row r="361" spans="1:24">
      <c r="A361" s="197" t="s">
        <v>12</v>
      </c>
      <c r="B361" s="188" t="s">
        <v>57</v>
      </c>
      <c r="C361" s="143"/>
      <c r="D361" s="153"/>
      <c r="E361" s="153"/>
      <c r="F361" s="188"/>
      <c r="G361" s="188"/>
      <c r="H361" s="188"/>
      <c r="I361" s="152">
        <v>100</v>
      </c>
      <c r="J361" s="189"/>
      <c r="K361" s="194"/>
      <c r="L361" s="153"/>
      <c r="M361" s="338">
        <f>SUM(M362:M364)</f>
        <v>5637.0999999999995</v>
      </c>
      <c r="N361" s="338">
        <f t="shared" ref="N361:X361" si="119">SUM(N362:N364)</f>
        <v>6716.8</v>
      </c>
      <c r="O361" s="338">
        <f t="shared" si="119"/>
        <v>4236.6000000000004</v>
      </c>
      <c r="P361" s="338">
        <f>SUM(P362:P364)</f>
        <v>7453.4</v>
      </c>
      <c r="Q361" s="338">
        <f>SUM(Q362:Q364)</f>
        <v>7453.4</v>
      </c>
      <c r="R361" s="338">
        <f t="shared" si="119"/>
        <v>0</v>
      </c>
      <c r="S361" s="338">
        <f t="shared" si="119"/>
        <v>7332</v>
      </c>
      <c r="T361" s="338">
        <f t="shared" si="119"/>
        <v>7332</v>
      </c>
      <c r="U361" s="338">
        <f t="shared" si="119"/>
        <v>0</v>
      </c>
      <c r="V361" s="338">
        <f t="shared" si="119"/>
        <v>7682.6</v>
      </c>
      <c r="W361" s="338">
        <f t="shared" si="119"/>
        <v>7682.6</v>
      </c>
      <c r="X361" s="338">
        <f t="shared" si="119"/>
        <v>0</v>
      </c>
    </row>
    <row r="362" spans="1:24" ht="37.5">
      <c r="A362" s="197" t="s">
        <v>47</v>
      </c>
      <c r="B362" s="188" t="s">
        <v>1592</v>
      </c>
      <c r="C362" s="143"/>
      <c r="D362" s="153"/>
      <c r="E362" s="153"/>
      <c r="F362" s="188"/>
      <c r="G362" s="188"/>
      <c r="H362" s="188"/>
      <c r="I362" s="152">
        <v>100</v>
      </c>
      <c r="J362" s="189"/>
      <c r="K362" s="194"/>
      <c r="L362" s="153"/>
      <c r="M362" s="338"/>
      <c r="N362" s="338"/>
      <c r="O362" s="338"/>
      <c r="P362" s="338"/>
      <c r="Q362" s="338"/>
      <c r="R362" s="338"/>
      <c r="S362" s="338"/>
      <c r="T362" s="338"/>
      <c r="U362" s="338"/>
      <c r="V362" s="338"/>
      <c r="W362" s="338"/>
      <c r="X362" s="338"/>
    </row>
    <row r="363" spans="1:24" ht="281.25">
      <c r="A363" s="197" t="s">
        <v>213</v>
      </c>
      <c r="B363" s="188" t="s">
        <v>232</v>
      </c>
      <c r="C363" s="143" t="s">
        <v>1593</v>
      </c>
      <c r="D363" s="157" t="s">
        <v>341</v>
      </c>
      <c r="E363" s="221" t="s">
        <v>1197</v>
      </c>
      <c r="F363" s="244" t="s">
        <v>94</v>
      </c>
      <c r="G363" s="244" t="s">
        <v>79</v>
      </c>
      <c r="H363" s="244" t="s">
        <v>95</v>
      </c>
      <c r="I363" s="152">
        <v>100</v>
      </c>
      <c r="J363" s="187" t="s">
        <v>1198</v>
      </c>
      <c r="K363" s="194" t="s">
        <v>323</v>
      </c>
      <c r="L363" s="153"/>
      <c r="M363" s="338">
        <v>4991.7</v>
      </c>
      <c r="N363" s="338">
        <v>5799.3</v>
      </c>
      <c r="O363" s="338">
        <v>3726</v>
      </c>
      <c r="P363" s="338">
        <f>Q363+R363</f>
        <v>6488.5</v>
      </c>
      <c r="Q363" s="338">
        <v>6488.5</v>
      </c>
      <c r="R363" s="338">
        <v>0</v>
      </c>
      <c r="S363" s="338">
        <f>T363+U363</f>
        <v>6382.8</v>
      </c>
      <c r="T363" s="338">
        <v>6382.8</v>
      </c>
      <c r="U363" s="338">
        <v>0</v>
      </c>
      <c r="V363" s="338">
        <f>W363+X363</f>
        <v>6688</v>
      </c>
      <c r="W363" s="338">
        <v>6688</v>
      </c>
      <c r="X363" s="338">
        <v>0</v>
      </c>
    </row>
    <row r="364" spans="1:24" ht="378" customHeight="1">
      <c r="A364" s="197" t="s">
        <v>215</v>
      </c>
      <c r="B364" s="188" t="s">
        <v>281</v>
      </c>
      <c r="C364" s="143" t="s">
        <v>1594</v>
      </c>
      <c r="D364" s="157" t="s">
        <v>333</v>
      </c>
      <c r="E364" s="221" t="s">
        <v>1199</v>
      </c>
      <c r="F364" s="221" t="s">
        <v>97</v>
      </c>
      <c r="G364" s="221" t="s">
        <v>97</v>
      </c>
      <c r="H364" s="221" t="s">
        <v>99</v>
      </c>
      <c r="I364" s="152">
        <v>100</v>
      </c>
      <c r="J364" s="187" t="s">
        <v>1595</v>
      </c>
      <c r="K364" s="194" t="s">
        <v>1596</v>
      </c>
      <c r="L364" s="153"/>
      <c r="M364" s="338">
        <v>645.4</v>
      </c>
      <c r="N364" s="338">
        <v>917.5</v>
      </c>
      <c r="O364" s="338">
        <v>510.6</v>
      </c>
      <c r="P364" s="338">
        <f>Q364+R364</f>
        <v>964.9</v>
      </c>
      <c r="Q364" s="338">
        <v>964.9</v>
      </c>
      <c r="R364" s="338">
        <v>0</v>
      </c>
      <c r="S364" s="338">
        <f>T364+U364</f>
        <v>949.2</v>
      </c>
      <c r="T364" s="338">
        <v>949.2</v>
      </c>
      <c r="U364" s="338">
        <v>0</v>
      </c>
      <c r="V364" s="338">
        <f>W364+X364</f>
        <v>994.6</v>
      </c>
      <c r="W364" s="338">
        <v>994.6</v>
      </c>
      <c r="X364" s="338">
        <v>0</v>
      </c>
    </row>
    <row r="365" spans="1:24" ht="37.5">
      <c r="A365" s="197" t="s">
        <v>13</v>
      </c>
      <c r="B365" s="188" t="s">
        <v>32</v>
      </c>
      <c r="C365" s="288"/>
      <c r="D365" s="146"/>
      <c r="E365" s="154"/>
      <c r="F365" s="188"/>
      <c r="G365" s="188"/>
      <c r="H365" s="188"/>
      <c r="I365" s="152">
        <v>200</v>
      </c>
      <c r="J365" s="189"/>
      <c r="K365" s="189"/>
      <c r="L365" s="154"/>
      <c r="M365" s="338">
        <f>SUM(M366:M376)</f>
        <v>1859.3000000000002</v>
      </c>
      <c r="N365" s="338">
        <f t="shared" ref="N365:X365" si="120">SUM(N366:N376)</f>
        <v>4594.2</v>
      </c>
      <c r="O365" s="338">
        <f t="shared" si="120"/>
        <v>1943.5</v>
      </c>
      <c r="P365" s="338">
        <f t="shared" si="120"/>
        <v>2179.2000000000003</v>
      </c>
      <c r="Q365" s="338">
        <f t="shared" si="120"/>
        <v>2179.2000000000003</v>
      </c>
      <c r="R365" s="338">
        <f t="shared" si="120"/>
        <v>0</v>
      </c>
      <c r="S365" s="338">
        <f t="shared" si="120"/>
        <v>2143.6999999999998</v>
      </c>
      <c r="T365" s="338">
        <f t="shared" si="120"/>
        <v>2143.6999999999998</v>
      </c>
      <c r="U365" s="338">
        <f t="shared" si="120"/>
        <v>0</v>
      </c>
      <c r="V365" s="338">
        <f t="shared" si="120"/>
        <v>2246.2000000000003</v>
      </c>
      <c r="W365" s="338">
        <f t="shared" si="120"/>
        <v>2246.2000000000003</v>
      </c>
      <c r="X365" s="338">
        <f t="shared" si="120"/>
        <v>0</v>
      </c>
    </row>
    <row r="366" spans="1:24" ht="37.5">
      <c r="A366" s="197" t="s">
        <v>48</v>
      </c>
      <c r="B366" s="188" t="s">
        <v>1597</v>
      </c>
      <c r="C366" s="288"/>
      <c r="D366" s="146"/>
      <c r="E366" s="154"/>
      <c r="F366" s="188"/>
      <c r="G366" s="188"/>
      <c r="H366" s="188"/>
      <c r="I366" s="152">
        <v>200</v>
      </c>
      <c r="J366" s="189"/>
      <c r="K366" s="189"/>
      <c r="L366" s="154"/>
      <c r="M366" s="338"/>
      <c r="N366" s="338"/>
      <c r="O366" s="338"/>
      <c r="P366" s="338"/>
      <c r="Q366" s="338"/>
      <c r="R366" s="338"/>
      <c r="S366" s="338"/>
      <c r="T366" s="338"/>
      <c r="U366" s="338"/>
      <c r="V366" s="338"/>
      <c r="W366" s="338"/>
      <c r="X366" s="338"/>
    </row>
    <row r="367" spans="1:24" ht="131.25">
      <c r="A367" s="197" t="s">
        <v>217</v>
      </c>
      <c r="B367" s="188" t="s">
        <v>214</v>
      </c>
      <c r="C367" s="143" t="s">
        <v>1593</v>
      </c>
      <c r="D367" s="157" t="s">
        <v>341</v>
      </c>
      <c r="E367" s="221" t="s">
        <v>1197</v>
      </c>
      <c r="F367" s="221" t="s">
        <v>94</v>
      </c>
      <c r="G367" s="221" t="s">
        <v>79</v>
      </c>
      <c r="H367" s="221" t="s">
        <v>95</v>
      </c>
      <c r="I367" s="152">
        <v>200</v>
      </c>
      <c r="J367" s="439" t="s">
        <v>1252</v>
      </c>
      <c r="K367" s="439" t="s">
        <v>323</v>
      </c>
      <c r="L367" s="154"/>
      <c r="M367" s="338">
        <v>1176.7</v>
      </c>
      <c r="N367" s="338">
        <v>1030.5</v>
      </c>
      <c r="O367" s="338">
        <v>688.1</v>
      </c>
      <c r="P367" s="338">
        <f t="shared" ref="P367:P376" si="121">Q367+R367</f>
        <v>1270.4000000000001</v>
      </c>
      <c r="Q367" s="338">
        <v>1270.4000000000001</v>
      </c>
      <c r="R367" s="338">
        <v>0</v>
      </c>
      <c r="S367" s="338">
        <f>T367+U367</f>
        <v>1249.7</v>
      </c>
      <c r="T367" s="338">
        <v>1249.7</v>
      </c>
      <c r="U367" s="338">
        <v>0</v>
      </c>
      <c r="V367" s="338">
        <f t="shared" ref="V367:V376" si="122">W367+X367</f>
        <v>1309.4000000000001</v>
      </c>
      <c r="W367" s="338">
        <v>1309.4000000000001</v>
      </c>
      <c r="X367" s="338">
        <v>0</v>
      </c>
    </row>
    <row r="368" spans="1:24" ht="112.5">
      <c r="A368" s="197" t="s">
        <v>218</v>
      </c>
      <c r="B368" s="188" t="s">
        <v>214</v>
      </c>
      <c r="C368" s="143" t="s">
        <v>1598</v>
      </c>
      <c r="D368" s="157" t="s">
        <v>341</v>
      </c>
      <c r="E368" s="221" t="s">
        <v>1197</v>
      </c>
      <c r="F368" s="221" t="s">
        <v>94</v>
      </c>
      <c r="G368" s="221" t="s">
        <v>79</v>
      </c>
      <c r="H368" s="221" t="s">
        <v>174</v>
      </c>
      <c r="I368" s="152">
        <v>200</v>
      </c>
      <c r="J368" s="439"/>
      <c r="K368" s="448"/>
      <c r="L368" s="154"/>
      <c r="M368" s="338">
        <v>136.9</v>
      </c>
      <c r="N368" s="338">
        <v>253.8</v>
      </c>
      <c r="O368" s="338">
        <v>111.7</v>
      </c>
      <c r="P368" s="338">
        <f t="shared" si="121"/>
        <v>244</v>
      </c>
      <c r="Q368" s="338">
        <v>244</v>
      </c>
      <c r="R368" s="338">
        <v>0</v>
      </c>
      <c r="S368" s="338">
        <f t="shared" ref="S368:S376" si="123">T368+U368</f>
        <v>240</v>
      </c>
      <c r="T368" s="338">
        <v>240</v>
      </c>
      <c r="U368" s="338">
        <v>0</v>
      </c>
      <c r="V368" s="338">
        <f t="shared" si="122"/>
        <v>251.5</v>
      </c>
      <c r="W368" s="338">
        <v>251.5</v>
      </c>
      <c r="X368" s="338">
        <v>0</v>
      </c>
    </row>
    <row r="369" spans="1:24" ht="409.5">
      <c r="A369" s="197" t="s">
        <v>220</v>
      </c>
      <c r="B369" s="188" t="s">
        <v>222</v>
      </c>
      <c r="C369" s="143" t="s">
        <v>1599</v>
      </c>
      <c r="D369" s="157" t="s">
        <v>334</v>
      </c>
      <c r="E369" s="221" t="s">
        <v>1202</v>
      </c>
      <c r="F369" s="221" t="s">
        <v>92</v>
      </c>
      <c r="G369" s="221" t="s">
        <v>96</v>
      </c>
      <c r="H369" s="221" t="s">
        <v>157</v>
      </c>
      <c r="I369" s="152">
        <v>200</v>
      </c>
      <c r="J369" s="187" t="s">
        <v>1203</v>
      </c>
      <c r="K369" s="187" t="s">
        <v>1204</v>
      </c>
      <c r="L369" s="154"/>
      <c r="M369" s="338">
        <v>0</v>
      </c>
      <c r="N369" s="338">
        <v>113.6</v>
      </c>
      <c r="O369" s="338">
        <v>0</v>
      </c>
      <c r="P369" s="338">
        <f t="shared" si="121"/>
        <v>112.4</v>
      </c>
      <c r="Q369" s="338">
        <v>112.4</v>
      </c>
      <c r="R369" s="338">
        <v>0</v>
      </c>
      <c r="S369" s="338">
        <f t="shared" si="123"/>
        <v>110.6</v>
      </c>
      <c r="T369" s="338">
        <v>110.6</v>
      </c>
      <c r="U369" s="338">
        <v>0</v>
      </c>
      <c r="V369" s="338">
        <f t="shared" si="122"/>
        <v>115.9</v>
      </c>
      <c r="W369" s="338">
        <v>115.9</v>
      </c>
      <c r="X369" s="338">
        <v>0</v>
      </c>
    </row>
    <row r="370" spans="1:24" ht="131.25">
      <c r="A370" s="197" t="s">
        <v>221</v>
      </c>
      <c r="B370" s="188" t="s">
        <v>226</v>
      </c>
      <c r="C370" s="311" t="s">
        <v>224</v>
      </c>
      <c r="D370" s="157" t="s">
        <v>335</v>
      </c>
      <c r="E370" s="221" t="s">
        <v>1205</v>
      </c>
      <c r="F370" s="221" t="s">
        <v>97</v>
      </c>
      <c r="G370" s="221" t="s">
        <v>94</v>
      </c>
      <c r="H370" s="221" t="s">
        <v>206</v>
      </c>
      <c r="I370" s="152">
        <v>200</v>
      </c>
      <c r="J370" s="439" t="s">
        <v>1206</v>
      </c>
      <c r="K370" s="439" t="s">
        <v>1207</v>
      </c>
      <c r="L370" s="154"/>
      <c r="M370" s="338">
        <v>122.5</v>
      </c>
      <c r="N370" s="338">
        <v>122.9</v>
      </c>
      <c r="O370" s="338">
        <v>122.9</v>
      </c>
      <c r="P370" s="338">
        <f t="shared" si="121"/>
        <v>214.5</v>
      </c>
      <c r="Q370" s="338">
        <v>214.5</v>
      </c>
      <c r="R370" s="338">
        <v>0</v>
      </c>
      <c r="S370" s="338">
        <f t="shared" si="123"/>
        <v>211</v>
      </c>
      <c r="T370" s="338">
        <v>211</v>
      </c>
      <c r="U370" s="338">
        <v>0</v>
      </c>
      <c r="V370" s="338">
        <f t="shared" si="122"/>
        <v>221.1</v>
      </c>
      <c r="W370" s="338">
        <v>221.1</v>
      </c>
      <c r="X370" s="338">
        <v>0</v>
      </c>
    </row>
    <row r="371" spans="1:24" ht="56.25">
      <c r="A371" s="197" t="s">
        <v>223</v>
      </c>
      <c r="B371" s="188" t="s">
        <v>1273</v>
      </c>
      <c r="C371" s="143" t="s">
        <v>1600</v>
      </c>
      <c r="D371" s="157" t="s">
        <v>335</v>
      </c>
      <c r="E371" s="221" t="s">
        <v>1205</v>
      </c>
      <c r="F371" s="221" t="s">
        <v>97</v>
      </c>
      <c r="G371" s="221" t="s">
        <v>94</v>
      </c>
      <c r="H371" s="221" t="s">
        <v>122</v>
      </c>
      <c r="I371" s="152">
        <v>200</v>
      </c>
      <c r="J371" s="439"/>
      <c r="K371" s="448"/>
      <c r="L371" s="154"/>
      <c r="M371" s="338">
        <v>243.8</v>
      </c>
      <c r="N371" s="338">
        <v>272.2</v>
      </c>
      <c r="O371" s="338">
        <v>272.2</v>
      </c>
      <c r="P371" s="338">
        <f t="shared" si="121"/>
        <v>323.10000000000002</v>
      </c>
      <c r="Q371" s="338">
        <v>323.10000000000002</v>
      </c>
      <c r="R371" s="338">
        <v>0</v>
      </c>
      <c r="S371" s="338">
        <f t="shared" si="123"/>
        <v>317.8</v>
      </c>
      <c r="T371" s="338">
        <v>317.8</v>
      </c>
      <c r="U371" s="338">
        <v>0</v>
      </c>
      <c r="V371" s="338">
        <f t="shared" si="122"/>
        <v>333</v>
      </c>
      <c r="W371" s="338">
        <v>333</v>
      </c>
      <c r="X371" s="338">
        <v>0</v>
      </c>
    </row>
    <row r="372" spans="1:24" ht="56.25">
      <c r="A372" s="197" t="s">
        <v>225</v>
      </c>
      <c r="B372" s="188" t="s">
        <v>1273</v>
      </c>
      <c r="C372" s="323" t="s">
        <v>1256</v>
      </c>
      <c r="D372" s="157" t="s">
        <v>335</v>
      </c>
      <c r="E372" s="221" t="s">
        <v>1205</v>
      </c>
      <c r="F372" s="221" t="s">
        <v>97</v>
      </c>
      <c r="G372" s="221" t="s">
        <v>94</v>
      </c>
      <c r="H372" s="221" t="s">
        <v>207</v>
      </c>
      <c r="I372" s="152">
        <v>200</v>
      </c>
      <c r="J372" s="439"/>
      <c r="K372" s="448"/>
      <c r="L372" s="153"/>
      <c r="M372" s="338">
        <v>0</v>
      </c>
      <c r="N372" s="338">
        <v>0</v>
      </c>
      <c r="O372" s="338">
        <v>0</v>
      </c>
      <c r="P372" s="338">
        <f t="shared" si="121"/>
        <v>0</v>
      </c>
      <c r="Q372" s="338">
        <v>0</v>
      </c>
      <c r="R372" s="338">
        <v>0</v>
      </c>
      <c r="S372" s="338">
        <f>T372+U372</f>
        <v>0</v>
      </c>
      <c r="T372" s="338">
        <v>0</v>
      </c>
      <c r="U372" s="338">
        <v>0</v>
      </c>
      <c r="V372" s="338">
        <f t="shared" si="122"/>
        <v>0</v>
      </c>
      <c r="W372" s="338">
        <v>0</v>
      </c>
      <c r="X372" s="338">
        <v>0</v>
      </c>
    </row>
    <row r="373" spans="1:24" ht="56.25">
      <c r="A373" s="197" t="s">
        <v>227</v>
      </c>
      <c r="B373" s="188" t="s">
        <v>1273</v>
      </c>
      <c r="C373" s="323" t="s">
        <v>1601</v>
      </c>
      <c r="D373" s="157" t="s">
        <v>335</v>
      </c>
      <c r="E373" s="221" t="s">
        <v>1205</v>
      </c>
      <c r="F373" s="221" t="s">
        <v>97</v>
      </c>
      <c r="G373" s="221" t="s">
        <v>94</v>
      </c>
      <c r="H373" s="221" t="s">
        <v>170</v>
      </c>
      <c r="I373" s="152">
        <v>200</v>
      </c>
      <c r="J373" s="439"/>
      <c r="K373" s="448"/>
      <c r="L373" s="153"/>
      <c r="M373" s="338">
        <v>0</v>
      </c>
      <c r="N373" s="338">
        <v>0</v>
      </c>
      <c r="O373" s="338">
        <v>0</v>
      </c>
      <c r="P373" s="338">
        <f t="shared" si="121"/>
        <v>14.8</v>
      </c>
      <c r="Q373" s="338">
        <v>14.8</v>
      </c>
      <c r="R373" s="338">
        <v>0</v>
      </c>
      <c r="S373" s="338">
        <f>T373+U373</f>
        <v>14.6</v>
      </c>
      <c r="T373" s="338">
        <v>14.6</v>
      </c>
      <c r="U373" s="338">
        <v>0</v>
      </c>
      <c r="V373" s="338">
        <f t="shared" si="122"/>
        <v>15.3</v>
      </c>
      <c r="W373" s="338">
        <v>15.3</v>
      </c>
      <c r="X373" s="338">
        <v>0</v>
      </c>
    </row>
    <row r="374" spans="1:24" ht="168.75">
      <c r="A374" s="197" t="s">
        <v>228</v>
      </c>
      <c r="B374" s="188" t="s">
        <v>1273</v>
      </c>
      <c r="C374" s="323" t="s">
        <v>326</v>
      </c>
      <c r="D374" s="157" t="s">
        <v>379</v>
      </c>
      <c r="E374" s="221" t="s">
        <v>1212</v>
      </c>
      <c r="F374" s="221" t="s">
        <v>97</v>
      </c>
      <c r="G374" s="221" t="s">
        <v>94</v>
      </c>
      <c r="H374" s="221" t="s">
        <v>181</v>
      </c>
      <c r="I374" s="152">
        <v>200</v>
      </c>
      <c r="J374" s="216" t="s">
        <v>1005</v>
      </c>
      <c r="K374" s="253">
        <v>45083</v>
      </c>
      <c r="L374" s="154"/>
      <c r="M374" s="338">
        <v>50</v>
      </c>
      <c r="N374" s="338">
        <v>0</v>
      </c>
      <c r="O374" s="338">
        <v>0</v>
      </c>
      <c r="P374" s="338">
        <f t="shared" si="121"/>
        <v>0</v>
      </c>
      <c r="Q374" s="338">
        <f t="shared" ref="Q374:X374" si="124">SUM(Q375:Q375)</f>
        <v>0</v>
      </c>
      <c r="R374" s="338">
        <f t="shared" si="124"/>
        <v>0</v>
      </c>
      <c r="S374" s="338">
        <f t="shared" si="123"/>
        <v>0</v>
      </c>
      <c r="T374" s="338">
        <f t="shared" si="124"/>
        <v>0</v>
      </c>
      <c r="U374" s="338">
        <f t="shared" si="124"/>
        <v>0</v>
      </c>
      <c r="V374" s="338">
        <f t="shared" si="122"/>
        <v>0</v>
      </c>
      <c r="W374" s="338">
        <f t="shared" si="124"/>
        <v>0</v>
      </c>
      <c r="X374" s="338">
        <f t="shared" si="124"/>
        <v>0</v>
      </c>
    </row>
    <row r="375" spans="1:24" ht="150">
      <c r="A375" s="197" t="s">
        <v>230</v>
      </c>
      <c r="B375" s="188" t="s">
        <v>1273</v>
      </c>
      <c r="C375" s="323" t="s">
        <v>326</v>
      </c>
      <c r="D375" s="157" t="s">
        <v>379</v>
      </c>
      <c r="E375" s="221" t="s">
        <v>1205</v>
      </c>
      <c r="F375" s="221" t="s">
        <v>97</v>
      </c>
      <c r="G375" s="221" t="s">
        <v>94</v>
      </c>
      <c r="H375" s="221" t="s">
        <v>181</v>
      </c>
      <c r="I375" s="152">
        <v>200</v>
      </c>
      <c r="J375" s="216" t="s">
        <v>1006</v>
      </c>
      <c r="K375" s="253">
        <v>45148</v>
      </c>
      <c r="L375" s="154"/>
      <c r="M375" s="338">
        <v>129.4</v>
      </c>
      <c r="N375" s="338">
        <v>0</v>
      </c>
      <c r="O375" s="338">
        <v>0</v>
      </c>
      <c r="P375" s="338">
        <f t="shared" si="121"/>
        <v>0</v>
      </c>
      <c r="Q375" s="338">
        <v>0</v>
      </c>
      <c r="R375" s="338">
        <v>0</v>
      </c>
      <c r="S375" s="338">
        <f t="shared" si="123"/>
        <v>0</v>
      </c>
      <c r="T375" s="338">
        <v>0</v>
      </c>
      <c r="U375" s="338">
        <v>0</v>
      </c>
      <c r="V375" s="338">
        <f t="shared" si="122"/>
        <v>0</v>
      </c>
      <c r="W375" s="338">
        <v>0</v>
      </c>
      <c r="X375" s="338">
        <v>0</v>
      </c>
    </row>
    <row r="376" spans="1:24" ht="204" customHeight="1">
      <c r="A376" s="197" t="s">
        <v>1602</v>
      </c>
      <c r="B376" s="188" t="s">
        <v>1273</v>
      </c>
      <c r="C376" s="311" t="s">
        <v>1603</v>
      </c>
      <c r="D376" s="157" t="s">
        <v>335</v>
      </c>
      <c r="E376" s="221" t="s">
        <v>1205</v>
      </c>
      <c r="F376" s="221" t="s">
        <v>97</v>
      </c>
      <c r="G376" s="221" t="s">
        <v>94</v>
      </c>
      <c r="H376" s="221" t="s">
        <v>183</v>
      </c>
      <c r="I376" s="152">
        <v>200</v>
      </c>
      <c r="J376" s="216" t="s">
        <v>1604</v>
      </c>
      <c r="K376" s="253">
        <v>45313</v>
      </c>
      <c r="L376" s="154"/>
      <c r="M376" s="338">
        <v>0</v>
      </c>
      <c r="N376" s="338">
        <v>2801.2</v>
      </c>
      <c r="O376" s="338">
        <v>748.6</v>
      </c>
      <c r="P376" s="338">
        <f t="shared" si="121"/>
        <v>0</v>
      </c>
      <c r="Q376" s="338">
        <v>0</v>
      </c>
      <c r="R376" s="338">
        <v>0</v>
      </c>
      <c r="S376" s="338">
        <f t="shared" si="123"/>
        <v>0</v>
      </c>
      <c r="T376" s="338">
        <v>0</v>
      </c>
      <c r="U376" s="338">
        <v>0</v>
      </c>
      <c r="V376" s="338">
        <f t="shared" si="122"/>
        <v>0</v>
      </c>
      <c r="W376" s="338">
        <v>0</v>
      </c>
      <c r="X376" s="338">
        <v>0</v>
      </c>
    </row>
    <row r="377" spans="1:24">
      <c r="A377" s="197" t="s">
        <v>149</v>
      </c>
      <c r="B377" s="188" t="s">
        <v>31</v>
      </c>
      <c r="C377" s="288"/>
      <c r="D377" s="146"/>
      <c r="E377" s="154"/>
      <c r="F377" s="188"/>
      <c r="G377" s="188"/>
      <c r="H377" s="188"/>
      <c r="I377" s="152">
        <v>800</v>
      </c>
      <c r="J377" s="189"/>
      <c r="K377" s="189"/>
      <c r="L377" s="154"/>
      <c r="M377" s="338">
        <f>SUM(M378:M379)</f>
        <v>0</v>
      </c>
      <c r="N377" s="338">
        <v>0</v>
      </c>
      <c r="O377" s="338">
        <f>SUM(O378:O379)</f>
        <v>0</v>
      </c>
      <c r="P377" s="338">
        <f t="shared" ref="P377:X377" si="125">SUM(P378:P379)</f>
        <v>1.5</v>
      </c>
      <c r="Q377" s="338">
        <f t="shared" si="125"/>
        <v>1.5</v>
      </c>
      <c r="R377" s="338">
        <f t="shared" si="125"/>
        <v>0</v>
      </c>
      <c r="S377" s="338">
        <f t="shared" si="125"/>
        <v>1.5</v>
      </c>
      <c r="T377" s="338">
        <f t="shared" si="125"/>
        <v>1.5</v>
      </c>
      <c r="U377" s="338">
        <f t="shared" si="125"/>
        <v>0</v>
      </c>
      <c r="V377" s="338">
        <f t="shared" si="125"/>
        <v>1.5</v>
      </c>
      <c r="W377" s="338">
        <f t="shared" si="125"/>
        <v>1.5</v>
      </c>
      <c r="X377" s="338">
        <f t="shared" si="125"/>
        <v>0</v>
      </c>
    </row>
    <row r="378" spans="1:24" ht="37.5">
      <c r="A378" s="197" t="s">
        <v>50</v>
      </c>
      <c r="B378" s="188" t="s">
        <v>1605</v>
      </c>
      <c r="C378" s="288"/>
      <c r="D378" s="146"/>
      <c r="E378" s="154"/>
      <c r="F378" s="188"/>
      <c r="G378" s="188"/>
      <c r="H378" s="188"/>
      <c r="I378" s="152">
        <v>800</v>
      </c>
      <c r="J378" s="189"/>
      <c r="K378" s="189"/>
      <c r="L378" s="154"/>
      <c r="M378" s="338"/>
      <c r="N378" s="338"/>
      <c r="O378" s="338"/>
      <c r="P378" s="338"/>
      <c r="Q378" s="338"/>
      <c r="R378" s="338"/>
      <c r="S378" s="338"/>
      <c r="T378" s="338"/>
      <c r="U378" s="338"/>
      <c r="V378" s="338"/>
      <c r="W378" s="338"/>
      <c r="X378" s="338"/>
    </row>
    <row r="379" spans="1:24" ht="318.75">
      <c r="A379" s="197" t="s">
        <v>180</v>
      </c>
      <c r="B379" s="188" t="s">
        <v>232</v>
      </c>
      <c r="C379" s="143" t="s">
        <v>1593</v>
      </c>
      <c r="D379" s="157" t="s">
        <v>341</v>
      </c>
      <c r="E379" s="221" t="s">
        <v>1197</v>
      </c>
      <c r="F379" s="221" t="s">
        <v>94</v>
      </c>
      <c r="G379" s="221" t="s">
        <v>79</v>
      </c>
      <c r="H379" s="221" t="s">
        <v>95</v>
      </c>
      <c r="I379" s="152">
        <v>800</v>
      </c>
      <c r="J379" s="187" t="s">
        <v>1252</v>
      </c>
      <c r="K379" s="187" t="s">
        <v>323</v>
      </c>
      <c r="L379" s="154"/>
      <c r="M379" s="338">
        <v>0</v>
      </c>
      <c r="N379" s="338">
        <v>0</v>
      </c>
      <c r="O379" s="338">
        <v>0</v>
      </c>
      <c r="P379" s="338">
        <f>SUM(Q379:R379)</f>
        <v>1.5</v>
      </c>
      <c r="Q379" s="338">
        <v>1.5</v>
      </c>
      <c r="R379" s="338">
        <v>0</v>
      </c>
      <c r="S379" s="338">
        <f>SUM(T379:U379)</f>
        <v>1.5</v>
      </c>
      <c r="T379" s="338">
        <v>1.5</v>
      </c>
      <c r="U379" s="338">
        <v>0</v>
      </c>
      <c r="V379" s="338">
        <f>SUM(W379:X379)</f>
        <v>1.5</v>
      </c>
      <c r="W379" s="338">
        <v>1.5</v>
      </c>
      <c r="X379" s="338">
        <v>0</v>
      </c>
    </row>
    <row r="380" spans="1:24" ht="37.5">
      <c r="A380" s="190" t="s">
        <v>133</v>
      </c>
      <c r="B380" s="200" t="s">
        <v>212</v>
      </c>
      <c r="C380" s="307"/>
      <c r="D380" s="140"/>
      <c r="E380" s="140"/>
      <c r="F380" s="140"/>
      <c r="G380" s="140"/>
      <c r="H380" s="140"/>
      <c r="I380" s="140"/>
      <c r="J380" s="190"/>
      <c r="K380" s="190"/>
      <c r="L380" s="245"/>
      <c r="M380" s="336">
        <v>14257.600000000002</v>
      </c>
      <c r="N380" s="336">
        <v>16872.2</v>
      </c>
      <c r="O380" s="336">
        <v>10045</v>
      </c>
      <c r="P380" s="336">
        <v>16710.2</v>
      </c>
      <c r="Q380" s="336">
        <v>16710.2</v>
      </c>
      <c r="R380" s="336">
        <v>0</v>
      </c>
      <c r="S380" s="336">
        <v>16437.899999999998</v>
      </c>
      <c r="T380" s="336">
        <v>16437.899999999998</v>
      </c>
      <c r="U380" s="336">
        <v>0</v>
      </c>
      <c r="V380" s="336">
        <v>17223.900000000001</v>
      </c>
      <c r="W380" s="336">
        <v>17223.900000000001</v>
      </c>
      <c r="X380" s="336">
        <v>0</v>
      </c>
    </row>
    <row r="381" spans="1:24">
      <c r="A381" s="199" t="s">
        <v>9</v>
      </c>
      <c r="B381" s="441" t="s">
        <v>66</v>
      </c>
      <c r="C381" s="441"/>
      <c r="D381" s="441"/>
      <c r="E381" s="441"/>
      <c r="F381" s="441"/>
      <c r="G381" s="441"/>
      <c r="H381" s="441"/>
      <c r="I381" s="441"/>
      <c r="J381" s="441"/>
      <c r="K381" s="441"/>
      <c r="L381" s="246">
        <f>SUM(L382,L389,)</f>
        <v>14257.600000000002</v>
      </c>
      <c r="M381" s="337">
        <f>SUM(M382,M389,)</f>
        <v>16872.2</v>
      </c>
      <c r="N381" s="337">
        <f>SUM(N382,N389,)</f>
        <v>10045</v>
      </c>
      <c r="O381" s="337">
        <f>SUM(O382,O389,)</f>
        <v>16710.2</v>
      </c>
      <c r="P381" s="337">
        <f t="shared" ref="P381:W381" si="126">SUM(P382,P389,)</f>
        <v>16710.2</v>
      </c>
      <c r="Q381" s="337">
        <f t="shared" si="126"/>
        <v>0</v>
      </c>
      <c r="R381" s="337">
        <f t="shared" si="126"/>
        <v>16437.899999999998</v>
      </c>
      <c r="S381" s="337">
        <f t="shared" si="126"/>
        <v>16437.899999999998</v>
      </c>
      <c r="T381" s="337">
        <f t="shared" si="126"/>
        <v>0</v>
      </c>
      <c r="U381" s="337">
        <f t="shared" si="126"/>
        <v>17223.900000000001</v>
      </c>
      <c r="V381" s="337">
        <f t="shared" si="126"/>
        <v>17223.900000000001</v>
      </c>
      <c r="W381" s="337">
        <f t="shared" si="126"/>
        <v>0</v>
      </c>
      <c r="X381" s="337">
        <f>SUM(X382,)</f>
        <v>0</v>
      </c>
    </row>
    <row r="382" spans="1:24">
      <c r="A382" s="141" t="s">
        <v>56</v>
      </c>
      <c r="B382" s="188"/>
      <c r="C382" s="291"/>
      <c r="D382" s="153"/>
      <c r="E382" s="188"/>
      <c r="F382" s="188"/>
      <c r="G382" s="188"/>
      <c r="H382" s="188"/>
      <c r="I382" s="146"/>
      <c r="J382" s="253"/>
      <c r="K382" s="194"/>
      <c r="L382" s="247">
        <f>SUM(L383:L388)</f>
        <v>3725.8</v>
      </c>
      <c r="M382" s="144">
        <f t="shared" ref="M382:W382" si="127">SUM(M383:M388)</f>
        <v>3693</v>
      </c>
      <c r="N382" s="144">
        <f t="shared" si="127"/>
        <v>2563.5000000000005</v>
      </c>
      <c r="O382" s="144">
        <f t="shared" si="127"/>
        <v>3919.1</v>
      </c>
      <c r="P382" s="144">
        <f t="shared" si="127"/>
        <v>3919.1</v>
      </c>
      <c r="Q382" s="144">
        <f t="shared" si="127"/>
        <v>0</v>
      </c>
      <c r="R382" s="144">
        <f t="shared" si="127"/>
        <v>3855.3</v>
      </c>
      <c r="S382" s="144">
        <f t="shared" si="127"/>
        <v>3855.3</v>
      </c>
      <c r="T382" s="144">
        <f t="shared" si="127"/>
        <v>0</v>
      </c>
      <c r="U382" s="144">
        <f t="shared" si="127"/>
        <v>4039.7000000000003</v>
      </c>
      <c r="V382" s="144">
        <f t="shared" si="127"/>
        <v>4039.7000000000003</v>
      </c>
      <c r="W382" s="144">
        <f t="shared" si="127"/>
        <v>0</v>
      </c>
      <c r="X382" s="144">
        <f>SUM(X383:X384)</f>
        <v>0</v>
      </c>
    </row>
    <row r="383" spans="1:24" ht="56.25">
      <c r="A383" s="485" t="s">
        <v>10</v>
      </c>
      <c r="B383" s="188" t="s">
        <v>1606</v>
      </c>
      <c r="C383" s="143"/>
      <c r="D383" s="157" t="s">
        <v>1237</v>
      </c>
      <c r="E383" s="157" t="s">
        <v>1237</v>
      </c>
      <c r="F383" s="157" t="s">
        <v>91</v>
      </c>
      <c r="G383" s="157" t="s">
        <v>92</v>
      </c>
      <c r="H383" s="157" t="s">
        <v>112</v>
      </c>
      <c r="I383" s="152">
        <v>100</v>
      </c>
      <c r="J383" s="439" t="s">
        <v>1607</v>
      </c>
      <c r="K383" s="440" t="s">
        <v>1719</v>
      </c>
      <c r="L383" s="248">
        <v>2984</v>
      </c>
      <c r="M383" s="338">
        <v>3043.9</v>
      </c>
      <c r="N383" s="338">
        <v>2088.9</v>
      </c>
      <c r="O383" s="338">
        <v>3430.4</v>
      </c>
      <c r="P383" s="338">
        <v>3430.4</v>
      </c>
      <c r="Q383" s="338">
        <v>0</v>
      </c>
      <c r="R383" s="338">
        <v>3374.5</v>
      </c>
      <c r="S383" s="338">
        <v>3374.5</v>
      </c>
      <c r="T383" s="338"/>
      <c r="U383" s="338">
        <v>3535.9</v>
      </c>
      <c r="V383" s="338">
        <v>3535.9</v>
      </c>
      <c r="W383" s="338"/>
      <c r="X383" s="338"/>
    </row>
    <row r="384" spans="1:24">
      <c r="A384" s="485"/>
      <c r="B384" s="188"/>
      <c r="C384" s="143"/>
      <c r="D384" s="157" t="s">
        <v>1237</v>
      </c>
      <c r="E384" s="157" t="s">
        <v>1237</v>
      </c>
      <c r="F384" s="157" t="s">
        <v>91</v>
      </c>
      <c r="G384" s="157" t="s">
        <v>92</v>
      </c>
      <c r="H384" s="157" t="s">
        <v>841</v>
      </c>
      <c r="I384" s="152">
        <v>100</v>
      </c>
      <c r="J384" s="439"/>
      <c r="K384" s="440"/>
      <c r="L384" s="248">
        <v>50</v>
      </c>
      <c r="M384" s="338"/>
      <c r="N384" s="338"/>
      <c r="O384" s="338"/>
      <c r="P384" s="338"/>
      <c r="Q384" s="338"/>
      <c r="R384" s="338"/>
      <c r="S384" s="338"/>
      <c r="T384" s="338"/>
      <c r="U384" s="338"/>
      <c r="V384" s="338"/>
      <c r="W384" s="338"/>
      <c r="X384" s="338"/>
    </row>
    <row r="385" spans="1:24">
      <c r="A385" s="485"/>
      <c r="B385" s="188"/>
      <c r="C385" s="143"/>
      <c r="D385" s="157" t="s">
        <v>1237</v>
      </c>
      <c r="E385" s="157" t="s">
        <v>1237</v>
      </c>
      <c r="F385" s="157" t="s">
        <v>91</v>
      </c>
      <c r="G385" s="157" t="s">
        <v>92</v>
      </c>
      <c r="H385" s="157" t="s">
        <v>1238</v>
      </c>
      <c r="I385" s="152">
        <v>100</v>
      </c>
      <c r="J385" s="439"/>
      <c r="K385" s="440"/>
      <c r="L385" s="248">
        <v>74.900000000000006</v>
      </c>
      <c r="M385" s="338">
        <v>74.8</v>
      </c>
      <c r="N385" s="338">
        <v>74.8</v>
      </c>
      <c r="O385" s="338"/>
      <c r="P385" s="338"/>
      <c r="Q385" s="338"/>
      <c r="R385" s="338"/>
      <c r="S385" s="338"/>
      <c r="T385" s="338"/>
      <c r="U385" s="338"/>
      <c r="V385" s="338"/>
      <c r="W385" s="338"/>
      <c r="X385" s="338">
        <f>X386</f>
        <v>0</v>
      </c>
    </row>
    <row r="386" spans="1:24" ht="56.25">
      <c r="A386" s="197" t="s">
        <v>11</v>
      </c>
      <c r="B386" s="188" t="s">
        <v>1608</v>
      </c>
      <c r="C386" s="288"/>
      <c r="D386" s="157" t="s">
        <v>1175</v>
      </c>
      <c r="E386" s="157" t="s">
        <v>1175</v>
      </c>
      <c r="F386" s="157" t="s">
        <v>91</v>
      </c>
      <c r="G386" s="157" t="s">
        <v>92</v>
      </c>
      <c r="H386" s="157" t="s">
        <v>112</v>
      </c>
      <c r="I386" s="152">
        <v>200</v>
      </c>
      <c r="J386" s="439"/>
      <c r="K386" s="440"/>
      <c r="L386" s="248">
        <v>616.9</v>
      </c>
      <c r="M386" s="338">
        <v>574.29999999999995</v>
      </c>
      <c r="N386" s="338">
        <v>399.8</v>
      </c>
      <c r="O386" s="338">
        <v>488.7</v>
      </c>
      <c r="P386" s="338">
        <v>488.7</v>
      </c>
      <c r="Q386" s="338"/>
      <c r="R386" s="338">
        <v>480.8</v>
      </c>
      <c r="S386" s="338">
        <v>480.8</v>
      </c>
      <c r="T386" s="338"/>
      <c r="U386" s="338">
        <v>503.8</v>
      </c>
      <c r="V386" s="338">
        <v>503.8</v>
      </c>
      <c r="W386" s="338"/>
      <c r="X386" s="338"/>
    </row>
    <row r="387" spans="1:24">
      <c r="A387" s="197"/>
      <c r="B387" s="188"/>
      <c r="C387" s="288"/>
      <c r="D387" s="157" t="s">
        <v>1175</v>
      </c>
      <c r="E387" s="157" t="s">
        <v>1175</v>
      </c>
      <c r="F387" s="157" t="s">
        <v>92</v>
      </c>
      <c r="G387" s="157" t="s">
        <v>79</v>
      </c>
      <c r="H387" s="157" t="s">
        <v>1720</v>
      </c>
      <c r="I387" s="152">
        <v>200</v>
      </c>
      <c r="J387" s="194"/>
      <c r="K387" s="187"/>
      <c r="L387" s="248"/>
      <c r="M387" s="338"/>
      <c r="N387" s="338"/>
      <c r="O387" s="338"/>
      <c r="P387" s="338"/>
      <c r="Q387" s="338"/>
      <c r="R387" s="338"/>
      <c r="S387" s="338"/>
      <c r="T387" s="338"/>
      <c r="U387" s="338"/>
      <c r="V387" s="338"/>
      <c r="W387" s="338"/>
      <c r="X387" s="338">
        <f>X388+X478</f>
        <v>1</v>
      </c>
    </row>
    <row r="388" spans="1:24">
      <c r="A388" s="197" t="s">
        <v>20</v>
      </c>
      <c r="B388" s="188" t="s">
        <v>31</v>
      </c>
      <c r="C388" s="288"/>
      <c r="D388" s="157" t="s">
        <v>1175</v>
      </c>
      <c r="E388" s="157" t="s">
        <v>1175</v>
      </c>
      <c r="F388" s="157" t="s">
        <v>91</v>
      </c>
      <c r="G388" s="157" t="s">
        <v>92</v>
      </c>
      <c r="H388" s="157" t="s">
        <v>112</v>
      </c>
      <c r="I388" s="152">
        <v>800</v>
      </c>
      <c r="J388" s="187"/>
      <c r="K388" s="187"/>
      <c r="L388" s="248"/>
      <c r="M388" s="338"/>
      <c r="N388" s="338"/>
      <c r="O388" s="338">
        <f>P388+Q388</f>
        <v>0</v>
      </c>
      <c r="P388" s="338"/>
      <c r="Q388" s="338"/>
      <c r="R388" s="338">
        <f>SUM(S388:T388)</f>
        <v>0</v>
      </c>
      <c r="S388" s="338"/>
      <c r="T388" s="338"/>
      <c r="U388" s="338">
        <f>SUM(V388:W388)</f>
        <v>0</v>
      </c>
      <c r="V388" s="338"/>
      <c r="W388" s="338"/>
      <c r="X388" s="338">
        <f>X389+X404+X419+X476</f>
        <v>1</v>
      </c>
    </row>
    <row r="389" spans="1:24">
      <c r="A389" s="449" t="s">
        <v>87</v>
      </c>
      <c r="B389" s="449"/>
      <c r="C389" s="449"/>
      <c r="D389" s="449"/>
      <c r="E389" s="449"/>
      <c r="F389" s="449"/>
      <c r="G389" s="449"/>
      <c r="H389" s="449"/>
      <c r="I389" s="449"/>
      <c r="J389" s="449"/>
      <c r="K389" s="449"/>
      <c r="L389" s="247">
        <f t="shared" ref="L389:W389" si="128">L390+L397+L409</f>
        <v>10531.800000000001</v>
      </c>
      <c r="M389" s="144">
        <f t="shared" si="128"/>
        <v>13179.2</v>
      </c>
      <c r="N389" s="144">
        <f t="shared" si="128"/>
        <v>7481.5</v>
      </c>
      <c r="O389" s="144">
        <f t="shared" si="128"/>
        <v>12791.100000000002</v>
      </c>
      <c r="P389" s="144">
        <f t="shared" si="128"/>
        <v>12791.100000000002</v>
      </c>
      <c r="Q389" s="144">
        <f t="shared" si="128"/>
        <v>0</v>
      </c>
      <c r="R389" s="144">
        <f t="shared" si="128"/>
        <v>12582.599999999999</v>
      </c>
      <c r="S389" s="144">
        <f t="shared" si="128"/>
        <v>12582.599999999999</v>
      </c>
      <c r="T389" s="144">
        <f t="shared" si="128"/>
        <v>0</v>
      </c>
      <c r="U389" s="144">
        <f t="shared" si="128"/>
        <v>13184.2</v>
      </c>
      <c r="V389" s="144">
        <f t="shared" si="128"/>
        <v>13184.2</v>
      </c>
      <c r="W389" s="144">
        <f t="shared" si="128"/>
        <v>0</v>
      </c>
      <c r="X389" s="144">
        <f>X390+X399+X402</f>
        <v>1</v>
      </c>
    </row>
    <row r="390" spans="1:24" ht="56.25">
      <c r="A390" s="197" t="s">
        <v>12</v>
      </c>
      <c r="B390" s="188" t="s">
        <v>1609</v>
      </c>
      <c r="C390" s="143"/>
      <c r="D390" s="153"/>
      <c r="E390" s="188"/>
      <c r="F390" s="188"/>
      <c r="G390" s="188"/>
      <c r="H390" s="152"/>
      <c r="I390" s="152">
        <v>100</v>
      </c>
      <c r="J390" s="194"/>
      <c r="K390" s="194"/>
      <c r="L390" s="248">
        <f>L391</f>
        <v>8408</v>
      </c>
      <c r="M390" s="338">
        <f>M391</f>
        <v>10891.2</v>
      </c>
      <c r="N390" s="338">
        <f>N391</f>
        <v>5983.5</v>
      </c>
      <c r="O390" s="338">
        <f>P390+Q390</f>
        <v>10689.400000000001</v>
      </c>
      <c r="P390" s="338">
        <f t="shared" ref="P390:W390" si="129">P391</f>
        <v>10689.400000000001</v>
      </c>
      <c r="Q390" s="338">
        <f t="shared" si="129"/>
        <v>0</v>
      </c>
      <c r="R390" s="338">
        <f t="shared" si="129"/>
        <v>10515.199999999999</v>
      </c>
      <c r="S390" s="338">
        <f t="shared" si="129"/>
        <v>10515.199999999999</v>
      </c>
      <c r="T390" s="338">
        <f t="shared" si="129"/>
        <v>0</v>
      </c>
      <c r="U390" s="338">
        <f t="shared" si="129"/>
        <v>11018</v>
      </c>
      <c r="V390" s="338">
        <f t="shared" si="129"/>
        <v>11018</v>
      </c>
      <c r="W390" s="338">
        <f t="shared" si="129"/>
        <v>0</v>
      </c>
      <c r="X390" s="338">
        <f>SUM(X391:X398)</f>
        <v>0</v>
      </c>
    </row>
    <row r="391" spans="1:24" ht="37.5">
      <c r="A391" s="197" t="s">
        <v>47</v>
      </c>
      <c r="B391" s="188" t="s">
        <v>396</v>
      </c>
      <c r="C391" s="143"/>
      <c r="D391" s="153"/>
      <c r="E391" s="188"/>
      <c r="F391" s="188"/>
      <c r="G391" s="188"/>
      <c r="H391" s="152"/>
      <c r="I391" s="152">
        <v>100</v>
      </c>
      <c r="J391" s="194"/>
      <c r="K391" s="194"/>
      <c r="L391" s="248">
        <f>L392+L394+L395</f>
        <v>8408</v>
      </c>
      <c r="M391" s="338">
        <f>M392+M394+M395</f>
        <v>10891.2</v>
      </c>
      <c r="N391" s="338">
        <f>N392+N394+N395</f>
        <v>5983.5</v>
      </c>
      <c r="O391" s="338">
        <f>P391+Q391</f>
        <v>10689.400000000001</v>
      </c>
      <c r="P391" s="338">
        <f t="shared" ref="P391:W391" si="130">P392+P395</f>
        <v>10689.400000000001</v>
      </c>
      <c r="Q391" s="338">
        <f t="shared" si="130"/>
        <v>0</v>
      </c>
      <c r="R391" s="338">
        <f t="shared" si="130"/>
        <v>10515.199999999999</v>
      </c>
      <c r="S391" s="338">
        <f t="shared" si="130"/>
        <v>10515.199999999999</v>
      </c>
      <c r="T391" s="338">
        <f t="shared" si="130"/>
        <v>0</v>
      </c>
      <c r="U391" s="338">
        <f t="shared" si="130"/>
        <v>11018</v>
      </c>
      <c r="V391" s="338">
        <f t="shared" si="130"/>
        <v>11018</v>
      </c>
      <c r="W391" s="338">
        <f t="shared" si="130"/>
        <v>0</v>
      </c>
      <c r="X391" s="338">
        <v>0</v>
      </c>
    </row>
    <row r="392" spans="1:24">
      <c r="A392" s="485" t="s">
        <v>213</v>
      </c>
      <c r="B392" s="438" t="s">
        <v>1610</v>
      </c>
      <c r="C392" s="442" t="s">
        <v>103</v>
      </c>
      <c r="D392" s="444" t="s">
        <v>1197</v>
      </c>
      <c r="E392" s="444" t="s">
        <v>1197</v>
      </c>
      <c r="F392" s="444" t="s">
        <v>79</v>
      </c>
      <c r="G392" s="444" t="s">
        <v>79</v>
      </c>
      <c r="H392" s="444" t="s">
        <v>95</v>
      </c>
      <c r="I392" s="445">
        <v>100</v>
      </c>
      <c r="J392" s="439" t="s">
        <v>188</v>
      </c>
      <c r="K392" s="440" t="s">
        <v>1611</v>
      </c>
      <c r="L392" s="446">
        <v>8203.1</v>
      </c>
      <c r="M392" s="443">
        <v>10574.2</v>
      </c>
      <c r="N392" s="443">
        <v>5811.1</v>
      </c>
      <c r="O392" s="443">
        <v>10514.2</v>
      </c>
      <c r="P392" s="443">
        <v>10514.2</v>
      </c>
      <c r="Q392" s="443"/>
      <c r="R392" s="443">
        <v>10342.9</v>
      </c>
      <c r="S392" s="443">
        <v>10342.9</v>
      </c>
      <c r="T392" s="443"/>
      <c r="U392" s="443">
        <v>10837.5</v>
      </c>
      <c r="V392" s="443">
        <v>10837.5</v>
      </c>
      <c r="W392" s="443"/>
      <c r="X392" s="443">
        <v>0</v>
      </c>
    </row>
    <row r="393" spans="1:24">
      <c r="A393" s="485"/>
      <c r="B393" s="438"/>
      <c r="C393" s="442"/>
      <c r="D393" s="444"/>
      <c r="E393" s="444"/>
      <c r="F393" s="444"/>
      <c r="G393" s="444"/>
      <c r="H393" s="444"/>
      <c r="I393" s="445"/>
      <c r="J393" s="439"/>
      <c r="K393" s="440"/>
      <c r="L393" s="446"/>
      <c r="M393" s="443"/>
      <c r="N393" s="443"/>
      <c r="O393" s="443"/>
      <c r="P393" s="443"/>
      <c r="Q393" s="443"/>
      <c r="R393" s="443"/>
      <c r="S393" s="443"/>
      <c r="T393" s="443"/>
      <c r="U393" s="443"/>
      <c r="V393" s="443"/>
      <c r="W393" s="443"/>
      <c r="X393" s="443">
        <v>0</v>
      </c>
    </row>
    <row r="394" spans="1:24">
      <c r="A394" s="197"/>
      <c r="B394" s="188"/>
      <c r="C394" s="143"/>
      <c r="D394" s="157" t="s">
        <v>1197</v>
      </c>
      <c r="E394" s="157" t="s">
        <v>1197</v>
      </c>
      <c r="F394" s="157" t="s">
        <v>79</v>
      </c>
      <c r="G394" s="157" t="s">
        <v>79</v>
      </c>
      <c r="H394" s="221" t="s">
        <v>1238</v>
      </c>
      <c r="I394" s="152">
        <v>100</v>
      </c>
      <c r="J394" s="194"/>
      <c r="K394" s="194"/>
      <c r="L394" s="248">
        <v>154.1</v>
      </c>
      <c r="M394" s="338">
        <v>133.5</v>
      </c>
      <c r="N394" s="338">
        <v>133.5</v>
      </c>
      <c r="O394" s="338"/>
      <c r="P394" s="338"/>
      <c r="Q394" s="338"/>
      <c r="R394" s="338"/>
      <c r="S394" s="338"/>
      <c r="T394" s="338"/>
      <c r="U394" s="338"/>
      <c r="V394" s="338"/>
      <c r="W394" s="338"/>
      <c r="X394" s="338">
        <v>0</v>
      </c>
    </row>
    <row r="395" spans="1:24">
      <c r="A395" s="485" t="s">
        <v>215</v>
      </c>
      <c r="B395" s="438" t="s">
        <v>1612</v>
      </c>
      <c r="C395" s="442" t="s">
        <v>111</v>
      </c>
      <c r="D395" s="444" t="s">
        <v>1205</v>
      </c>
      <c r="E395" s="444" t="s">
        <v>1205</v>
      </c>
      <c r="F395" s="444" t="s">
        <v>97</v>
      </c>
      <c r="G395" s="444" t="s">
        <v>97</v>
      </c>
      <c r="H395" s="444" t="s">
        <v>99</v>
      </c>
      <c r="I395" s="489">
        <v>100</v>
      </c>
      <c r="J395" s="439" t="s">
        <v>397</v>
      </c>
      <c r="K395" s="440" t="s">
        <v>1613</v>
      </c>
      <c r="L395" s="446">
        <v>50.8</v>
      </c>
      <c r="M395" s="443">
        <v>183.5</v>
      </c>
      <c r="N395" s="443">
        <v>38.9</v>
      </c>
      <c r="O395" s="443">
        <v>175.2</v>
      </c>
      <c r="P395" s="443">
        <v>175.2</v>
      </c>
      <c r="Q395" s="443"/>
      <c r="R395" s="443">
        <v>172.3</v>
      </c>
      <c r="S395" s="443">
        <v>172.3</v>
      </c>
      <c r="T395" s="443"/>
      <c r="U395" s="443">
        <v>180.5</v>
      </c>
      <c r="V395" s="443">
        <v>180.5</v>
      </c>
      <c r="W395" s="443"/>
      <c r="X395" s="443">
        <v>0</v>
      </c>
    </row>
    <row r="396" spans="1:24">
      <c r="A396" s="485"/>
      <c r="B396" s="438"/>
      <c r="C396" s="442"/>
      <c r="D396" s="444"/>
      <c r="E396" s="444"/>
      <c r="F396" s="444"/>
      <c r="G396" s="444"/>
      <c r="H396" s="444"/>
      <c r="I396" s="489"/>
      <c r="J396" s="439"/>
      <c r="K396" s="440"/>
      <c r="L396" s="446"/>
      <c r="M396" s="443"/>
      <c r="N396" s="443"/>
      <c r="O396" s="443"/>
      <c r="P396" s="443"/>
      <c r="Q396" s="443"/>
      <c r="R396" s="443"/>
      <c r="S396" s="443"/>
      <c r="T396" s="443"/>
      <c r="U396" s="443"/>
      <c r="V396" s="443"/>
      <c r="W396" s="443"/>
      <c r="X396" s="443">
        <v>0</v>
      </c>
    </row>
    <row r="397" spans="1:24" ht="56.25">
      <c r="A397" s="197" t="s">
        <v>13</v>
      </c>
      <c r="B397" s="188" t="s">
        <v>1608</v>
      </c>
      <c r="C397" s="288"/>
      <c r="D397" s="154"/>
      <c r="E397" s="188"/>
      <c r="F397" s="188"/>
      <c r="G397" s="188"/>
      <c r="H397" s="152"/>
      <c r="I397" s="152">
        <v>200</v>
      </c>
      <c r="J397" s="189"/>
      <c r="K397" s="187"/>
      <c r="L397" s="248">
        <f>L398</f>
        <v>2122.9000000000005</v>
      </c>
      <c r="M397" s="338">
        <f>M398</f>
        <v>2282.1</v>
      </c>
      <c r="N397" s="338">
        <f>N398</f>
        <v>1497.3999999999999</v>
      </c>
      <c r="O397" s="338">
        <f>O398</f>
        <v>2095.8000000000006</v>
      </c>
      <c r="P397" s="338">
        <f>P398</f>
        <v>2095.8000000000006</v>
      </c>
      <c r="Q397" s="338"/>
      <c r="R397" s="338">
        <f>R398</f>
        <v>2061.6</v>
      </c>
      <c r="S397" s="338">
        <f>S398</f>
        <v>2061.6</v>
      </c>
      <c r="T397" s="338"/>
      <c r="U397" s="338">
        <f>U398</f>
        <v>2160.1</v>
      </c>
      <c r="V397" s="338">
        <f>V398</f>
        <v>2160.1</v>
      </c>
      <c r="W397" s="338"/>
      <c r="X397" s="338">
        <v>0</v>
      </c>
    </row>
    <row r="398" spans="1:24" ht="37.5">
      <c r="A398" s="197" t="s">
        <v>48</v>
      </c>
      <c r="B398" s="188" t="s">
        <v>398</v>
      </c>
      <c r="C398" s="288"/>
      <c r="D398" s="154"/>
      <c r="E398" s="188"/>
      <c r="F398" s="188"/>
      <c r="G398" s="188"/>
      <c r="H398" s="152"/>
      <c r="I398" s="152">
        <v>200</v>
      </c>
      <c r="J398" s="189"/>
      <c r="K398" s="187"/>
      <c r="L398" s="248">
        <f>L399+L400+L402+L403+L404+L405+L406+L407+L408</f>
        <v>2122.9000000000005</v>
      </c>
      <c r="M398" s="338">
        <f>M399+M400+M401+M402+M404+M405+M406+M407+M408</f>
        <v>2282.1</v>
      </c>
      <c r="N398" s="338">
        <f>N399+N400+N401+N402+N404+N405+N406+N407+N408</f>
        <v>1497.3999999999999</v>
      </c>
      <c r="O398" s="338">
        <f t="shared" ref="O398:O403" si="131">P398+Q398</f>
        <v>2095.8000000000006</v>
      </c>
      <c r="P398" s="338">
        <f>P399+P400+P403+P404+P405+P406+P407</f>
        <v>2095.8000000000006</v>
      </c>
      <c r="Q398" s="338"/>
      <c r="R398" s="338">
        <f>R399+R400+R401+R403+R404+R405+R406+R407+R408</f>
        <v>2061.6</v>
      </c>
      <c r="S398" s="338">
        <f>S399+S400+S403+S404+S405+S406+S407</f>
        <v>2061.6</v>
      </c>
      <c r="T398" s="338"/>
      <c r="U398" s="338">
        <f>U399+U400+U401+U403+U404+U405+U406+U407+U408</f>
        <v>2160.1</v>
      </c>
      <c r="V398" s="338">
        <f>V399+V400+V403+V404+V405+V406+V407</f>
        <v>2160.1</v>
      </c>
      <c r="W398" s="338"/>
      <c r="X398" s="338">
        <v>0</v>
      </c>
    </row>
    <row r="399" spans="1:24" ht="112.5">
      <c r="A399" s="197" t="s">
        <v>217</v>
      </c>
      <c r="B399" s="188" t="s">
        <v>1610</v>
      </c>
      <c r="C399" s="143" t="s">
        <v>103</v>
      </c>
      <c r="D399" s="154" t="s">
        <v>1197</v>
      </c>
      <c r="E399" s="154" t="s">
        <v>1197</v>
      </c>
      <c r="F399" s="221" t="s">
        <v>94</v>
      </c>
      <c r="G399" s="221" t="s">
        <v>79</v>
      </c>
      <c r="H399" s="221" t="s">
        <v>95</v>
      </c>
      <c r="I399" s="152">
        <v>200</v>
      </c>
      <c r="J399" s="439" t="s">
        <v>1614</v>
      </c>
      <c r="K399" s="439" t="s">
        <v>1615</v>
      </c>
      <c r="L399" s="248">
        <v>1192.7</v>
      </c>
      <c r="M399" s="338">
        <v>1088</v>
      </c>
      <c r="N399" s="338">
        <v>827.3</v>
      </c>
      <c r="O399" s="338">
        <v>1176.9000000000001</v>
      </c>
      <c r="P399" s="338">
        <v>1176.9000000000001</v>
      </c>
      <c r="Q399" s="338"/>
      <c r="R399" s="338">
        <v>1157.7</v>
      </c>
      <c r="S399" s="338">
        <v>1157.7</v>
      </c>
      <c r="T399" s="338"/>
      <c r="U399" s="338">
        <v>1212.9000000000001</v>
      </c>
      <c r="V399" s="338">
        <v>1212.9000000000001</v>
      </c>
      <c r="W399" s="338"/>
      <c r="X399" s="338">
        <f>SUM(X400:X401)</f>
        <v>0</v>
      </c>
    </row>
    <row r="400" spans="1:24" ht="131.25">
      <c r="A400" s="197" t="s">
        <v>218</v>
      </c>
      <c r="B400" s="188" t="s">
        <v>1616</v>
      </c>
      <c r="C400" s="143" t="s">
        <v>103</v>
      </c>
      <c r="D400" s="157" t="s">
        <v>1197</v>
      </c>
      <c r="E400" s="157" t="s">
        <v>1197</v>
      </c>
      <c r="F400" s="221" t="s">
        <v>94</v>
      </c>
      <c r="G400" s="221" t="s">
        <v>79</v>
      </c>
      <c r="H400" s="221" t="s">
        <v>174</v>
      </c>
      <c r="I400" s="152">
        <v>200</v>
      </c>
      <c r="J400" s="448"/>
      <c r="K400" s="448"/>
      <c r="L400" s="248">
        <v>8.9</v>
      </c>
      <c r="M400" s="338">
        <v>22.2</v>
      </c>
      <c r="N400" s="338">
        <v>22.2</v>
      </c>
      <c r="O400" s="338">
        <v>84.2</v>
      </c>
      <c r="P400" s="338">
        <v>84.2</v>
      </c>
      <c r="Q400" s="338"/>
      <c r="R400" s="338">
        <v>82.8</v>
      </c>
      <c r="S400" s="338">
        <v>82.8</v>
      </c>
      <c r="T400" s="338"/>
      <c r="U400" s="338">
        <v>86.8</v>
      </c>
      <c r="V400" s="338">
        <v>86.8</v>
      </c>
      <c r="W400" s="338"/>
      <c r="X400" s="338">
        <v>0</v>
      </c>
    </row>
    <row r="401" spans="1:24" ht="131.25">
      <c r="A401" s="197" t="s">
        <v>220</v>
      </c>
      <c r="B401" s="188" t="s">
        <v>1616</v>
      </c>
      <c r="C401" s="143" t="s">
        <v>103</v>
      </c>
      <c r="D401" s="157" t="s">
        <v>1197</v>
      </c>
      <c r="E401" s="157" t="s">
        <v>1197</v>
      </c>
      <c r="F401" s="221" t="s">
        <v>94</v>
      </c>
      <c r="G401" s="221" t="s">
        <v>79</v>
      </c>
      <c r="H401" s="221" t="s">
        <v>120</v>
      </c>
      <c r="I401" s="152">
        <v>200</v>
      </c>
      <c r="J401" s="249" t="s">
        <v>1617</v>
      </c>
      <c r="K401" s="253">
        <v>43146</v>
      </c>
      <c r="L401" s="248"/>
      <c r="M401" s="338"/>
      <c r="N401" s="338"/>
      <c r="O401" s="338">
        <f t="shared" si="131"/>
        <v>0</v>
      </c>
      <c r="P401" s="338">
        <v>0</v>
      </c>
      <c r="Q401" s="338"/>
      <c r="R401" s="338">
        <f>S401+T401</f>
        <v>0</v>
      </c>
      <c r="S401" s="338"/>
      <c r="T401" s="338"/>
      <c r="U401" s="338">
        <f>V401+W401</f>
        <v>0</v>
      </c>
      <c r="V401" s="338"/>
      <c r="W401" s="338"/>
      <c r="X401" s="338">
        <v>0</v>
      </c>
    </row>
    <row r="402" spans="1:24">
      <c r="A402" s="197"/>
      <c r="B402" s="188"/>
      <c r="C402" s="143"/>
      <c r="D402" s="157" t="s">
        <v>1212</v>
      </c>
      <c r="E402" s="157" t="s">
        <v>1212</v>
      </c>
      <c r="F402" s="221" t="s">
        <v>94</v>
      </c>
      <c r="G402" s="221" t="s">
        <v>79</v>
      </c>
      <c r="H402" s="221" t="s">
        <v>181</v>
      </c>
      <c r="I402" s="219">
        <v>200</v>
      </c>
      <c r="J402" s="253"/>
      <c r="K402" s="187"/>
      <c r="L402" s="248">
        <v>123.8</v>
      </c>
      <c r="M402" s="338">
        <v>195.6</v>
      </c>
      <c r="N402" s="338">
        <v>195.6</v>
      </c>
      <c r="O402" s="338"/>
      <c r="P402" s="338"/>
      <c r="Q402" s="338"/>
      <c r="R402" s="338"/>
      <c r="S402" s="338"/>
      <c r="T402" s="338"/>
      <c r="U402" s="338"/>
      <c r="V402" s="338"/>
      <c r="W402" s="338"/>
      <c r="X402" s="338">
        <f>X403</f>
        <v>1</v>
      </c>
    </row>
    <row r="403" spans="1:24" ht="336" customHeight="1">
      <c r="A403" s="197" t="s">
        <v>221</v>
      </c>
      <c r="B403" s="188" t="s">
        <v>1618</v>
      </c>
      <c r="C403" s="143" t="s">
        <v>104</v>
      </c>
      <c r="D403" s="157" t="s">
        <v>1202</v>
      </c>
      <c r="E403" s="157" t="s">
        <v>1202</v>
      </c>
      <c r="F403" s="221" t="s">
        <v>92</v>
      </c>
      <c r="G403" s="221" t="s">
        <v>96</v>
      </c>
      <c r="H403" s="221" t="s">
        <v>157</v>
      </c>
      <c r="I403" s="152">
        <v>200</v>
      </c>
      <c r="J403" s="187" t="s">
        <v>171</v>
      </c>
      <c r="K403" s="187" t="s">
        <v>1619</v>
      </c>
      <c r="L403" s="248">
        <v>0</v>
      </c>
      <c r="M403" s="338"/>
      <c r="N403" s="338"/>
      <c r="O403" s="338">
        <f t="shared" si="131"/>
        <v>0</v>
      </c>
      <c r="P403" s="338">
        <v>0</v>
      </c>
      <c r="Q403" s="338"/>
      <c r="R403" s="338">
        <f>S403+T403</f>
        <v>0</v>
      </c>
      <c r="S403" s="338">
        <v>0</v>
      </c>
      <c r="T403" s="338"/>
      <c r="U403" s="338">
        <f>V403+W403</f>
        <v>0</v>
      </c>
      <c r="V403" s="338">
        <v>0</v>
      </c>
      <c r="W403" s="338"/>
      <c r="X403" s="338">
        <v>1</v>
      </c>
    </row>
    <row r="404" spans="1:24" ht="131.25">
      <c r="A404" s="197" t="s">
        <v>223</v>
      </c>
      <c r="B404" s="188" t="s">
        <v>224</v>
      </c>
      <c r="C404" s="143" t="s">
        <v>399</v>
      </c>
      <c r="D404" s="157" t="s">
        <v>1620</v>
      </c>
      <c r="E404" s="157" t="s">
        <v>1620</v>
      </c>
      <c r="F404" s="221" t="s">
        <v>97</v>
      </c>
      <c r="G404" s="221" t="s">
        <v>94</v>
      </c>
      <c r="H404" s="221" t="s">
        <v>206</v>
      </c>
      <c r="I404" s="152">
        <v>200</v>
      </c>
      <c r="J404" s="439" t="s">
        <v>400</v>
      </c>
      <c r="K404" s="439" t="s">
        <v>1621</v>
      </c>
      <c r="L404" s="248">
        <v>485.2</v>
      </c>
      <c r="M404" s="338">
        <v>629.70000000000005</v>
      </c>
      <c r="N404" s="338">
        <v>206.8</v>
      </c>
      <c r="O404" s="338">
        <v>463.6</v>
      </c>
      <c r="P404" s="338">
        <v>463.6</v>
      </c>
      <c r="Q404" s="338"/>
      <c r="R404" s="338">
        <v>456</v>
      </c>
      <c r="S404" s="338">
        <v>456</v>
      </c>
      <c r="T404" s="338"/>
      <c r="U404" s="338">
        <v>477.9</v>
      </c>
      <c r="V404" s="338">
        <v>477.9</v>
      </c>
      <c r="W404" s="338"/>
      <c r="X404" s="338">
        <f>X405</f>
        <v>0</v>
      </c>
    </row>
    <row r="405" spans="1:24" ht="75">
      <c r="A405" s="197" t="s">
        <v>225</v>
      </c>
      <c r="B405" s="188" t="s">
        <v>1622</v>
      </c>
      <c r="C405" s="143" t="s">
        <v>108</v>
      </c>
      <c r="D405" s="157" t="s">
        <v>1205</v>
      </c>
      <c r="E405" s="157" t="s">
        <v>1205</v>
      </c>
      <c r="F405" s="221" t="s">
        <v>97</v>
      </c>
      <c r="G405" s="221" t="s">
        <v>94</v>
      </c>
      <c r="H405" s="221" t="s">
        <v>122</v>
      </c>
      <c r="I405" s="152">
        <v>200</v>
      </c>
      <c r="J405" s="439"/>
      <c r="K405" s="439"/>
      <c r="L405" s="248">
        <v>303.5</v>
      </c>
      <c r="M405" s="338">
        <v>317.2</v>
      </c>
      <c r="N405" s="338">
        <v>237.6</v>
      </c>
      <c r="O405" s="338">
        <v>333.3</v>
      </c>
      <c r="P405" s="338">
        <v>333.3</v>
      </c>
      <c r="Q405" s="338"/>
      <c r="R405" s="338">
        <v>327.9</v>
      </c>
      <c r="S405" s="338">
        <v>327.9</v>
      </c>
      <c r="T405" s="338"/>
      <c r="U405" s="338">
        <v>343.5</v>
      </c>
      <c r="V405" s="338">
        <v>343.5</v>
      </c>
      <c r="W405" s="338"/>
      <c r="X405" s="338">
        <f>SUM(X406:X418)</f>
        <v>0</v>
      </c>
    </row>
    <row r="406" spans="1:24" ht="150">
      <c r="A406" s="197" t="s">
        <v>227</v>
      </c>
      <c r="B406" s="188" t="s">
        <v>401</v>
      </c>
      <c r="C406" s="143" t="s">
        <v>402</v>
      </c>
      <c r="D406" s="157" t="s">
        <v>1205</v>
      </c>
      <c r="E406" s="157" t="s">
        <v>1205</v>
      </c>
      <c r="F406" s="221" t="s">
        <v>97</v>
      </c>
      <c r="G406" s="221" t="s">
        <v>94</v>
      </c>
      <c r="H406" s="221" t="s">
        <v>207</v>
      </c>
      <c r="I406" s="152">
        <v>200</v>
      </c>
      <c r="J406" s="439"/>
      <c r="K406" s="439"/>
      <c r="L406" s="248">
        <v>8.8000000000000007</v>
      </c>
      <c r="M406" s="338">
        <v>22.3</v>
      </c>
      <c r="N406" s="338">
        <v>7.9</v>
      </c>
      <c r="O406" s="338">
        <v>23</v>
      </c>
      <c r="P406" s="338">
        <v>23</v>
      </c>
      <c r="Q406" s="338"/>
      <c r="R406" s="338">
        <v>22.6</v>
      </c>
      <c r="S406" s="338">
        <v>22.6</v>
      </c>
      <c r="T406" s="338"/>
      <c r="U406" s="338">
        <v>23.7</v>
      </c>
      <c r="V406" s="338">
        <v>23.7</v>
      </c>
      <c r="W406" s="338"/>
      <c r="X406" s="338">
        <v>0</v>
      </c>
    </row>
    <row r="407" spans="1:24" ht="75">
      <c r="A407" s="197" t="s">
        <v>228</v>
      </c>
      <c r="B407" s="188" t="s">
        <v>1623</v>
      </c>
      <c r="C407" s="143" t="s">
        <v>110</v>
      </c>
      <c r="D407" s="157" t="s">
        <v>1205</v>
      </c>
      <c r="E407" s="157" t="s">
        <v>1205</v>
      </c>
      <c r="F407" s="221" t="s">
        <v>97</v>
      </c>
      <c r="G407" s="221" t="s">
        <v>94</v>
      </c>
      <c r="H407" s="221" t="s">
        <v>170</v>
      </c>
      <c r="I407" s="152">
        <v>200</v>
      </c>
      <c r="J407" s="439"/>
      <c r="K407" s="439"/>
      <c r="L407" s="248"/>
      <c r="M407" s="338">
        <v>7.1</v>
      </c>
      <c r="N407" s="338">
        <v>0</v>
      </c>
      <c r="O407" s="338">
        <v>14.8</v>
      </c>
      <c r="P407" s="338">
        <v>14.8</v>
      </c>
      <c r="Q407" s="338"/>
      <c r="R407" s="338">
        <v>14.6</v>
      </c>
      <c r="S407" s="338">
        <v>14.6</v>
      </c>
      <c r="T407" s="338"/>
      <c r="U407" s="338">
        <v>15.3</v>
      </c>
      <c r="V407" s="338">
        <v>15.3</v>
      </c>
      <c r="W407" s="338"/>
      <c r="X407" s="338">
        <v>0</v>
      </c>
    </row>
    <row r="408" spans="1:24" ht="93.75">
      <c r="A408" s="197" t="s">
        <v>230</v>
      </c>
      <c r="B408" s="188" t="s">
        <v>1624</v>
      </c>
      <c r="C408" s="143" t="s">
        <v>110</v>
      </c>
      <c r="D408" s="157" t="s">
        <v>1205</v>
      </c>
      <c r="E408" s="157" t="s">
        <v>1205</v>
      </c>
      <c r="F408" s="221" t="s">
        <v>97</v>
      </c>
      <c r="G408" s="221" t="s">
        <v>94</v>
      </c>
      <c r="H408" s="221" t="s">
        <v>1625</v>
      </c>
      <c r="I408" s="152">
        <v>200</v>
      </c>
      <c r="J408" s="439"/>
      <c r="K408" s="439"/>
      <c r="L408" s="248"/>
      <c r="M408" s="338"/>
      <c r="N408" s="338"/>
      <c r="O408" s="338"/>
      <c r="P408" s="338"/>
      <c r="Q408" s="338"/>
      <c r="R408" s="338"/>
      <c r="S408" s="338"/>
      <c r="T408" s="338"/>
      <c r="U408" s="338"/>
      <c r="V408" s="338"/>
      <c r="W408" s="338"/>
      <c r="X408" s="338">
        <v>0</v>
      </c>
    </row>
    <row r="409" spans="1:24">
      <c r="A409" s="197" t="s">
        <v>49</v>
      </c>
      <c r="B409" s="188" t="s">
        <v>31</v>
      </c>
      <c r="C409" s="288"/>
      <c r="D409" s="154"/>
      <c r="E409" s="188"/>
      <c r="F409" s="188"/>
      <c r="G409" s="188"/>
      <c r="H409" s="152"/>
      <c r="I409" s="152">
        <v>800</v>
      </c>
      <c r="J409" s="189"/>
      <c r="K409" s="187"/>
      <c r="L409" s="248">
        <f>L410</f>
        <v>0.9</v>
      </c>
      <c r="M409" s="338">
        <f t="shared" ref="M409:W409" si="132">M410</f>
        <v>5.9</v>
      </c>
      <c r="N409" s="338">
        <f t="shared" si="132"/>
        <v>0.6</v>
      </c>
      <c r="O409" s="338">
        <f t="shared" si="132"/>
        <v>5.9</v>
      </c>
      <c r="P409" s="338">
        <f t="shared" si="132"/>
        <v>5.9</v>
      </c>
      <c r="Q409" s="338">
        <f t="shared" si="132"/>
        <v>0</v>
      </c>
      <c r="R409" s="338">
        <f t="shared" si="132"/>
        <v>5.8</v>
      </c>
      <c r="S409" s="338">
        <f t="shared" si="132"/>
        <v>5.8</v>
      </c>
      <c r="T409" s="338">
        <f t="shared" si="132"/>
        <v>0</v>
      </c>
      <c r="U409" s="338">
        <f t="shared" si="132"/>
        <v>6.1</v>
      </c>
      <c r="V409" s="338">
        <f t="shared" si="132"/>
        <v>6.1</v>
      </c>
      <c r="W409" s="338">
        <f t="shared" si="132"/>
        <v>0</v>
      </c>
      <c r="X409" s="338">
        <v>0</v>
      </c>
    </row>
    <row r="410" spans="1:24" ht="37.5">
      <c r="A410" s="197" t="s">
        <v>50</v>
      </c>
      <c r="B410" s="188" t="s">
        <v>403</v>
      </c>
      <c r="C410" s="288"/>
      <c r="D410" s="154"/>
      <c r="E410" s="188"/>
      <c r="F410" s="188"/>
      <c r="G410" s="188"/>
      <c r="H410" s="152"/>
      <c r="I410" s="152">
        <v>800</v>
      </c>
      <c r="J410" s="189"/>
      <c r="K410" s="187"/>
      <c r="L410" s="248">
        <f t="shared" ref="L410:W410" si="133">L411</f>
        <v>0.9</v>
      </c>
      <c r="M410" s="338">
        <f t="shared" si="133"/>
        <v>5.9</v>
      </c>
      <c r="N410" s="338">
        <f t="shared" si="133"/>
        <v>0.6</v>
      </c>
      <c r="O410" s="338">
        <f>P410+Q410</f>
        <v>5.9</v>
      </c>
      <c r="P410" s="338">
        <v>5.9</v>
      </c>
      <c r="Q410" s="338">
        <f t="shared" si="133"/>
        <v>0</v>
      </c>
      <c r="R410" s="338">
        <f t="shared" si="133"/>
        <v>5.8</v>
      </c>
      <c r="S410" s="338">
        <f t="shared" si="133"/>
        <v>5.8</v>
      </c>
      <c r="T410" s="338">
        <f t="shared" si="133"/>
        <v>0</v>
      </c>
      <c r="U410" s="338">
        <f t="shared" si="133"/>
        <v>6.1</v>
      </c>
      <c r="V410" s="338">
        <f t="shared" si="133"/>
        <v>6.1</v>
      </c>
      <c r="W410" s="338">
        <f t="shared" si="133"/>
        <v>0</v>
      </c>
      <c r="X410" s="338">
        <v>0</v>
      </c>
    </row>
    <row r="411" spans="1:24" ht="225.75" customHeight="1">
      <c r="A411" s="197" t="s">
        <v>180</v>
      </c>
      <c r="B411" s="188" t="s">
        <v>1626</v>
      </c>
      <c r="C411" s="143" t="s">
        <v>103</v>
      </c>
      <c r="D411" s="154" t="s">
        <v>1197</v>
      </c>
      <c r="E411" s="154" t="s">
        <v>1467</v>
      </c>
      <c r="F411" s="221" t="s">
        <v>94</v>
      </c>
      <c r="G411" s="221" t="s">
        <v>79</v>
      </c>
      <c r="H411" s="221" t="s">
        <v>95</v>
      </c>
      <c r="I411" s="152">
        <v>800</v>
      </c>
      <c r="J411" s="187" t="s">
        <v>191</v>
      </c>
      <c r="K411" s="187" t="s">
        <v>1627</v>
      </c>
      <c r="L411" s="248">
        <v>0.9</v>
      </c>
      <c r="M411" s="338">
        <v>5.9</v>
      </c>
      <c r="N411" s="338">
        <v>0.6</v>
      </c>
      <c r="O411" s="338">
        <f>P411+Q411</f>
        <v>5.9</v>
      </c>
      <c r="P411" s="338">
        <v>5.9</v>
      </c>
      <c r="Q411" s="338"/>
      <c r="R411" s="338">
        <v>5.8</v>
      </c>
      <c r="S411" s="338">
        <v>5.8</v>
      </c>
      <c r="T411" s="338"/>
      <c r="U411" s="338">
        <v>6.1</v>
      </c>
      <c r="V411" s="338">
        <v>6.1</v>
      </c>
      <c r="W411" s="338"/>
      <c r="X411" s="338">
        <v>0</v>
      </c>
    </row>
    <row r="412" spans="1:24" ht="37.5">
      <c r="A412" s="190" t="s">
        <v>134</v>
      </c>
      <c r="B412" s="200" t="s">
        <v>332</v>
      </c>
      <c r="C412" s="307"/>
      <c r="D412" s="140"/>
      <c r="E412" s="140"/>
      <c r="F412" s="140"/>
      <c r="G412" s="140"/>
      <c r="H412" s="140"/>
      <c r="I412" s="140"/>
      <c r="J412" s="190"/>
      <c r="K412" s="190"/>
      <c r="L412" s="140"/>
      <c r="M412" s="336">
        <f t="shared" ref="M412:U412" si="134">SUM(M413,M417)</f>
        <v>12633.1</v>
      </c>
      <c r="N412" s="336">
        <f t="shared" si="134"/>
        <v>12655.1</v>
      </c>
      <c r="O412" s="336">
        <f t="shared" si="134"/>
        <v>6524.8</v>
      </c>
      <c r="P412" s="336">
        <f t="shared" si="134"/>
        <v>17980.7</v>
      </c>
      <c r="Q412" s="336">
        <f t="shared" si="134"/>
        <v>17980.7</v>
      </c>
      <c r="R412" s="336">
        <f t="shared" si="134"/>
        <v>0</v>
      </c>
      <c r="S412" s="336">
        <f t="shared" si="134"/>
        <v>17687.8</v>
      </c>
      <c r="T412" s="336">
        <f t="shared" si="134"/>
        <v>17687.8</v>
      </c>
      <c r="U412" s="336">
        <f t="shared" si="134"/>
        <v>0</v>
      </c>
      <c r="V412" s="336">
        <f>W412</f>
        <v>18533.5</v>
      </c>
      <c r="W412" s="336">
        <f>SUM(W413,W417)</f>
        <v>18533.5</v>
      </c>
      <c r="X412" s="336">
        <v>0</v>
      </c>
    </row>
    <row r="413" spans="1:24">
      <c r="A413" s="199" t="s">
        <v>9</v>
      </c>
      <c r="B413" s="441" t="s">
        <v>66</v>
      </c>
      <c r="C413" s="441"/>
      <c r="D413" s="441"/>
      <c r="E413" s="441"/>
      <c r="F413" s="441"/>
      <c r="G413" s="441"/>
      <c r="H413" s="441"/>
      <c r="I413" s="441"/>
      <c r="J413" s="441"/>
      <c r="K413" s="441"/>
      <c r="L413" s="441"/>
      <c r="M413" s="337">
        <f t="shared" ref="M413:W413" si="135">SUM(M414,)</f>
        <v>11265.800000000001</v>
      </c>
      <c r="N413" s="337">
        <f t="shared" si="135"/>
        <v>12055.1</v>
      </c>
      <c r="O413" s="337">
        <f t="shared" si="135"/>
        <v>6175.1</v>
      </c>
      <c r="P413" s="337">
        <f t="shared" si="135"/>
        <v>17204.3</v>
      </c>
      <c r="Q413" s="337">
        <f t="shared" si="135"/>
        <v>17204.3</v>
      </c>
      <c r="R413" s="337">
        <f t="shared" si="135"/>
        <v>0</v>
      </c>
      <c r="S413" s="337">
        <f t="shared" si="135"/>
        <v>16924</v>
      </c>
      <c r="T413" s="337">
        <f t="shared" si="135"/>
        <v>16924</v>
      </c>
      <c r="U413" s="337">
        <f t="shared" si="135"/>
        <v>0</v>
      </c>
      <c r="V413" s="337">
        <f t="shared" si="135"/>
        <v>0</v>
      </c>
      <c r="W413" s="337">
        <f t="shared" si="135"/>
        <v>17733.3</v>
      </c>
      <c r="X413" s="337">
        <v>0</v>
      </c>
    </row>
    <row r="414" spans="1:24">
      <c r="A414" s="141" t="s">
        <v>56</v>
      </c>
      <c r="B414" s="188"/>
      <c r="C414" s="291"/>
      <c r="D414" s="262"/>
      <c r="E414" s="153"/>
      <c r="F414" s="188"/>
      <c r="G414" s="188"/>
      <c r="H414" s="188"/>
      <c r="I414" s="188"/>
      <c r="J414" s="189"/>
      <c r="K414" s="253"/>
      <c r="L414" s="153"/>
      <c r="M414" s="144">
        <f t="shared" ref="M414:W414" si="136">SUM(M415:M416)</f>
        <v>11265.800000000001</v>
      </c>
      <c r="N414" s="144">
        <f t="shared" si="136"/>
        <v>12055.1</v>
      </c>
      <c r="O414" s="144">
        <f t="shared" si="136"/>
        <v>6175.1</v>
      </c>
      <c r="P414" s="144">
        <f t="shared" si="136"/>
        <v>17204.3</v>
      </c>
      <c r="Q414" s="144">
        <f t="shared" si="136"/>
        <v>17204.3</v>
      </c>
      <c r="R414" s="144">
        <f t="shared" si="136"/>
        <v>0</v>
      </c>
      <c r="S414" s="144">
        <f t="shared" si="136"/>
        <v>16924</v>
      </c>
      <c r="T414" s="144">
        <f t="shared" si="136"/>
        <v>16924</v>
      </c>
      <c r="U414" s="144">
        <f t="shared" si="136"/>
        <v>0</v>
      </c>
      <c r="V414" s="144">
        <f t="shared" si="136"/>
        <v>0</v>
      </c>
      <c r="W414" s="144">
        <f t="shared" si="136"/>
        <v>17733.3</v>
      </c>
      <c r="X414" s="144">
        <v>0</v>
      </c>
    </row>
    <row r="415" spans="1:24" ht="312.75" customHeight="1">
      <c r="A415" s="197" t="s">
        <v>10</v>
      </c>
      <c r="B415" s="188" t="s">
        <v>67</v>
      </c>
      <c r="C415" s="143"/>
      <c r="D415" s="157" t="s">
        <v>328</v>
      </c>
      <c r="E415" s="153" t="s">
        <v>1237</v>
      </c>
      <c r="F415" s="188"/>
      <c r="G415" s="188"/>
      <c r="H415" s="188"/>
      <c r="I415" s="152">
        <v>100</v>
      </c>
      <c r="J415" s="187" t="s">
        <v>1263</v>
      </c>
      <c r="K415" s="194" t="s">
        <v>1264</v>
      </c>
      <c r="L415" s="153"/>
      <c r="M415" s="338">
        <v>10634.6</v>
      </c>
      <c r="N415" s="338">
        <v>10854</v>
      </c>
      <c r="O415" s="338">
        <v>5547.5</v>
      </c>
      <c r="P415" s="338">
        <f>SUM(Q415:R415)</f>
        <v>16280.4</v>
      </c>
      <c r="Q415" s="338">
        <v>16280.4</v>
      </c>
      <c r="R415" s="338"/>
      <c r="S415" s="338">
        <f>SUM(T415:U415)</f>
        <v>16015.2</v>
      </c>
      <c r="T415" s="338">
        <v>16015.2</v>
      </c>
      <c r="U415" s="338"/>
      <c r="V415" s="338">
        <f>SUM(W383:X383)</f>
        <v>0</v>
      </c>
      <c r="W415" s="338">
        <v>16781.099999999999</v>
      </c>
      <c r="X415" s="338">
        <v>0</v>
      </c>
    </row>
    <row r="416" spans="1:24" ht="37.5">
      <c r="A416" s="197" t="s">
        <v>11</v>
      </c>
      <c r="B416" s="188" t="s">
        <v>68</v>
      </c>
      <c r="C416" s="288"/>
      <c r="D416" s="157" t="s">
        <v>309</v>
      </c>
      <c r="E416" s="154" t="s">
        <v>1265</v>
      </c>
      <c r="F416" s="188"/>
      <c r="G416" s="188"/>
      <c r="H416" s="188"/>
      <c r="I416" s="152">
        <v>200</v>
      </c>
      <c r="J416" s="189"/>
      <c r="K416" s="189"/>
      <c r="L416" s="154"/>
      <c r="M416" s="338">
        <v>631.20000000000005</v>
      </c>
      <c r="N416" s="338">
        <v>1201.0999999999999</v>
      </c>
      <c r="O416" s="338">
        <v>627.6</v>
      </c>
      <c r="P416" s="338">
        <f>SUM(Q416:R416)</f>
        <v>923.9</v>
      </c>
      <c r="Q416" s="338">
        <v>923.9</v>
      </c>
      <c r="R416" s="338"/>
      <c r="S416" s="338">
        <v>908.8</v>
      </c>
      <c r="T416" s="338">
        <v>908.8</v>
      </c>
      <c r="U416" s="338"/>
      <c r="V416" s="338">
        <f>SUM(W384:X384)</f>
        <v>0</v>
      </c>
      <c r="W416" s="338">
        <v>952.2</v>
      </c>
      <c r="X416" s="338">
        <v>0</v>
      </c>
    </row>
    <row r="417" spans="1:24">
      <c r="A417" s="199" t="s">
        <v>55</v>
      </c>
      <c r="B417" s="441" t="s">
        <v>31</v>
      </c>
      <c r="C417" s="441"/>
      <c r="D417" s="441"/>
      <c r="E417" s="441"/>
      <c r="F417" s="441"/>
      <c r="G417" s="441"/>
      <c r="H417" s="441"/>
      <c r="I417" s="441"/>
      <c r="J417" s="441"/>
      <c r="K417" s="441"/>
      <c r="L417" s="441"/>
      <c r="M417" s="340">
        <f t="shared" ref="M417:W417" si="137">M418</f>
        <v>1367.3</v>
      </c>
      <c r="N417" s="340">
        <f t="shared" si="137"/>
        <v>600</v>
      </c>
      <c r="O417" s="340">
        <f t="shared" si="137"/>
        <v>349.7</v>
      </c>
      <c r="P417" s="340">
        <f t="shared" si="137"/>
        <v>776.4</v>
      </c>
      <c r="Q417" s="340">
        <f t="shared" si="137"/>
        <v>776.4</v>
      </c>
      <c r="R417" s="340">
        <f t="shared" si="137"/>
        <v>0</v>
      </c>
      <c r="S417" s="340">
        <f t="shared" si="137"/>
        <v>763.8</v>
      </c>
      <c r="T417" s="340">
        <f t="shared" si="137"/>
        <v>763.8</v>
      </c>
      <c r="U417" s="340">
        <f t="shared" si="137"/>
        <v>0</v>
      </c>
      <c r="V417" s="340">
        <f t="shared" si="137"/>
        <v>0</v>
      </c>
      <c r="W417" s="340">
        <f t="shared" si="137"/>
        <v>800.2</v>
      </c>
      <c r="X417" s="340">
        <v>0</v>
      </c>
    </row>
    <row r="418" spans="1:24" ht="205.5" customHeight="1">
      <c r="A418" s="197"/>
      <c r="B418" s="188"/>
      <c r="C418" s="291"/>
      <c r="D418" s="156" t="s">
        <v>342</v>
      </c>
      <c r="E418" s="262" t="s">
        <v>1186</v>
      </c>
      <c r="F418" s="188"/>
      <c r="G418" s="188"/>
      <c r="H418" s="188"/>
      <c r="I418" s="152"/>
      <c r="J418" s="187" t="s">
        <v>1266</v>
      </c>
      <c r="K418" s="253"/>
      <c r="L418" s="262"/>
      <c r="M418" s="338">
        <v>1367.3</v>
      </c>
      <c r="N418" s="338">
        <v>600</v>
      </c>
      <c r="O418" s="338">
        <v>349.7</v>
      </c>
      <c r="P418" s="338">
        <f>SUM(Q418:R418)</f>
        <v>776.4</v>
      </c>
      <c r="Q418" s="338">
        <v>776.4</v>
      </c>
      <c r="R418" s="338"/>
      <c r="S418" s="338">
        <f>SUM(T418:U418)</f>
        <v>763.8</v>
      </c>
      <c r="T418" s="338">
        <v>763.8</v>
      </c>
      <c r="U418" s="338"/>
      <c r="V418" s="338">
        <f>SUM(W386:X386)</f>
        <v>0</v>
      </c>
      <c r="W418" s="338">
        <v>800.2</v>
      </c>
      <c r="X418" s="338">
        <v>0</v>
      </c>
    </row>
    <row r="419" spans="1:24" ht="56.25">
      <c r="A419" s="190" t="s">
        <v>135</v>
      </c>
      <c r="B419" s="200" t="s">
        <v>136</v>
      </c>
      <c r="C419" s="307"/>
      <c r="D419" s="140"/>
      <c r="E419" s="140"/>
      <c r="F419" s="140"/>
      <c r="G419" s="140"/>
      <c r="H419" s="140"/>
      <c r="I419" s="140"/>
      <c r="J419" s="190"/>
      <c r="K419" s="250"/>
      <c r="L419" s="140"/>
      <c r="M419" s="336">
        <v>782459.3</v>
      </c>
      <c r="N419" s="336">
        <v>714166.4</v>
      </c>
      <c r="O419" s="336">
        <v>288711.2</v>
      </c>
      <c r="P419" s="336">
        <f t="shared" ref="P419:W419" si="138">P420+P510</f>
        <v>603562.20000000007</v>
      </c>
      <c r="Q419" s="336">
        <f t="shared" si="138"/>
        <v>603562.20000000007</v>
      </c>
      <c r="R419" s="336">
        <f t="shared" si="138"/>
        <v>0</v>
      </c>
      <c r="S419" s="336">
        <f t="shared" si="138"/>
        <v>584714.9</v>
      </c>
      <c r="T419" s="336">
        <f t="shared" si="138"/>
        <v>584714.9</v>
      </c>
      <c r="U419" s="336">
        <f t="shared" si="138"/>
        <v>0</v>
      </c>
      <c r="V419" s="336">
        <f t="shared" si="138"/>
        <v>602189</v>
      </c>
      <c r="W419" s="336">
        <f t="shared" si="138"/>
        <v>602189</v>
      </c>
      <c r="X419" s="336">
        <f>X420</f>
        <v>0</v>
      </c>
    </row>
    <row r="420" spans="1:24">
      <c r="A420" s="199" t="s">
        <v>9</v>
      </c>
      <c r="B420" s="484" t="s">
        <v>66</v>
      </c>
      <c r="C420" s="484"/>
      <c r="D420" s="484"/>
      <c r="E420" s="484"/>
      <c r="F420" s="484"/>
      <c r="G420" s="484"/>
      <c r="H420" s="484"/>
      <c r="I420" s="484"/>
      <c r="J420" s="484"/>
      <c r="K420" s="484"/>
      <c r="L420" s="484"/>
      <c r="M420" s="337">
        <f t="shared" ref="M420:W420" si="139">M421+M436+M451+M508</f>
        <v>689480.7</v>
      </c>
      <c r="N420" s="337">
        <f t="shared" si="139"/>
        <v>627632.90000000014</v>
      </c>
      <c r="O420" s="337">
        <f t="shared" si="139"/>
        <v>242416.28</v>
      </c>
      <c r="P420" s="337">
        <f t="shared" si="139"/>
        <v>559328.30000000005</v>
      </c>
      <c r="Q420" s="337">
        <f t="shared" si="139"/>
        <v>559328.30000000005</v>
      </c>
      <c r="R420" s="337">
        <f t="shared" si="139"/>
        <v>0</v>
      </c>
      <c r="S420" s="337">
        <f t="shared" si="139"/>
        <v>541199.9</v>
      </c>
      <c r="T420" s="337">
        <f t="shared" si="139"/>
        <v>541199.9</v>
      </c>
      <c r="U420" s="337">
        <f t="shared" si="139"/>
        <v>0</v>
      </c>
      <c r="V420" s="337">
        <f t="shared" si="139"/>
        <v>556593</v>
      </c>
      <c r="W420" s="337">
        <f t="shared" si="139"/>
        <v>556593</v>
      </c>
      <c r="X420" s="337">
        <f>X421+X440</f>
        <v>0</v>
      </c>
    </row>
    <row r="421" spans="1:24">
      <c r="A421" s="141" t="s">
        <v>56</v>
      </c>
      <c r="B421" s="188"/>
      <c r="C421" s="310"/>
      <c r="D421" s="275"/>
      <c r="E421" s="275"/>
      <c r="F421" s="275"/>
      <c r="G421" s="275"/>
      <c r="H421" s="275"/>
      <c r="I421" s="275"/>
      <c r="J421" s="148"/>
      <c r="K421" s="148"/>
      <c r="L421" s="275"/>
      <c r="M421" s="144">
        <f t="shared" ref="M421:W421" si="140">M422+M431+M434</f>
        <v>29287.3</v>
      </c>
      <c r="N421" s="144">
        <f t="shared" si="140"/>
        <v>32645</v>
      </c>
      <c r="O421" s="144">
        <f t="shared" si="140"/>
        <v>21920.7</v>
      </c>
      <c r="P421" s="144">
        <f t="shared" si="140"/>
        <v>31314.400000000001</v>
      </c>
      <c r="Q421" s="144">
        <f t="shared" si="140"/>
        <v>31314.400000000001</v>
      </c>
      <c r="R421" s="144">
        <f t="shared" si="140"/>
        <v>0</v>
      </c>
      <c r="S421" s="144">
        <f t="shared" si="140"/>
        <v>30804.1</v>
      </c>
      <c r="T421" s="144">
        <f t="shared" si="140"/>
        <v>30804.1</v>
      </c>
      <c r="U421" s="144">
        <f t="shared" si="140"/>
        <v>0</v>
      </c>
      <c r="V421" s="144">
        <f t="shared" si="140"/>
        <v>32277.4</v>
      </c>
      <c r="W421" s="144">
        <f t="shared" si="140"/>
        <v>32277.4</v>
      </c>
      <c r="X421" s="144">
        <f>SUM(X422:X439)</f>
        <v>0</v>
      </c>
    </row>
    <row r="422" spans="1:24" ht="37.5">
      <c r="A422" s="141" t="s">
        <v>10</v>
      </c>
      <c r="B422" s="188" t="s">
        <v>202</v>
      </c>
      <c r="C422" s="324"/>
      <c r="D422" s="251"/>
      <c r="E422" s="251"/>
      <c r="F422" s="251"/>
      <c r="G422" s="251"/>
      <c r="H422" s="251"/>
      <c r="I422" s="251"/>
      <c r="J422" s="252"/>
      <c r="K422" s="252"/>
      <c r="L422" s="251"/>
      <c r="M422" s="144">
        <f t="shared" ref="M422:W422" si="141">SUM(M423:M430)</f>
        <v>28075.3</v>
      </c>
      <c r="N422" s="144">
        <f t="shared" si="141"/>
        <v>27516.2</v>
      </c>
      <c r="O422" s="144">
        <f t="shared" si="141"/>
        <v>20907.2</v>
      </c>
      <c r="P422" s="144">
        <f t="shared" si="141"/>
        <v>29215.4</v>
      </c>
      <c r="Q422" s="144">
        <f t="shared" si="141"/>
        <v>29215.4</v>
      </c>
      <c r="R422" s="144">
        <f t="shared" si="141"/>
        <v>0</v>
      </c>
      <c r="S422" s="144">
        <f t="shared" si="141"/>
        <v>28739.3</v>
      </c>
      <c r="T422" s="144">
        <f t="shared" si="141"/>
        <v>28739.3</v>
      </c>
      <c r="U422" s="144">
        <f t="shared" si="141"/>
        <v>0</v>
      </c>
      <c r="V422" s="144">
        <f t="shared" si="141"/>
        <v>30113.800000000003</v>
      </c>
      <c r="W422" s="144">
        <f t="shared" si="141"/>
        <v>30113.800000000003</v>
      </c>
      <c r="X422" s="144">
        <v>0</v>
      </c>
    </row>
    <row r="423" spans="1:24">
      <c r="A423" s="485" t="s">
        <v>912</v>
      </c>
      <c r="B423" s="438" t="s">
        <v>287</v>
      </c>
      <c r="C423" s="442" t="s">
        <v>913</v>
      </c>
      <c r="D423" s="444" t="s">
        <v>328</v>
      </c>
      <c r="E423" s="157" t="s">
        <v>1237</v>
      </c>
      <c r="F423" s="221" t="s">
        <v>97</v>
      </c>
      <c r="G423" s="221" t="s">
        <v>97</v>
      </c>
      <c r="H423" s="221" t="s">
        <v>915</v>
      </c>
      <c r="I423" s="152">
        <v>120</v>
      </c>
      <c r="J423" s="439" t="s">
        <v>1681</v>
      </c>
      <c r="K423" s="440" t="s">
        <v>1007</v>
      </c>
      <c r="L423" s="454"/>
      <c r="M423" s="338">
        <v>15316.8</v>
      </c>
      <c r="N423" s="338">
        <v>14080.6</v>
      </c>
      <c r="O423" s="338">
        <v>10816</v>
      </c>
      <c r="P423" s="338">
        <v>21505.5</v>
      </c>
      <c r="Q423" s="338">
        <v>21505.5</v>
      </c>
      <c r="R423" s="338">
        <v>0</v>
      </c>
      <c r="S423" s="338">
        <v>21155</v>
      </c>
      <c r="T423" s="338">
        <v>21155</v>
      </c>
      <c r="U423" s="338">
        <v>0</v>
      </c>
      <c r="V423" s="338">
        <v>22166.800000000003</v>
      </c>
      <c r="W423" s="338">
        <v>22166.800000000003</v>
      </c>
      <c r="X423" s="338">
        <v>0</v>
      </c>
    </row>
    <row r="424" spans="1:24">
      <c r="A424" s="485"/>
      <c r="B424" s="438"/>
      <c r="C424" s="442"/>
      <c r="D424" s="444"/>
      <c r="E424" s="157"/>
      <c r="F424" s="221" t="s">
        <v>97</v>
      </c>
      <c r="G424" s="221" t="s">
        <v>97</v>
      </c>
      <c r="H424" s="221" t="s">
        <v>112</v>
      </c>
      <c r="I424" s="152">
        <v>120</v>
      </c>
      <c r="J424" s="439"/>
      <c r="K424" s="440"/>
      <c r="L424" s="454"/>
      <c r="M424" s="338">
        <v>671.1</v>
      </c>
      <c r="N424" s="338">
        <v>1221.5999999999999</v>
      </c>
      <c r="O424" s="338">
        <v>1221.5999999999999</v>
      </c>
      <c r="P424" s="338"/>
      <c r="Q424" s="338"/>
      <c r="R424" s="338">
        <v>0</v>
      </c>
      <c r="S424" s="338"/>
      <c r="T424" s="338"/>
      <c r="U424" s="338">
        <v>0</v>
      </c>
      <c r="V424" s="338"/>
      <c r="W424" s="338"/>
      <c r="X424" s="338">
        <v>0</v>
      </c>
    </row>
    <row r="425" spans="1:24">
      <c r="A425" s="448"/>
      <c r="B425" s="448"/>
      <c r="C425" s="486"/>
      <c r="D425" s="444"/>
      <c r="E425" s="157"/>
      <c r="F425" s="244" t="s">
        <v>97</v>
      </c>
      <c r="G425" s="244" t="s">
        <v>97</v>
      </c>
      <c r="H425" s="244" t="s">
        <v>841</v>
      </c>
      <c r="I425" s="152">
        <v>120</v>
      </c>
      <c r="J425" s="448"/>
      <c r="K425" s="440"/>
      <c r="L425" s="454"/>
      <c r="M425" s="338">
        <v>100</v>
      </c>
      <c r="N425" s="338">
        <v>0</v>
      </c>
      <c r="O425" s="338">
        <v>0</v>
      </c>
      <c r="P425" s="338"/>
      <c r="Q425" s="338"/>
      <c r="R425" s="338">
        <v>0</v>
      </c>
      <c r="S425" s="338"/>
      <c r="T425" s="338"/>
      <c r="U425" s="338">
        <v>0</v>
      </c>
      <c r="V425" s="338"/>
      <c r="W425" s="338"/>
      <c r="X425" s="338">
        <v>0</v>
      </c>
    </row>
    <row r="426" spans="1:24">
      <c r="A426" s="488" t="s">
        <v>967</v>
      </c>
      <c r="B426" s="439" t="s">
        <v>1303</v>
      </c>
      <c r="C426" s="486"/>
      <c r="D426" s="444" t="s">
        <v>333</v>
      </c>
      <c r="E426" s="444" t="s">
        <v>1199</v>
      </c>
      <c r="F426" s="244" t="s">
        <v>97</v>
      </c>
      <c r="G426" s="244" t="s">
        <v>97</v>
      </c>
      <c r="H426" s="244" t="s">
        <v>914</v>
      </c>
      <c r="I426" s="152">
        <v>120</v>
      </c>
      <c r="J426" s="448"/>
      <c r="K426" s="440"/>
      <c r="L426" s="454"/>
      <c r="M426" s="338">
        <v>7195.7</v>
      </c>
      <c r="N426" s="338">
        <v>7158.9</v>
      </c>
      <c r="O426" s="338">
        <v>5267.4</v>
      </c>
      <c r="P426" s="338">
        <v>7709.9000000000005</v>
      </c>
      <c r="Q426" s="338">
        <v>7709.9000000000005</v>
      </c>
      <c r="R426" s="338">
        <v>0</v>
      </c>
      <c r="S426" s="338">
        <v>7584.3</v>
      </c>
      <c r="T426" s="338">
        <v>7584.3</v>
      </c>
      <c r="U426" s="338">
        <v>0</v>
      </c>
      <c r="V426" s="338">
        <v>7947</v>
      </c>
      <c r="W426" s="338">
        <v>7947</v>
      </c>
      <c r="X426" s="338">
        <v>0</v>
      </c>
    </row>
    <row r="427" spans="1:24">
      <c r="A427" s="448"/>
      <c r="B427" s="439"/>
      <c r="C427" s="486"/>
      <c r="D427" s="489"/>
      <c r="E427" s="489"/>
      <c r="F427" s="244" t="s">
        <v>97</v>
      </c>
      <c r="G427" s="244" t="s">
        <v>97</v>
      </c>
      <c r="H427" s="244" t="s">
        <v>1238</v>
      </c>
      <c r="I427" s="152">
        <v>120</v>
      </c>
      <c r="J427" s="448"/>
      <c r="K427" s="440"/>
      <c r="L427" s="454"/>
      <c r="M427" s="338">
        <v>0</v>
      </c>
      <c r="N427" s="338">
        <v>224.5</v>
      </c>
      <c r="O427" s="338">
        <v>224.5</v>
      </c>
      <c r="P427" s="338"/>
      <c r="Q427" s="338"/>
      <c r="R427" s="338">
        <v>0</v>
      </c>
      <c r="S427" s="338"/>
      <c r="T427" s="338"/>
      <c r="U427" s="338">
        <v>0</v>
      </c>
      <c r="V427" s="338"/>
      <c r="W427" s="338"/>
      <c r="X427" s="338">
        <v>0</v>
      </c>
    </row>
    <row r="428" spans="1:24">
      <c r="A428" s="448" t="s">
        <v>1304</v>
      </c>
      <c r="B428" s="439" t="s">
        <v>347</v>
      </c>
      <c r="C428" s="486"/>
      <c r="D428" s="444" t="s">
        <v>309</v>
      </c>
      <c r="E428" s="444" t="s">
        <v>1175</v>
      </c>
      <c r="F428" s="244" t="s">
        <v>97</v>
      </c>
      <c r="G428" s="244" t="s">
        <v>97</v>
      </c>
      <c r="H428" s="244" t="s">
        <v>915</v>
      </c>
      <c r="I428" s="152">
        <v>120</v>
      </c>
      <c r="J428" s="448"/>
      <c r="K428" s="439"/>
      <c r="L428" s="454"/>
      <c r="M428" s="338">
        <v>4434.8</v>
      </c>
      <c r="N428" s="338">
        <v>4237.2</v>
      </c>
      <c r="O428" s="338">
        <v>2784.3</v>
      </c>
      <c r="P428" s="338"/>
      <c r="Q428" s="338"/>
      <c r="R428" s="338">
        <v>0</v>
      </c>
      <c r="S428" s="338"/>
      <c r="T428" s="338"/>
      <c r="U428" s="338">
        <v>0</v>
      </c>
      <c r="V428" s="338"/>
      <c r="W428" s="338"/>
      <c r="X428" s="338">
        <v>0</v>
      </c>
    </row>
    <row r="429" spans="1:24">
      <c r="A429" s="448"/>
      <c r="B429" s="439"/>
      <c r="C429" s="486"/>
      <c r="D429" s="444"/>
      <c r="E429" s="444"/>
      <c r="F429" s="244" t="s">
        <v>97</v>
      </c>
      <c r="G429" s="244" t="s">
        <v>97</v>
      </c>
      <c r="H429" s="244" t="s">
        <v>112</v>
      </c>
      <c r="I429" s="152">
        <v>120</v>
      </c>
      <c r="J429" s="448"/>
      <c r="K429" s="439"/>
      <c r="L429" s="153"/>
      <c r="M429" s="338">
        <v>202.7</v>
      </c>
      <c r="N429" s="338">
        <v>368.9</v>
      </c>
      <c r="O429" s="338">
        <v>368.9</v>
      </c>
      <c r="P429" s="338"/>
      <c r="Q429" s="338"/>
      <c r="R429" s="338">
        <v>0</v>
      </c>
      <c r="S429" s="338"/>
      <c r="T429" s="338"/>
      <c r="U429" s="338">
        <v>0</v>
      </c>
      <c r="V429" s="338"/>
      <c r="W429" s="338"/>
      <c r="X429" s="338">
        <v>0</v>
      </c>
    </row>
    <row r="430" spans="1:24">
      <c r="A430" s="448"/>
      <c r="B430" s="439"/>
      <c r="C430" s="486"/>
      <c r="D430" s="489"/>
      <c r="E430" s="444"/>
      <c r="F430" s="244" t="s">
        <v>97</v>
      </c>
      <c r="G430" s="244" t="s">
        <v>97</v>
      </c>
      <c r="H430" s="244" t="s">
        <v>1238</v>
      </c>
      <c r="I430" s="152">
        <v>120</v>
      </c>
      <c r="J430" s="448"/>
      <c r="K430" s="439"/>
      <c r="L430" s="153"/>
      <c r="M430" s="338">
        <v>154.19999999999999</v>
      </c>
      <c r="N430" s="338">
        <v>224.5</v>
      </c>
      <c r="O430" s="338">
        <v>224.5</v>
      </c>
      <c r="P430" s="338"/>
      <c r="Q430" s="338"/>
      <c r="R430" s="338">
        <v>0</v>
      </c>
      <c r="S430" s="338"/>
      <c r="T430" s="338"/>
      <c r="U430" s="338">
        <v>0</v>
      </c>
      <c r="V430" s="338"/>
      <c r="W430" s="338"/>
      <c r="X430" s="338">
        <v>0</v>
      </c>
    </row>
    <row r="431" spans="1:24" ht="56.25">
      <c r="A431" s="213" t="s">
        <v>11</v>
      </c>
      <c r="B431" s="148" t="s">
        <v>68</v>
      </c>
      <c r="C431" s="320"/>
      <c r="D431" s="222"/>
      <c r="E431" s="222"/>
      <c r="F431" s="148"/>
      <c r="G431" s="148"/>
      <c r="H431" s="148"/>
      <c r="I431" s="242">
        <v>200</v>
      </c>
      <c r="J431" s="448"/>
      <c r="K431" s="448"/>
      <c r="L431" s="218"/>
      <c r="M431" s="144">
        <f t="shared" ref="M431:W431" si="142">SUM(M432:M433)</f>
        <v>1169.3</v>
      </c>
      <c r="N431" s="144">
        <f t="shared" si="142"/>
        <v>5128.8</v>
      </c>
      <c r="O431" s="144">
        <f t="shared" si="142"/>
        <v>1013.5</v>
      </c>
      <c r="P431" s="144">
        <f t="shared" si="142"/>
        <v>2099</v>
      </c>
      <c r="Q431" s="144">
        <f t="shared" si="142"/>
        <v>2099</v>
      </c>
      <c r="R431" s="144">
        <f t="shared" si="142"/>
        <v>0</v>
      </c>
      <c r="S431" s="144">
        <f t="shared" si="142"/>
        <v>2064.7999999999997</v>
      </c>
      <c r="T431" s="144">
        <f t="shared" si="142"/>
        <v>2064.7999999999997</v>
      </c>
      <c r="U431" s="144">
        <f t="shared" si="142"/>
        <v>0</v>
      </c>
      <c r="V431" s="144">
        <f t="shared" si="142"/>
        <v>2163.6</v>
      </c>
      <c r="W431" s="144">
        <f t="shared" si="142"/>
        <v>2163.6</v>
      </c>
      <c r="X431" s="144">
        <v>0</v>
      </c>
    </row>
    <row r="432" spans="1:24" ht="93.75">
      <c r="A432" s="197" t="s">
        <v>916</v>
      </c>
      <c r="B432" s="188" t="s">
        <v>347</v>
      </c>
      <c r="C432" s="490" t="s">
        <v>913</v>
      </c>
      <c r="D432" s="157" t="s">
        <v>309</v>
      </c>
      <c r="E432" s="157" t="s">
        <v>1175</v>
      </c>
      <c r="F432" s="221" t="s">
        <v>97</v>
      </c>
      <c r="G432" s="221" t="s">
        <v>97</v>
      </c>
      <c r="H432" s="221" t="s">
        <v>915</v>
      </c>
      <c r="I432" s="157" t="s">
        <v>137</v>
      </c>
      <c r="J432" s="448"/>
      <c r="K432" s="448"/>
      <c r="L432" s="154"/>
      <c r="M432" s="341">
        <v>596.9</v>
      </c>
      <c r="N432" s="338">
        <v>933.8</v>
      </c>
      <c r="O432" s="338">
        <v>617.4</v>
      </c>
      <c r="P432" s="338">
        <v>922.19999999999993</v>
      </c>
      <c r="Q432" s="338">
        <v>922.19999999999993</v>
      </c>
      <c r="R432" s="338">
        <v>0</v>
      </c>
      <c r="S432" s="338">
        <v>907.19999999999993</v>
      </c>
      <c r="T432" s="338">
        <v>907.19999999999993</v>
      </c>
      <c r="U432" s="338">
        <v>0</v>
      </c>
      <c r="V432" s="338">
        <v>950.5</v>
      </c>
      <c r="W432" s="338">
        <v>950.5</v>
      </c>
      <c r="X432" s="338">
        <v>0</v>
      </c>
    </row>
    <row r="433" spans="1:24" ht="285" customHeight="1">
      <c r="A433" s="197" t="s">
        <v>192</v>
      </c>
      <c r="B433" s="187" t="s">
        <v>1303</v>
      </c>
      <c r="C433" s="490"/>
      <c r="D433" s="157" t="s">
        <v>333</v>
      </c>
      <c r="E433" s="157" t="s">
        <v>1199</v>
      </c>
      <c r="F433" s="221" t="s">
        <v>97</v>
      </c>
      <c r="G433" s="221" t="s">
        <v>97</v>
      </c>
      <c r="H433" s="221" t="s">
        <v>914</v>
      </c>
      <c r="I433" s="152">
        <v>200</v>
      </c>
      <c r="J433" s="448"/>
      <c r="K433" s="448"/>
      <c r="L433" s="154"/>
      <c r="M433" s="341">
        <v>572.4</v>
      </c>
      <c r="N433" s="338">
        <v>4195</v>
      </c>
      <c r="O433" s="338">
        <v>396.1</v>
      </c>
      <c r="P433" s="338">
        <v>1176.8</v>
      </c>
      <c r="Q433" s="338">
        <v>1176.8</v>
      </c>
      <c r="R433" s="338">
        <v>0</v>
      </c>
      <c r="S433" s="338">
        <v>1157.5999999999999</v>
      </c>
      <c r="T433" s="338">
        <v>1157.5999999999999</v>
      </c>
      <c r="U433" s="338">
        <v>0</v>
      </c>
      <c r="V433" s="338">
        <v>1213.0999999999999</v>
      </c>
      <c r="W433" s="338">
        <v>1213.0999999999999</v>
      </c>
      <c r="X433" s="338">
        <v>0</v>
      </c>
    </row>
    <row r="434" spans="1:24">
      <c r="A434" s="213" t="s">
        <v>20</v>
      </c>
      <c r="B434" s="148" t="s">
        <v>31</v>
      </c>
      <c r="C434" s="320"/>
      <c r="D434" s="222"/>
      <c r="E434" s="222"/>
      <c r="F434" s="223"/>
      <c r="G434" s="223"/>
      <c r="H434" s="223"/>
      <c r="I434" s="242">
        <v>800</v>
      </c>
      <c r="J434" s="448"/>
      <c r="K434" s="448"/>
      <c r="L434" s="144"/>
      <c r="M434" s="144">
        <f t="shared" ref="M434:W434" si="143">M435</f>
        <v>42.7</v>
      </c>
      <c r="N434" s="144">
        <f t="shared" si="143"/>
        <v>0</v>
      </c>
      <c r="O434" s="144">
        <f t="shared" si="143"/>
        <v>0</v>
      </c>
      <c r="P434" s="144">
        <f t="shared" si="143"/>
        <v>0</v>
      </c>
      <c r="Q434" s="144">
        <f t="shared" si="143"/>
        <v>0</v>
      </c>
      <c r="R434" s="144">
        <f t="shared" si="143"/>
        <v>0</v>
      </c>
      <c r="S434" s="144">
        <f t="shared" si="143"/>
        <v>0</v>
      </c>
      <c r="T434" s="144">
        <f t="shared" si="143"/>
        <v>0</v>
      </c>
      <c r="U434" s="144">
        <f t="shared" si="143"/>
        <v>0</v>
      </c>
      <c r="V434" s="144">
        <f t="shared" si="143"/>
        <v>0</v>
      </c>
      <c r="W434" s="144">
        <f t="shared" si="143"/>
        <v>0</v>
      </c>
      <c r="X434" s="144">
        <v>0</v>
      </c>
    </row>
    <row r="435" spans="1:24" ht="179.25" customHeight="1">
      <c r="A435" s="197" t="s">
        <v>917</v>
      </c>
      <c r="B435" s="188" t="s">
        <v>1305</v>
      </c>
      <c r="C435" s="145" t="s">
        <v>1008</v>
      </c>
      <c r="D435" s="157" t="s">
        <v>924</v>
      </c>
      <c r="E435" s="157" t="s">
        <v>1186</v>
      </c>
      <c r="F435" s="221" t="s">
        <v>91</v>
      </c>
      <c r="G435" s="221" t="s">
        <v>82</v>
      </c>
      <c r="H435" s="221" t="s">
        <v>93</v>
      </c>
      <c r="I435" s="152">
        <v>800</v>
      </c>
      <c r="J435" s="448"/>
      <c r="K435" s="448"/>
      <c r="L435" s="247"/>
      <c r="M435" s="338">
        <v>42.7</v>
      </c>
      <c r="N435" s="338">
        <v>0</v>
      </c>
      <c r="O435" s="338">
        <v>0</v>
      </c>
      <c r="P435" s="338">
        <v>0</v>
      </c>
      <c r="Q435" s="338">
        <v>0</v>
      </c>
      <c r="R435" s="338">
        <v>0</v>
      </c>
      <c r="S435" s="338">
        <v>0</v>
      </c>
      <c r="T435" s="338">
        <v>0</v>
      </c>
      <c r="U435" s="338">
        <v>0</v>
      </c>
      <c r="V435" s="338">
        <v>0</v>
      </c>
      <c r="W435" s="338">
        <v>0</v>
      </c>
      <c r="X435" s="338">
        <v>0</v>
      </c>
    </row>
    <row r="436" spans="1:24">
      <c r="A436" s="449" t="s">
        <v>72</v>
      </c>
      <c r="B436" s="449"/>
      <c r="C436" s="449"/>
      <c r="D436" s="449"/>
      <c r="E436" s="449"/>
      <c r="F436" s="449"/>
      <c r="G436" s="449"/>
      <c r="H436" s="449"/>
      <c r="I436" s="449"/>
      <c r="J436" s="491"/>
      <c r="K436" s="449"/>
      <c r="L436" s="449"/>
      <c r="M436" s="144">
        <f t="shared" ref="M436:W436" si="144">M437</f>
        <v>11390.000000000002</v>
      </c>
      <c r="N436" s="144">
        <f t="shared" si="144"/>
        <v>14812.8</v>
      </c>
      <c r="O436" s="144">
        <f t="shared" si="144"/>
        <v>5952.8</v>
      </c>
      <c r="P436" s="144">
        <f t="shared" si="144"/>
        <v>42091.600000000006</v>
      </c>
      <c r="Q436" s="144">
        <f t="shared" si="144"/>
        <v>42091.600000000006</v>
      </c>
      <c r="R436" s="144">
        <f t="shared" si="144"/>
        <v>0</v>
      </c>
      <c r="S436" s="144">
        <f t="shared" si="144"/>
        <v>32627.000000000004</v>
      </c>
      <c r="T436" s="144">
        <f t="shared" si="144"/>
        <v>32627.000000000004</v>
      </c>
      <c r="U436" s="144">
        <f t="shared" si="144"/>
        <v>0</v>
      </c>
      <c r="V436" s="144">
        <f t="shared" si="144"/>
        <v>32650.6</v>
      </c>
      <c r="W436" s="144">
        <f t="shared" si="144"/>
        <v>32650.6</v>
      </c>
      <c r="X436" s="144">
        <v>0</v>
      </c>
    </row>
    <row r="437" spans="1:24" ht="37.5">
      <c r="A437" s="197" t="s">
        <v>21</v>
      </c>
      <c r="B437" s="188" t="s">
        <v>88</v>
      </c>
      <c r="C437" s="196"/>
      <c r="D437" s="157"/>
      <c r="E437" s="157"/>
      <c r="F437" s="152"/>
      <c r="G437" s="152"/>
      <c r="H437" s="152"/>
      <c r="I437" s="152">
        <v>200</v>
      </c>
      <c r="J437" s="439" t="s">
        <v>1682</v>
      </c>
      <c r="K437" s="440" t="s">
        <v>1009</v>
      </c>
      <c r="L437" s="154"/>
      <c r="M437" s="144">
        <f t="shared" ref="M437:W437" si="145">SUM(M438:M450)</f>
        <v>11390.000000000002</v>
      </c>
      <c r="N437" s="144">
        <f t="shared" si="145"/>
        <v>14812.8</v>
      </c>
      <c r="O437" s="144">
        <f t="shared" si="145"/>
        <v>5952.8</v>
      </c>
      <c r="P437" s="144">
        <f t="shared" si="145"/>
        <v>42091.600000000006</v>
      </c>
      <c r="Q437" s="144">
        <f t="shared" si="145"/>
        <v>42091.600000000006</v>
      </c>
      <c r="R437" s="144">
        <f t="shared" si="145"/>
        <v>0</v>
      </c>
      <c r="S437" s="144">
        <f t="shared" si="145"/>
        <v>32627.000000000004</v>
      </c>
      <c r="T437" s="144">
        <f t="shared" si="145"/>
        <v>32627.000000000004</v>
      </c>
      <c r="U437" s="144">
        <f t="shared" si="145"/>
        <v>0</v>
      </c>
      <c r="V437" s="144">
        <f t="shared" si="145"/>
        <v>32650.6</v>
      </c>
      <c r="W437" s="144">
        <f t="shared" si="145"/>
        <v>32650.6</v>
      </c>
      <c r="X437" s="144">
        <v>0</v>
      </c>
    </row>
    <row r="438" spans="1:24">
      <c r="A438" s="485" t="s">
        <v>365</v>
      </c>
      <c r="B438" s="439" t="s">
        <v>1306</v>
      </c>
      <c r="C438" s="492"/>
      <c r="D438" s="444" t="s">
        <v>317</v>
      </c>
      <c r="E438" s="444" t="s">
        <v>1180</v>
      </c>
      <c r="F438" s="221" t="s">
        <v>97</v>
      </c>
      <c r="G438" s="221" t="s">
        <v>91</v>
      </c>
      <c r="H438" s="221" t="s">
        <v>1307</v>
      </c>
      <c r="I438" s="152">
        <v>200</v>
      </c>
      <c r="J438" s="448"/>
      <c r="K438" s="440"/>
      <c r="L438" s="154"/>
      <c r="M438" s="338">
        <v>2365.1000000000004</v>
      </c>
      <c r="N438" s="338">
        <v>3066.3</v>
      </c>
      <c r="O438" s="338">
        <v>1633.3</v>
      </c>
      <c r="P438" s="338">
        <v>4117.6000000000004</v>
      </c>
      <c r="Q438" s="338">
        <v>4117.6000000000004</v>
      </c>
      <c r="R438" s="338">
        <v>0</v>
      </c>
      <c r="S438" s="338">
        <v>4050.5</v>
      </c>
      <c r="T438" s="338">
        <v>4050.5</v>
      </c>
      <c r="U438" s="338">
        <v>0</v>
      </c>
      <c r="V438" s="338">
        <v>4244.2</v>
      </c>
      <c r="W438" s="338">
        <v>4244.2</v>
      </c>
      <c r="X438" s="338">
        <v>0</v>
      </c>
    </row>
    <row r="439" spans="1:24">
      <c r="A439" s="485"/>
      <c r="B439" s="439"/>
      <c r="C439" s="492"/>
      <c r="D439" s="444"/>
      <c r="E439" s="489"/>
      <c r="F439" s="221" t="s">
        <v>97</v>
      </c>
      <c r="G439" s="221" t="s">
        <v>91</v>
      </c>
      <c r="H439" s="221" t="s">
        <v>918</v>
      </c>
      <c r="I439" s="152">
        <v>200</v>
      </c>
      <c r="J439" s="448"/>
      <c r="K439" s="440"/>
      <c r="L439" s="154"/>
      <c r="M439" s="338">
        <v>4.0999999999999996</v>
      </c>
      <c r="N439" s="338">
        <v>132.30000000000001</v>
      </c>
      <c r="O439" s="338">
        <v>0</v>
      </c>
      <c r="P439" s="338">
        <v>115</v>
      </c>
      <c r="Q439" s="338">
        <v>115</v>
      </c>
      <c r="R439" s="338">
        <v>0</v>
      </c>
      <c r="S439" s="338">
        <v>113.1</v>
      </c>
      <c r="T439" s="338">
        <v>113.1</v>
      </c>
      <c r="U439" s="338">
        <v>0</v>
      </c>
      <c r="V439" s="338">
        <v>118.5</v>
      </c>
      <c r="W439" s="338">
        <v>118.5</v>
      </c>
      <c r="X439" s="338">
        <v>0</v>
      </c>
    </row>
    <row r="440" spans="1:24">
      <c r="A440" s="485"/>
      <c r="B440" s="439"/>
      <c r="C440" s="492"/>
      <c r="D440" s="444"/>
      <c r="E440" s="489"/>
      <c r="F440" s="221" t="s">
        <v>97</v>
      </c>
      <c r="G440" s="221" t="s">
        <v>91</v>
      </c>
      <c r="H440" s="221" t="s">
        <v>1010</v>
      </c>
      <c r="I440" s="152">
        <v>200</v>
      </c>
      <c r="J440" s="448"/>
      <c r="K440" s="439"/>
      <c r="L440" s="154"/>
      <c r="M440" s="338">
        <v>335</v>
      </c>
      <c r="N440" s="338">
        <v>344.3</v>
      </c>
      <c r="O440" s="338">
        <v>45</v>
      </c>
      <c r="P440" s="338">
        <v>459.8</v>
      </c>
      <c r="Q440" s="338">
        <v>459.8</v>
      </c>
      <c r="R440" s="338">
        <v>0</v>
      </c>
      <c r="S440" s="338">
        <v>452.3</v>
      </c>
      <c r="T440" s="338">
        <v>452.3</v>
      </c>
      <c r="U440" s="338">
        <v>0</v>
      </c>
      <c r="V440" s="338">
        <v>473.9</v>
      </c>
      <c r="W440" s="338">
        <v>473.9</v>
      </c>
      <c r="X440" s="338">
        <f>SUM(X441:X475)</f>
        <v>0</v>
      </c>
    </row>
    <row r="441" spans="1:24">
      <c r="A441" s="485"/>
      <c r="B441" s="439"/>
      <c r="C441" s="492"/>
      <c r="D441" s="444"/>
      <c r="E441" s="489"/>
      <c r="F441" s="221" t="s">
        <v>97</v>
      </c>
      <c r="G441" s="221" t="s">
        <v>91</v>
      </c>
      <c r="H441" s="221" t="s">
        <v>404</v>
      </c>
      <c r="I441" s="152">
        <v>200</v>
      </c>
      <c r="J441" s="448"/>
      <c r="K441" s="448"/>
      <c r="L441" s="154"/>
      <c r="M441" s="338">
        <v>7346.5</v>
      </c>
      <c r="N441" s="338">
        <v>8749.9</v>
      </c>
      <c r="O441" s="338">
        <v>3858.5</v>
      </c>
      <c r="P441" s="338">
        <v>9955.5</v>
      </c>
      <c r="Q441" s="338">
        <v>9955.5</v>
      </c>
      <c r="R441" s="338">
        <v>0</v>
      </c>
      <c r="S441" s="338">
        <v>9793.2999999999993</v>
      </c>
      <c r="T441" s="338">
        <v>9793.2999999999993</v>
      </c>
      <c r="U441" s="338">
        <v>0</v>
      </c>
      <c r="V441" s="338">
        <v>10261.6</v>
      </c>
      <c r="W441" s="338">
        <v>10261.6</v>
      </c>
      <c r="X441" s="338">
        <v>0</v>
      </c>
    </row>
    <row r="442" spans="1:24">
      <c r="A442" s="485"/>
      <c r="B442" s="439"/>
      <c r="C442" s="492"/>
      <c r="D442" s="444"/>
      <c r="E442" s="489"/>
      <c r="F442" s="221" t="s">
        <v>97</v>
      </c>
      <c r="G442" s="221" t="s">
        <v>91</v>
      </c>
      <c r="H442" s="221" t="s">
        <v>923</v>
      </c>
      <c r="I442" s="152">
        <v>200</v>
      </c>
      <c r="J442" s="448"/>
      <c r="K442" s="448"/>
      <c r="L442" s="154"/>
      <c r="M442" s="338">
        <v>27.6</v>
      </c>
      <c r="N442" s="338">
        <v>1276.9000000000001</v>
      </c>
      <c r="O442" s="338">
        <v>0</v>
      </c>
      <c r="P442" s="338">
        <v>667</v>
      </c>
      <c r="Q442" s="338">
        <v>667</v>
      </c>
      <c r="R442" s="338">
        <v>0</v>
      </c>
      <c r="S442" s="338">
        <v>656.1</v>
      </c>
      <c r="T442" s="338">
        <v>656.1</v>
      </c>
      <c r="U442" s="338">
        <v>0</v>
      </c>
      <c r="V442" s="338">
        <v>687.5</v>
      </c>
      <c r="W442" s="338">
        <v>687.5</v>
      </c>
      <c r="X442" s="338">
        <v>0</v>
      </c>
    </row>
    <row r="443" spans="1:24">
      <c r="A443" s="485"/>
      <c r="B443" s="439"/>
      <c r="C443" s="492"/>
      <c r="D443" s="444"/>
      <c r="E443" s="489"/>
      <c r="F443" s="221" t="s">
        <v>97</v>
      </c>
      <c r="G443" s="221" t="s">
        <v>91</v>
      </c>
      <c r="H443" s="221" t="s">
        <v>919</v>
      </c>
      <c r="I443" s="152">
        <v>200</v>
      </c>
      <c r="J443" s="448"/>
      <c r="K443" s="448"/>
      <c r="L443" s="154"/>
      <c r="M443" s="338">
        <v>0</v>
      </c>
      <c r="N443" s="338">
        <v>0</v>
      </c>
      <c r="O443" s="338">
        <v>0</v>
      </c>
      <c r="P443" s="338">
        <v>23387.5</v>
      </c>
      <c r="Q443" s="338">
        <v>23387.5</v>
      </c>
      <c r="R443" s="338">
        <v>0</v>
      </c>
      <c r="S443" s="338">
        <v>14243.5</v>
      </c>
      <c r="T443" s="338">
        <v>14243.5</v>
      </c>
      <c r="U443" s="338">
        <v>0</v>
      </c>
      <c r="V443" s="338">
        <v>13388</v>
      </c>
      <c r="W443" s="338">
        <v>13388</v>
      </c>
      <c r="X443" s="338">
        <v>0</v>
      </c>
    </row>
    <row r="444" spans="1:24">
      <c r="A444" s="448"/>
      <c r="B444" s="439"/>
      <c r="C444" s="493"/>
      <c r="D444" s="489"/>
      <c r="E444" s="489"/>
      <c r="F444" s="221" t="s">
        <v>97</v>
      </c>
      <c r="G444" s="221" t="s">
        <v>91</v>
      </c>
      <c r="H444" s="221" t="s">
        <v>953</v>
      </c>
      <c r="I444" s="152">
        <v>200</v>
      </c>
      <c r="J444" s="448"/>
      <c r="K444" s="448"/>
      <c r="L444" s="154"/>
      <c r="M444" s="338">
        <v>0</v>
      </c>
      <c r="N444" s="338">
        <v>0</v>
      </c>
      <c r="O444" s="338">
        <v>0</v>
      </c>
      <c r="P444" s="338">
        <v>2820.4</v>
      </c>
      <c r="Q444" s="338">
        <v>2820.4</v>
      </c>
      <c r="R444" s="338">
        <v>0</v>
      </c>
      <c r="S444" s="338">
        <v>2774.4</v>
      </c>
      <c r="T444" s="338">
        <v>2774.4</v>
      </c>
      <c r="U444" s="338">
        <v>0</v>
      </c>
      <c r="V444" s="338">
        <v>2907.1</v>
      </c>
      <c r="W444" s="338">
        <v>2907.1</v>
      </c>
      <c r="X444" s="338">
        <v>0</v>
      </c>
    </row>
    <row r="445" spans="1:24" ht="112.5">
      <c r="A445" s="197" t="s">
        <v>391</v>
      </c>
      <c r="B445" s="188" t="s">
        <v>1308</v>
      </c>
      <c r="C445" s="196"/>
      <c r="D445" s="157" t="s">
        <v>920</v>
      </c>
      <c r="E445" s="157" t="s">
        <v>1309</v>
      </c>
      <c r="F445" s="221" t="s">
        <v>97</v>
      </c>
      <c r="G445" s="221" t="s">
        <v>138</v>
      </c>
      <c r="H445" s="221" t="s">
        <v>921</v>
      </c>
      <c r="I445" s="152">
        <v>200</v>
      </c>
      <c r="J445" s="448"/>
      <c r="K445" s="448"/>
      <c r="L445" s="154"/>
      <c r="M445" s="338">
        <v>822</v>
      </c>
      <c r="N445" s="338">
        <v>307.10000000000002</v>
      </c>
      <c r="O445" s="338">
        <v>183</v>
      </c>
      <c r="P445" s="338">
        <v>180</v>
      </c>
      <c r="Q445" s="338">
        <v>180</v>
      </c>
      <c r="R445" s="338">
        <v>0</v>
      </c>
      <c r="S445" s="338">
        <v>175.1</v>
      </c>
      <c r="T445" s="338">
        <v>175.1</v>
      </c>
      <c r="U445" s="338">
        <v>0</v>
      </c>
      <c r="V445" s="338">
        <v>183.5</v>
      </c>
      <c r="W445" s="338">
        <v>183.5</v>
      </c>
      <c r="X445" s="338">
        <v>0</v>
      </c>
    </row>
    <row r="446" spans="1:24" ht="286.5" customHeight="1">
      <c r="A446" s="197" t="s">
        <v>405</v>
      </c>
      <c r="B446" s="187" t="s">
        <v>1303</v>
      </c>
      <c r="C446" s="196"/>
      <c r="D446" s="157" t="s">
        <v>333</v>
      </c>
      <c r="E446" s="157" t="s">
        <v>1199</v>
      </c>
      <c r="F446" s="221" t="s">
        <v>97</v>
      </c>
      <c r="G446" s="221" t="s">
        <v>97</v>
      </c>
      <c r="H446" s="221" t="s">
        <v>922</v>
      </c>
      <c r="I446" s="152">
        <v>200</v>
      </c>
      <c r="J446" s="448"/>
      <c r="K446" s="448"/>
      <c r="L446" s="154"/>
      <c r="M446" s="338">
        <v>279.7</v>
      </c>
      <c r="N446" s="338">
        <v>378.9</v>
      </c>
      <c r="O446" s="338">
        <v>212.7</v>
      </c>
      <c r="P446" s="338">
        <v>374.8</v>
      </c>
      <c r="Q446" s="338">
        <v>374.8</v>
      </c>
      <c r="R446" s="338">
        <v>0</v>
      </c>
      <c r="S446" s="338">
        <v>368.7</v>
      </c>
      <c r="T446" s="338">
        <v>368.7</v>
      </c>
      <c r="U446" s="338">
        <v>0</v>
      </c>
      <c r="V446" s="338">
        <v>386.3</v>
      </c>
      <c r="W446" s="338">
        <v>386.3</v>
      </c>
      <c r="X446" s="338">
        <v>0</v>
      </c>
    </row>
    <row r="447" spans="1:24">
      <c r="A447" s="485" t="s">
        <v>406</v>
      </c>
      <c r="B447" s="438" t="s">
        <v>1305</v>
      </c>
      <c r="C447" s="196"/>
      <c r="D447" s="444" t="s">
        <v>924</v>
      </c>
      <c r="E447" s="444" t="s">
        <v>1186</v>
      </c>
      <c r="F447" s="221" t="s">
        <v>91</v>
      </c>
      <c r="G447" s="221" t="s">
        <v>82</v>
      </c>
      <c r="H447" s="221" t="s">
        <v>93</v>
      </c>
      <c r="I447" s="152">
        <v>200</v>
      </c>
      <c r="J447" s="448"/>
      <c r="K447" s="448"/>
      <c r="L447" s="154"/>
      <c r="M447" s="338">
        <v>206</v>
      </c>
      <c r="N447" s="338">
        <v>21</v>
      </c>
      <c r="O447" s="338">
        <v>20.3</v>
      </c>
      <c r="P447" s="338"/>
      <c r="Q447" s="338"/>
      <c r="R447" s="338">
        <v>0</v>
      </c>
      <c r="S447" s="338"/>
      <c r="T447" s="338"/>
      <c r="U447" s="338">
        <v>0</v>
      </c>
      <c r="V447" s="338"/>
      <c r="W447" s="338"/>
      <c r="X447" s="338">
        <v>0</v>
      </c>
    </row>
    <row r="448" spans="1:24">
      <c r="A448" s="448"/>
      <c r="B448" s="438"/>
      <c r="C448" s="196"/>
      <c r="D448" s="489"/>
      <c r="E448" s="489"/>
      <c r="F448" s="221" t="s">
        <v>97</v>
      </c>
      <c r="G448" s="221" t="s">
        <v>91</v>
      </c>
      <c r="H448" s="221" t="s">
        <v>93</v>
      </c>
      <c r="I448" s="152">
        <v>200</v>
      </c>
      <c r="J448" s="448"/>
      <c r="K448" s="448"/>
      <c r="L448" s="154"/>
      <c r="M448" s="338">
        <v>0</v>
      </c>
      <c r="N448" s="338">
        <v>129.4</v>
      </c>
      <c r="O448" s="338">
        <v>0</v>
      </c>
      <c r="P448" s="338"/>
      <c r="Q448" s="338"/>
      <c r="R448" s="338">
        <v>0</v>
      </c>
      <c r="S448" s="338"/>
      <c r="T448" s="338"/>
      <c r="U448" s="338">
        <v>0</v>
      </c>
      <c r="V448" s="338"/>
      <c r="W448" s="338"/>
      <c r="X448" s="338">
        <v>0</v>
      </c>
    </row>
    <row r="449" spans="1:24">
      <c r="A449" s="197" t="s">
        <v>408</v>
      </c>
      <c r="B449" s="188" t="s">
        <v>1017</v>
      </c>
      <c r="C449" s="196"/>
      <c r="D449" s="157" t="s">
        <v>864</v>
      </c>
      <c r="E449" s="157" t="s">
        <v>1194</v>
      </c>
      <c r="F449" s="221" t="s">
        <v>97</v>
      </c>
      <c r="G449" s="221" t="s">
        <v>91</v>
      </c>
      <c r="H449" s="221" t="s">
        <v>120</v>
      </c>
      <c r="I449" s="152">
        <v>200</v>
      </c>
      <c r="J449" s="448"/>
      <c r="K449" s="448"/>
      <c r="L449" s="154"/>
      <c r="M449" s="338">
        <v>0</v>
      </c>
      <c r="N449" s="338">
        <v>406.7</v>
      </c>
      <c r="O449" s="338">
        <v>0</v>
      </c>
      <c r="P449" s="338"/>
      <c r="Q449" s="338"/>
      <c r="R449" s="338">
        <v>0</v>
      </c>
      <c r="S449" s="338"/>
      <c r="T449" s="338"/>
      <c r="U449" s="338">
        <v>0</v>
      </c>
      <c r="V449" s="338"/>
      <c r="W449" s="338"/>
      <c r="X449" s="338">
        <v>0</v>
      </c>
    </row>
    <row r="450" spans="1:24" ht="57" customHeight="1">
      <c r="A450" s="197" t="s">
        <v>531</v>
      </c>
      <c r="B450" s="188" t="s">
        <v>1310</v>
      </c>
      <c r="C450" s="196"/>
      <c r="D450" s="157" t="s">
        <v>877</v>
      </c>
      <c r="E450" s="157" t="s">
        <v>1311</v>
      </c>
      <c r="F450" s="221" t="s">
        <v>97</v>
      </c>
      <c r="G450" s="221" t="s">
        <v>97</v>
      </c>
      <c r="H450" s="221" t="s">
        <v>733</v>
      </c>
      <c r="I450" s="152">
        <v>200</v>
      </c>
      <c r="J450" s="448"/>
      <c r="K450" s="448"/>
      <c r="L450" s="154"/>
      <c r="M450" s="338">
        <v>4</v>
      </c>
      <c r="N450" s="338">
        <v>0</v>
      </c>
      <c r="O450" s="338">
        <v>0</v>
      </c>
      <c r="P450" s="338">
        <v>14</v>
      </c>
      <c r="Q450" s="338">
        <v>14</v>
      </c>
      <c r="R450" s="338">
        <v>0</v>
      </c>
      <c r="S450" s="338"/>
      <c r="T450" s="338"/>
      <c r="U450" s="338">
        <v>0</v>
      </c>
      <c r="V450" s="338"/>
      <c r="W450" s="338"/>
      <c r="X450" s="338">
        <v>0</v>
      </c>
    </row>
    <row r="451" spans="1:24">
      <c r="A451" s="449" t="s">
        <v>74</v>
      </c>
      <c r="B451" s="449"/>
      <c r="C451" s="449"/>
      <c r="D451" s="449"/>
      <c r="E451" s="449"/>
      <c r="F451" s="449"/>
      <c r="G451" s="449"/>
      <c r="H451" s="449"/>
      <c r="I451" s="449"/>
      <c r="J451" s="491"/>
      <c r="K451" s="449"/>
      <c r="L451" s="449"/>
      <c r="M451" s="339">
        <f t="shared" ref="M451:W451" si="146">M452</f>
        <v>648803.39999999991</v>
      </c>
      <c r="N451" s="339">
        <f t="shared" si="146"/>
        <v>577975.10000000009</v>
      </c>
      <c r="O451" s="339">
        <f t="shared" si="146"/>
        <v>212342.78</v>
      </c>
      <c r="P451" s="339">
        <f t="shared" si="146"/>
        <v>485922.3</v>
      </c>
      <c r="Q451" s="339">
        <f t="shared" si="146"/>
        <v>485922.3</v>
      </c>
      <c r="R451" s="339">
        <f t="shared" si="146"/>
        <v>0</v>
      </c>
      <c r="S451" s="339">
        <f t="shared" si="146"/>
        <v>477768.8</v>
      </c>
      <c r="T451" s="339">
        <f t="shared" si="146"/>
        <v>477768.8</v>
      </c>
      <c r="U451" s="339">
        <f t="shared" si="146"/>
        <v>0</v>
      </c>
      <c r="V451" s="339">
        <f t="shared" si="146"/>
        <v>491665.00000000006</v>
      </c>
      <c r="W451" s="339">
        <f t="shared" si="146"/>
        <v>491665.00000000006</v>
      </c>
      <c r="X451" s="339">
        <v>0</v>
      </c>
    </row>
    <row r="452" spans="1:24">
      <c r="A452" s="449" t="s">
        <v>36</v>
      </c>
      <c r="B452" s="449"/>
      <c r="C452" s="449"/>
      <c r="D452" s="449"/>
      <c r="E452" s="449"/>
      <c r="F452" s="449"/>
      <c r="G452" s="449"/>
      <c r="H452" s="449"/>
      <c r="I452" s="449"/>
      <c r="J452" s="491"/>
      <c r="K452" s="449"/>
      <c r="L452" s="449"/>
      <c r="M452" s="144">
        <f t="shared" ref="M452:W452" si="147">M453+M472</f>
        <v>648803.39999999991</v>
      </c>
      <c r="N452" s="144">
        <f t="shared" si="147"/>
        <v>577975.10000000009</v>
      </c>
      <c r="O452" s="144">
        <f t="shared" si="147"/>
        <v>212342.78</v>
      </c>
      <c r="P452" s="144">
        <f t="shared" si="147"/>
        <v>485922.3</v>
      </c>
      <c r="Q452" s="144">
        <f t="shared" si="147"/>
        <v>485922.3</v>
      </c>
      <c r="R452" s="144">
        <f t="shared" si="147"/>
        <v>0</v>
      </c>
      <c r="S452" s="144">
        <f t="shared" si="147"/>
        <v>477768.8</v>
      </c>
      <c r="T452" s="144">
        <f t="shared" si="147"/>
        <v>477768.8</v>
      </c>
      <c r="U452" s="144">
        <f t="shared" si="147"/>
        <v>0</v>
      </c>
      <c r="V452" s="144">
        <f t="shared" si="147"/>
        <v>491665.00000000006</v>
      </c>
      <c r="W452" s="144">
        <f t="shared" si="147"/>
        <v>491665.00000000006</v>
      </c>
      <c r="X452" s="144">
        <v>0</v>
      </c>
    </row>
    <row r="453" spans="1:24" ht="58.5" customHeight="1">
      <c r="A453" s="197" t="s">
        <v>33</v>
      </c>
      <c r="B453" s="188" t="s">
        <v>1011</v>
      </c>
      <c r="C453" s="291"/>
      <c r="D453" s="153"/>
      <c r="E453" s="153"/>
      <c r="F453" s="188"/>
      <c r="G453" s="188"/>
      <c r="H453" s="188"/>
      <c r="I453" s="152">
        <v>600</v>
      </c>
      <c r="J453" s="439" t="s">
        <v>1012</v>
      </c>
      <c r="K453" s="440" t="s">
        <v>1013</v>
      </c>
      <c r="L453" s="153"/>
      <c r="M453" s="144">
        <f t="shared" ref="M453:W453" si="148">SUM(M454:M471)</f>
        <v>246069.59999999998</v>
      </c>
      <c r="N453" s="144">
        <f t="shared" si="148"/>
        <v>221594.5</v>
      </c>
      <c r="O453" s="144">
        <f t="shared" si="148"/>
        <v>122354.90000000002</v>
      </c>
      <c r="P453" s="144">
        <f t="shared" si="148"/>
        <v>333857.7</v>
      </c>
      <c r="Q453" s="144">
        <f t="shared" si="148"/>
        <v>333857.7</v>
      </c>
      <c r="R453" s="144">
        <f t="shared" si="148"/>
        <v>0</v>
      </c>
      <c r="S453" s="144">
        <f t="shared" si="148"/>
        <v>331585.5</v>
      </c>
      <c r="T453" s="144">
        <f t="shared" si="148"/>
        <v>331585.5</v>
      </c>
      <c r="U453" s="144">
        <f t="shared" si="148"/>
        <v>0</v>
      </c>
      <c r="V453" s="144">
        <f t="shared" si="148"/>
        <v>358141.20000000007</v>
      </c>
      <c r="W453" s="144">
        <f t="shared" si="148"/>
        <v>358141.20000000007</v>
      </c>
      <c r="X453" s="144">
        <v>0</v>
      </c>
    </row>
    <row r="454" spans="1:24">
      <c r="A454" s="485" t="s">
        <v>42</v>
      </c>
      <c r="B454" s="440" t="s">
        <v>1312</v>
      </c>
      <c r="C454" s="442" t="s">
        <v>925</v>
      </c>
      <c r="D454" s="444" t="s">
        <v>334</v>
      </c>
      <c r="E454" s="444" t="s">
        <v>1202</v>
      </c>
      <c r="F454" s="221" t="s">
        <v>92</v>
      </c>
      <c r="G454" s="221" t="s">
        <v>96</v>
      </c>
      <c r="H454" s="221" t="s">
        <v>175</v>
      </c>
      <c r="I454" s="152">
        <v>600</v>
      </c>
      <c r="J454" s="448"/>
      <c r="K454" s="448"/>
      <c r="L454" s="153"/>
      <c r="M454" s="338">
        <v>17269.3</v>
      </c>
      <c r="N454" s="338">
        <v>14464.6</v>
      </c>
      <c r="O454" s="338">
        <v>685</v>
      </c>
      <c r="P454" s="338"/>
      <c r="Q454" s="338"/>
      <c r="R454" s="338">
        <v>0</v>
      </c>
      <c r="S454" s="338"/>
      <c r="T454" s="338"/>
      <c r="U454" s="338">
        <v>0</v>
      </c>
      <c r="V454" s="338"/>
      <c r="W454" s="338"/>
      <c r="X454" s="338">
        <v>0</v>
      </c>
    </row>
    <row r="455" spans="1:24">
      <c r="A455" s="448"/>
      <c r="B455" s="439"/>
      <c r="C455" s="490"/>
      <c r="D455" s="444"/>
      <c r="E455" s="489"/>
      <c r="F455" s="221" t="s">
        <v>92</v>
      </c>
      <c r="G455" s="221" t="s">
        <v>96</v>
      </c>
      <c r="H455" s="221" t="s">
        <v>986</v>
      </c>
      <c r="I455" s="152">
        <v>600</v>
      </c>
      <c r="J455" s="448"/>
      <c r="K455" s="448"/>
      <c r="L455" s="153"/>
      <c r="M455" s="338">
        <v>30151.1</v>
      </c>
      <c r="N455" s="338">
        <v>27332.799999999999</v>
      </c>
      <c r="O455" s="338">
        <v>18329.599999999999</v>
      </c>
      <c r="P455" s="338">
        <v>60307.3</v>
      </c>
      <c r="Q455" s="338">
        <v>60307.3</v>
      </c>
      <c r="R455" s="338">
        <v>0</v>
      </c>
      <c r="S455" s="338">
        <v>66124.900000000009</v>
      </c>
      <c r="T455" s="338">
        <v>66124.900000000009</v>
      </c>
      <c r="U455" s="338">
        <v>0</v>
      </c>
      <c r="V455" s="338">
        <v>81942.099999999991</v>
      </c>
      <c r="W455" s="338">
        <v>81942.099999999991</v>
      </c>
      <c r="X455" s="338">
        <v>0</v>
      </c>
    </row>
    <row r="456" spans="1:24">
      <c r="A456" s="448"/>
      <c r="B456" s="439"/>
      <c r="C456" s="490"/>
      <c r="D456" s="444"/>
      <c r="E456" s="489"/>
      <c r="F456" s="221" t="s">
        <v>92</v>
      </c>
      <c r="G456" s="221" t="s">
        <v>96</v>
      </c>
      <c r="H456" s="221" t="s">
        <v>926</v>
      </c>
      <c r="I456" s="152">
        <v>600</v>
      </c>
      <c r="J456" s="448"/>
      <c r="K456" s="448"/>
      <c r="L456" s="153"/>
      <c r="M456" s="338">
        <v>27934.3</v>
      </c>
      <c r="N456" s="338">
        <v>2490.1</v>
      </c>
      <c r="O456" s="338">
        <v>1095.9000000000001</v>
      </c>
      <c r="P456" s="338">
        <v>43438.3</v>
      </c>
      <c r="Q456" s="338">
        <v>43438.3</v>
      </c>
      <c r="R456" s="338">
        <v>0</v>
      </c>
      <c r="S456" s="338">
        <v>42730.5</v>
      </c>
      <c r="T456" s="338">
        <v>42730.5</v>
      </c>
      <c r="U456" s="338">
        <v>0</v>
      </c>
      <c r="V456" s="338">
        <v>44773.9</v>
      </c>
      <c r="W456" s="338">
        <v>44773.9</v>
      </c>
      <c r="X456" s="338">
        <v>0</v>
      </c>
    </row>
    <row r="457" spans="1:24">
      <c r="A457" s="448"/>
      <c r="B457" s="439"/>
      <c r="C457" s="490"/>
      <c r="D457" s="444"/>
      <c r="E457" s="489"/>
      <c r="F457" s="221" t="s">
        <v>92</v>
      </c>
      <c r="G457" s="221" t="s">
        <v>96</v>
      </c>
      <c r="H457" s="221" t="s">
        <v>927</v>
      </c>
      <c r="I457" s="152">
        <v>600</v>
      </c>
      <c r="J457" s="448"/>
      <c r="K457" s="448"/>
      <c r="L457" s="153"/>
      <c r="M457" s="338">
        <v>31598.6</v>
      </c>
      <c r="N457" s="338">
        <v>37103.9</v>
      </c>
      <c r="O457" s="338">
        <v>23639.9</v>
      </c>
      <c r="P457" s="338"/>
      <c r="Q457" s="338"/>
      <c r="R457" s="338">
        <v>0</v>
      </c>
      <c r="S457" s="338"/>
      <c r="T457" s="338"/>
      <c r="U457" s="338">
        <v>0</v>
      </c>
      <c r="V457" s="338"/>
      <c r="W457" s="338"/>
      <c r="X457" s="338">
        <v>0</v>
      </c>
    </row>
    <row r="458" spans="1:24" ht="91.5" customHeight="1">
      <c r="A458" s="189" t="s">
        <v>75</v>
      </c>
      <c r="B458" s="187" t="s">
        <v>1308</v>
      </c>
      <c r="C458" s="145" t="s">
        <v>940</v>
      </c>
      <c r="D458" s="157" t="s">
        <v>920</v>
      </c>
      <c r="E458" s="157" t="s">
        <v>1309</v>
      </c>
      <c r="F458" s="221" t="s">
        <v>97</v>
      </c>
      <c r="G458" s="221" t="s">
        <v>138</v>
      </c>
      <c r="H458" s="221" t="s">
        <v>1313</v>
      </c>
      <c r="I458" s="152">
        <v>600</v>
      </c>
      <c r="J458" s="448"/>
      <c r="K458" s="448"/>
      <c r="L458" s="153"/>
      <c r="M458" s="338">
        <v>0</v>
      </c>
      <c r="N458" s="338">
        <v>0</v>
      </c>
      <c r="O458" s="338">
        <v>0</v>
      </c>
      <c r="P458" s="338">
        <v>37485.1</v>
      </c>
      <c r="Q458" s="338">
        <v>37485.1</v>
      </c>
      <c r="R458" s="338">
        <v>0</v>
      </c>
      <c r="S458" s="338">
        <v>36874.300000000003</v>
      </c>
      <c r="T458" s="338">
        <v>36874.300000000003</v>
      </c>
      <c r="U458" s="338">
        <v>0</v>
      </c>
      <c r="V458" s="338">
        <v>38637.699999999997</v>
      </c>
      <c r="W458" s="338">
        <v>38637.699999999997</v>
      </c>
      <c r="X458" s="338">
        <v>0</v>
      </c>
    </row>
    <row r="459" spans="1:24">
      <c r="A459" s="485" t="s">
        <v>716</v>
      </c>
      <c r="B459" s="440" t="s">
        <v>1314</v>
      </c>
      <c r="C459" s="442" t="s">
        <v>116</v>
      </c>
      <c r="D459" s="444" t="s">
        <v>335</v>
      </c>
      <c r="E459" s="444" t="s">
        <v>1205</v>
      </c>
      <c r="F459" s="221" t="s">
        <v>97</v>
      </c>
      <c r="G459" s="221" t="s">
        <v>94</v>
      </c>
      <c r="H459" s="221" t="s">
        <v>176</v>
      </c>
      <c r="I459" s="152">
        <v>600</v>
      </c>
      <c r="J459" s="448"/>
      <c r="K459" s="448"/>
      <c r="L459" s="153"/>
      <c r="M459" s="338">
        <v>20940.900000000001</v>
      </c>
      <c r="N459" s="338">
        <v>24094</v>
      </c>
      <c r="O459" s="338">
        <v>10178.200000000001</v>
      </c>
      <c r="P459" s="338">
        <v>20037.5</v>
      </c>
      <c r="Q459" s="338">
        <v>20037.5</v>
      </c>
      <c r="R459" s="338">
        <v>0</v>
      </c>
      <c r="S459" s="338">
        <v>19711</v>
      </c>
      <c r="T459" s="338">
        <v>19711</v>
      </c>
      <c r="U459" s="338">
        <v>0</v>
      </c>
      <c r="V459" s="338">
        <v>20653.599999999999</v>
      </c>
      <c r="W459" s="338">
        <v>20653.599999999999</v>
      </c>
      <c r="X459" s="338">
        <v>0</v>
      </c>
    </row>
    <row r="460" spans="1:24">
      <c r="A460" s="485"/>
      <c r="B460" s="440"/>
      <c r="C460" s="442"/>
      <c r="D460" s="444"/>
      <c r="E460" s="444"/>
      <c r="F460" s="221" t="s">
        <v>97</v>
      </c>
      <c r="G460" s="221" t="s">
        <v>94</v>
      </c>
      <c r="H460" s="221" t="s">
        <v>938</v>
      </c>
      <c r="I460" s="152">
        <v>600</v>
      </c>
      <c r="J460" s="448"/>
      <c r="K460" s="448"/>
      <c r="L460" s="153"/>
      <c r="M460" s="338">
        <v>0</v>
      </c>
      <c r="N460" s="338">
        <v>0</v>
      </c>
      <c r="O460" s="338">
        <v>0</v>
      </c>
      <c r="P460" s="338">
        <v>29347</v>
      </c>
      <c r="Q460" s="338">
        <v>29347</v>
      </c>
      <c r="R460" s="338">
        <v>0</v>
      </c>
      <c r="S460" s="338">
        <v>29347</v>
      </c>
      <c r="T460" s="338">
        <v>29347</v>
      </c>
      <c r="U460" s="338">
        <v>0</v>
      </c>
      <c r="V460" s="338">
        <v>29347</v>
      </c>
      <c r="W460" s="338">
        <v>29347</v>
      </c>
      <c r="X460" s="338">
        <v>0</v>
      </c>
    </row>
    <row r="461" spans="1:24" ht="112.5">
      <c r="A461" s="189" t="s">
        <v>115</v>
      </c>
      <c r="B461" s="187" t="s">
        <v>1315</v>
      </c>
      <c r="C461" s="143" t="s">
        <v>928</v>
      </c>
      <c r="D461" s="232" t="s">
        <v>929</v>
      </c>
      <c r="E461" s="157" t="s">
        <v>1316</v>
      </c>
      <c r="F461" s="221" t="s">
        <v>97</v>
      </c>
      <c r="G461" s="221" t="s">
        <v>94</v>
      </c>
      <c r="H461" s="221" t="s">
        <v>206</v>
      </c>
      <c r="I461" s="152">
        <v>600</v>
      </c>
      <c r="J461" s="448"/>
      <c r="K461" s="448"/>
      <c r="L461" s="153"/>
      <c r="M461" s="338">
        <v>11539.3</v>
      </c>
      <c r="N461" s="338">
        <v>10179.5</v>
      </c>
      <c r="O461" s="338">
        <v>2890</v>
      </c>
      <c r="P461" s="338">
        <v>16831.399999999998</v>
      </c>
      <c r="Q461" s="338">
        <v>16831.399999999998</v>
      </c>
      <c r="R461" s="338">
        <v>0</v>
      </c>
      <c r="S461" s="338">
        <v>16507</v>
      </c>
      <c r="T461" s="338">
        <v>16507</v>
      </c>
      <c r="U461" s="338">
        <v>0</v>
      </c>
      <c r="V461" s="338">
        <v>17447.100000000002</v>
      </c>
      <c r="W461" s="338">
        <v>17447.100000000002</v>
      </c>
      <c r="X461" s="338">
        <v>0</v>
      </c>
    </row>
    <row r="462" spans="1:24">
      <c r="A462" s="448" t="s">
        <v>1317</v>
      </c>
      <c r="B462" s="439" t="s">
        <v>1314</v>
      </c>
      <c r="C462" s="442" t="s">
        <v>933</v>
      </c>
      <c r="D462" s="444" t="s">
        <v>335</v>
      </c>
      <c r="E462" s="444" t="s">
        <v>1205</v>
      </c>
      <c r="F462" s="221" t="s">
        <v>97</v>
      </c>
      <c r="G462" s="221" t="s">
        <v>94</v>
      </c>
      <c r="H462" s="221" t="s">
        <v>122</v>
      </c>
      <c r="I462" s="152">
        <v>600</v>
      </c>
      <c r="J462" s="448"/>
      <c r="K462" s="448"/>
      <c r="L462" s="153"/>
      <c r="M462" s="338">
        <v>5994.4</v>
      </c>
      <c r="N462" s="338">
        <v>3647.3</v>
      </c>
      <c r="O462" s="338">
        <v>1453.3</v>
      </c>
      <c r="P462" s="338">
        <v>2829.4</v>
      </c>
      <c r="Q462" s="338">
        <v>2829.4</v>
      </c>
      <c r="R462" s="338">
        <v>0</v>
      </c>
      <c r="S462" s="338">
        <v>2725.6</v>
      </c>
      <c r="T462" s="338">
        <v>2725.6</v>
      </c>
      <c r="U462" s="338">
        <v>0</v>
      </c>
      <c r="V462" s="338">
        <v>3025.3</v>
      </c>
      <c r="W462" s="338">
        <v>3025.3</v>
      </c>
      <c r="X462" s="338">
        <v>0</v>
      </c>
    </row>
    <row r="463" spans="1:24">
      <c r="A463" s="448"/>
      <c r="B463" s="448"/>
      <c r="C463" s="486"/>
      <c r="D463" s="486"/>
      <c r="E463" s="486"/>
      <c r="F463" s="221" t="s">
        <v>97</v>
      </c>
      <c r="G463" s="221" t="s">
        <v>94</v>
      </c>
      <c r="H463" s="221" t="s">
        <v>207</v>
      </c>
      <c r="I463" s="152">
        <v>600</v>
      </c>
      <c r="J463" s="448"/>
      <c r="K463" s="448"/>
      <c r="L463" s="153"/>
      <c r="M463" s="338">
        <v>970.2</v>
      </c>
      <c r="N463" s="338">
        <v>719.2</v>
      </c>
      <c r="O463" s="338">
        <v>340</v>
      </c>
      <c r="P463" s="338">
        <v>616.29999999999995</v>
      </c>
      <c r="Q463" s="338">
        <v>616.29999999999995</v>
      </c>
      <c r="R463" s="338">
        <v>0</v>
      </c>
      <c r="S463" s="338">
        <v>2573.6999999999998</v>
      </c>
      <c r="T463" s="338">
        <v>2573.6999999999998</v>
      </c>
      <c r="U463" s="338">
        <v>0</v>
      </c>
      <c r="V463" s="338">
        <v>2696.7</v>
      </c>
      <c r="W463" s="338">
        <v>2696.7</v>
      </c>
      <c r="X463" s="338">
        <v>0</v>
      </c>
    </row>
    <row r="464" spans="1:24">
      <c r="A464" s="448"/>
      <c r="B464" s="448"/>
      <c r="C464" s="486"/>
      <c r="D464" s="486"/>
      <c r="E464" s="486"/>
      <c r="F464" s="221" t="s">
        <v>97</v>
      </c>
      <c r="G464" s="221" t="s">
        <v>94</v>
      </c>
      <c r="H464" s="221" t="s">
        <v>170</v>
      </c>
      <c r="I464" s="152">
        <v>600</v>
      </c>
      <c r="J464" s="448"/>
      <c r="K464" s="448"/>
      <c r="L464" s="153"/>
      <c r="M464" s="338">
        <v>10684.9</v>
      </c>
      <c r="N464" s="338">
        <v>14930.8</v>
      </c>
      <c r="O464" s="338">
        <v>7893.1</v>
      </c>
      <c r="P464" s="338">
        <v>14284.6</v>
      </c>
      <c r="Q464" s="338">
        <v>14284.6</v>
      </c>
      <c r="R464" s="338">
        <v>0</v>
      </c>
      <c r="S464" s="338">
        <v>14119</v>
      </c>
      <c r="T464" s="338">
        <v>14119</v>
      </c>
      <c r="U464" s="338">
        <v>0</v>
      </c>
      <c r="V464" s="338">
        <v>14794.1</v>
      </c>
      <c r="W464" s="338">
        <v>14794.1</v>
      </c>
      <c r="X464" s="338">
        <v>0</v>
      </c>
    </row>
    <row r="465" spans="1:24">
      <c r="A465" s="448"/>
      <c r="B465" s="448"/>
      <c r="C465" s="486"/>
      <c r="D465" s="486"/>
      <c r="E465" s="486"/>
      <c r="F465" s="221" t="s">
        <v>97</v>
      </c>
      <c r="G465" s="221" t="s">
        <v>94</v>
      </c>
      <c r="H465" s="221" t="s">
        <v>934</v>
      </c>
      <c r="I465" s="152">
        <v>600</v>
      </c>
      <c r="J465" s="448"/>
      <c r="K465" s="448"/>
      <c r="L465" s="153"/>
      <c r="M465" s="338">
        <v>23.6</v>
      </c>
      <c r="N465" s="338">
        <v>22</v>
      </c>
      <c r="O465" s="338">
        <v>0</v>
      </c>
      <c r="P465" s="338">
        <v>21.8</v>
      </c>
      <c r="Q465" s="338">
        <v>21.8</v>
      </c>
      <c r="R465" s="338">
        <v>0</v>
      </c>
      <c r="S465" s="338">
        <v>21.4</v>
      </c>
      <c r="T465" s="338">
        <v>21.4</v>
      </c>
      <c r="U465" s="338">
        <v>0</v>
      </c>
      <c r="V465" s="338">
        <v>22.5</v>
      </c>
      <c r="W465" s="338">
        <v>22.5</v>
      </c>
      <c r="X465" s="338">
        <v>0</v>
      </c>
    </row>
    <row r="466" spans="1:24">
      <c r="A466" s="448"/>
      <c r="B466" s="448"/>
      <c r="C466" s="486"/>
      <c r="D466" s="486"/>
      <c r="E466" s="486"/>
      <c r="F466" s="221" t="s">
        <v>97</v>
      </c>
      <c r="G466" s="221" t="s">
        <v>94</v>
      </c>
      <c r="H466" s="221" t="s">
        <v>1155</v>
      </c>
      <c r="I466" s="152">
        <v>600</v>
      </c>
      <c r="J466" s="448"/>
      <c r="K466" s="448"/>
      <c r="L466" s="153"/>
      <c r="M466" s="338">
        <v>0</v>
      </c>
      <c r="N466" s="338">
        <v>0</v>
      </c>
      <c r="O466" s="338">
        <v>0</v>
      </c>
      <c r="P466" s="338">
        <v>6439.5999999999995</v>
      </c>
      <c r="Q466" s="338">
        <v>6439.5999999999995</v>
      </c>
      <c r="R466" s="338">
        <v>0</v>
      </c>
      <c r="S466" s="338">
        <v>0</v>
      </c>
      <c r="T466" s="338">
        <v>0</v>
      </c>
      <c r="U466" s="338">
        <v>0</v>
      </c>
      <c r="V466" s="338">
        <v>0</v>
      </c>
      <c r="W466" s="338">
        <v>0</v>
      </c>
      <c r="X466" s="338">
        <v>0</v>
      </c>
    </row>
    <row r="467" spans="1:24">
      <c r="A467" s="448"/>
      <c r="B467" s="448"/>
      <c r="C467" s="486"/>
      <c r="D467" s="486"/>
      <c r="E467" s="486"/>
      <c r="F467" s="221" t="s">
        <v>97</v>
      </c>
      <c r="G467" s="221" t="s">
        <v>94</v>
      </c>
      <c r="H467" s="221" t="s">
        <v>935</v>
      </c>
      <c r="I467" s="152">
        <v>600</v>
      </c>
      <c r="J467" s="448"/>
      <c r="K467" s="448"/>
      <c r="L467" s="153"/>
      <c r="M467" s="338">
        <v>970.4</v>
      </c>
      <c r="N467" s="338">
        <v>0</v>
      </c>
      <c r="O467" s="338">
        <v>0</v>
      </c>
      <c r="P467" s="338"/>
      <c r="Q467" s="338"/>
      <c r="R467" s="338">
        <v>0</v>
      </c>
      <c r="S467" s="338"/>
      <c r="T467" s="338"/>
      <c r="U467" s="338">
        <v>0</v>
      </c>
      <c r="V467" s="338"/>
      <c r="W467" s="338"/>
      <c r="X467" s="338">
        <v>0</v>
      </c>
    </row>
    <row r="468" spans="1:24">
      <c r="A468" s="448"/>
      <c r="B468" s="448"/>
      <c r="C468" s="486"/>
      <c r="D468" s="486"/>
      <c r="E468" s="486"/>
      <c r="F468" s="221" t="s">
        <v>97</v>
      </c>
      <c r="G468" s="221" t="s">
        <v>94</v>
      </c>
      <c r="H468" s="221" t="s">
        <v>936</v>
      </c>
      <c r="I468" s="152">
        <v>600</v>
      </c>
      <c r="J468" s="448"/>
      <c r="K468" s="448"/>
      <c r="L468" s="153"/>
      <c r="M468" s="338">
        <v>16417</v>
      </c>
      <c r="N468" s="338">
        <v>18757.599999999999</v>
      </c>
      <c r="O468" s="338">
        <v>7036.7999999999993</v>
      </c>
      <c r="P468" s="338">
        <v>18253.599999999999</v>
      </c>
      <c r="Q468" s="338">
        <v>18253.599999999999</v>
      </c>
      <c r="R468" s="338">
        <v>0</v>
      </c>
      <c r="S468" s="338">
        <v>18253.599999999999</v>
      </c>
      <c r="T468" s="338">
        <v>18253.599999999999</v>
      </c>
      <c r="U468" s="338">
        <v>0</v>
      </c>
      <c r="V468" s="338">
        <v>18253.599999999999</v>
      </c>
      <c r="W468" s="338">
        <v>18253.599999999999</v>
      </c>
      <c r="X468" s="338">
        <v>0</v>
      </c>
    </row>
    <row r="469" spans="1:24" ht="279" customHeight="1">
      <c r="A469" s="197" t="s">
        <v>939</v>
      </c>
      <c r="B469" s="194" t="s">
        <v>1303</v>
      </c>
      <c r="C469" s="143" t="s">
        <v>940</v>
      </c>
      <c r="D469" s="157" t="s">
        <v>333</v>
      </c>
      <c r="E469" s="157" t="s">
        <v>1199</v>
      </c>
      <c r="F469" s="221" t="s">
        <v>97</v>
      </c>
      <c r="G469" s="221" t="s">
        <v>97</v>
      </c>
      <c r="H469" s="221" t="s">
        <v>941</v>
      </c>
      <c r="I469" s="152">
        <v>600</v>
      </c>
      <c r="J469" s="448"/>
      <c r="K469" s="448"/>
      <c r="L469" s="153"/>
      <c r="M469" s="338">
        <v>66246</v>
      </c>
      <c r="N469" s="338">
        <v>64472.4</v>
      </c>
      <c r="O469" s="338">
        <v>48083</v>
      </c>
      <c r="P469" s="338">
        <v>83195.600000000006</v>
      </c>
      <c r="Q469" s="338">
        <v>83195.600000000006</v>
      </c>
      <c r="R469" s="338">
        <v>0</v>
      </c>
      <c r="S469" s="338">
        <v>81839.899999999994</v>
      </c>
      <c r="T469" s="338">
        <v>81839.899999999994</v>
      </c>
      <c r="U469" s="338">
        <v>0</v>
      </c>
      <c r="V469" s="338">
        <v>85753.7</v>
      </c>
      <c r="W469" s="338">
        <v>85753.7</v>
      </c>
      <c r="X469" s="338">
        <v>0</v>
      </c>
    </row>
    <row r="470" spans="1:24">
      <c r="A470" s="485" t="s">
        <v>942</v>
      </c>
      <c r="B470" s="440" t="s">
        <v>1318</v>
      </c>
      <c r="C470" s="442" t="s">
        <v>98</v>
      </c>
      <c r="D470" s="444" t="s">
        <v>336</v>
      </c>
      <c r="E470" s="444" t="s">
        <v>1208</v>
      </c>
      <c r="F470" s="221" t="s">
        <v>97</v>
      </c>
      <c r="G470" s="221" t="s">
        <v>94</v>
      </c>
      <c r="H470" s="221" t="s">
        <v>117</v>
      </c>
      <c r="I470" s="152">
        <v>600</v>
      </c>
      <c r="J470" s="448"/>
      <c r="K470" s="448"/>
      <c r="L470" s="153"/>
      <c r="M470" s="338">
        <v>827.2</v>
      </c>
      <c r="N470" s="338">
        <v>778.7</v>
      </c>
      <c r="O470" s="338">
        <v>600</v>
      </c>
      <c r="P470" s="338">
        <v>770.2</v>
      </c>
      <c r="Q470" s="338">
        <v>770.2</v>
      </c>
      <c r="R470" s="338">
        <v>0</v>
      </c>
      <c r="S470" s="338">
        <v>757.6</v>
      </c>
      <c r="T470" s="338">
        <v>757.6</v>
      </c>
      <c r="U470" s="338">
        <v>0</v>
      </c>
      <c r="V470" s="338">
        <v>793.9</v>
      </c>
      <c r="W470" s="338">
        <v>793.9</v>
      </c>
      <c r="X470" s="338">
        <v>0</v>
      </c>
    </row>
    <row r="471" spans="1:24">
      <c r="A471" s="448"/>
      <c r="B471" s="439"/>
      <c r="C471" s="490"/>
      <c r="D471" s="489"/>
      <c r="E471" s="489"/>
      <c r="F471" s="221" t="s">
        <v>97</v>
      </c>
      <c r="G471" s="221" t="s">
        <v>94</v>
      </c>
      <c r="H471" s="221" t="s">
        <v>854</v>
      </c>
      <c r="I471" s="152">
        <v>600</v>
      </c>
      <c r="J471" s="448"/>
      <c r="K471" s="448"/>
      <c r="L471" s="153"/>
      <c r="M471" s="338">
        <v>4502.3999999999996</v>
      </c>
      <c r="N471" s="338">
        <v>2601.6</v>
      </c>
      <c r="O471" s="338">
        <v>130.1</v>
      </c>
      <c r="P471" s="338"/>
      <c r="Q471" s="338"/>
      <c r="R471" s="338">
        <v>0</v>
      </c>
      <c r="S471" s="338"/>
      <c r="T471" s="338"/>
      <c r="U471" s="338">
        <v>0</v>
      </c>
      <c r="V471" s="338"/>
      <c r="W471" s="338"/>
      <c r="X471" s="338">
        <v>0</v>
      </c>
    </row>
    <row r="472" spans="1:24" ht="37.5">
      <c r="A472" s="254" t="s">
        <v>34</v>
      </c>
      <c r="B472" s="252" t="s">
        <v>35</v>
      </c>
      <c r="C472" s="325"/>
      <c r="D472" s="255"/>
      <c r="E472" s="255"/>
      <c r="F472" s="252"/>
      <c r="G472" s="252"/>
      <c r="H472" s="252"/>
      <c r="I472" s="252">
        <v>600</v>
      </c>
      <c r="J472" s="252"/>
      <c r="K472" s="252"/>
      <c r="L472" s="252"/>
      <c r="M472" s="339">
        <f t="shared" ref="M472:W472" si="149">SUM(M473:M507)</f>
        <v>402733.8</v>
      </c>
      <c r="N472" s="339">
        <f t="shared" si="149"/>
        <v>356380.60000000003</v>
      </c>
      <c r="O472" s="339">
        <f t="shared" si="149"/>
        <v>89987.879999999976</v>
      </c>
      <c r="P472" s="339">
        <f t="shared" si="149"/>
        <v>152064.59999999998</v>
      </c>
      <c r="Q472" s="339">
        <f t="shared" si="149"/>
        <v>152064.59999999998</v>
      </c>
      <c r="R472" s="339">
        <f t="shared" si="149"/>
        <v>0</v>
      </c>
      <c r="S472" s="339">
        <f t="shared" si="149"/>
        <v>146183.29999999999</v>
      </c>
      <c r="T472" s="339">
        <f t="shared" si="149"/>
        <v>146183.29999999999</v>
      </c>
      <c r="U472" s="339">
        <f t="shared" si="149"/>
        <v>0</v>
      </c>
      <c r="V472" s="339">
        <f t="shared" si="149"/>
        <v>133523.79999999999</v>
      </c>
      <c r="W472" s="339">
        <f t="shared" si="149"/>
        <v>133523.79999999999</v>
      </c>
      <c r="X472" s="339">
        <v>0</v>
      </c>
    </row>
    <row r="473" spans="1:24">
      <c r="A473" s="485" t="s">
        <v>943</v>
      </c>
      <c r="B473" s="440" t="s">
        <v>1312</v>
      </c>
      <c r="C473" s="442" t="s">
        <v>925</v>
      </c>
      <c r="D473" s="444" t="s">
        <v>334</v>
      </c>
      <c r="E473" s="444" t="s">
        <v>1202</v>
      </c>
      <c r="F473" s="221" t="s">
        <v>92</v>
      </c>
      <c r="G473" s="221" t="s">
        <v>96</v>
      </c>
      <c r="H473" s="221" t="s">
        <v>175</v>
      </c>
      <c r="I473" s="152">
        <v>600</v>
      </c>
      <c r="J473" s="439" t="s">
        <v>1014</v>
      </c>
      <c r="K473" s="440" t="s">
        <v>1013</v>
      </c>
      <c r="L473" s="153"/>
      <c r="M473" s="338">
        <v>4153.5</v>
      </c>
      <c r="N473" s="338">
        <v>3318.1</v>
      </c>
      <c r="O473" s="338">
        <v>2770.88</v>
      </c>
      <c r="P473" s="338">
        <v>2967.3</v>
      </c>
      <c r="Q473" s="338">
        <v>2967.3</v>
      </c>
      <c r="R473" s="338">
        <v>0</v>
      </c>
      <c r="S473" s="338">
        <v>2918.9</v>
      </c>
      <c r="T473" s="338">
        <v>2918.9</v>
      </c>
      <c r="U473" s="338">
        <v>0</v>
      </c>
      <c r="V473" s="338">
        <v>3058.5</v>
      </c>
      <c r="W473" s="338">
        <v>3058.5</v>
      </c>
      <c r="X473" s="338">
        <v>0</v>
      </c>
    </row>
    <row r="474" spans="1:24">
      <c r="A474" s="448"/>
      <c r="B474" s="439"/>
      <c r="C474" s="442"/>
      <c r="D474" s="489"/>
      <c r="E474" s="489"/>
      <c r="F474" s="221" t="s">
        <v>92</v>
      </c>
      <c r="G474" s="221" t="s">
        <v>96</v>
      </c>
      <c r="H474" s="221" t="s">
        <v>986</v>
      </c>
      <c r="I474" s="152">
        <v>600</v>
      </c>
      <c r="J474" s="448"/>
      <c r="K474" s="439"/>
      <c r="L474" s="153"/>
      <c r="M474" s="338">
        <v>949.9</v>
      </c>
      <c r="N474" s="338">
        <v>0</v>
      </c>
      <c r="O474" s="338"/>
      <c r="P474" s="338">
        <v>10482.5</v>
      </c>
      <c r="Q474" s="338">
        <v>10482.5</v>
      </c>
      <c r="R474" s="338">
        <v>0</v>
      </c>
      <c r="S474" s="338">
        <v>10530.9</v>
      </c>
      <c r="T474" s="338">
        <v>10530.9</v>
      </c>
      <c r="U474" s="338">
        <v>0</v>
      </c>
      <c r="V474" s="338">
        <v>10391.299999999999</v>
      </c>
      <c r="W474" s="338">
        <v>10391.299999999999</v>
      </c>
      <c r="X474" s="338">
        <v>0</v>
      </c>
    </row>
    <row r="475" spans="1:24">
      <c r="A475" s="448"/>
      <c r="B475" s="439"/>
      <c r="C475" s="442"/>
      <c r="D475" s="489"/>
      <c r="E475" s="489"/>
      <c r="F475" s="221" t="s">
        <v>92</v>
      </c>
      <c r="G475" s="221" t="s">
        <v>96</v>
      </c>
      <c r="H475" s="221" t="s">
        <v>106</v>
      </c>
      <c r="I475" s="152">
        <v>600</v>
      </c>
      <c r="J475" s="448"/>
      <c r="K475" s="439"/>
      <c r="L475" s="153"/>
      <c r="M475" s="338">
        <v>45558.8</v>
      </c>
      <c r="N475" s="338">
        <v>46461</v>
      </c>
      <c r="O475" s="338">
        <v>26596.7</v>
      </c>
      <c r="P475" s="338">
        <v>27075.1</v>
      </c>
      <c r="Q475" s="338">
        <v>27075.1</v>
      </c>
      <c r="R475" s="338">
        <v>0</v>
      </c>
      <c r="S475" s="338">
        <v>20767.900000000001</v>
      </c>
      <c r="T475" s="338">
        <v>20767.900000000001</v>
      </c>
      <c r="U475" s="338">
        <v>0</v>
      </c>
      <c r="V475" s="338">
        <v>6364</v>
      </c>
      <c r="W475" s="338">
        <v>6364</v>
      </c>
      <c r="X475" s="338">
        <v>0</v>
      </c>
    </row>
    <row r="476" spans="1:24">
      <c r="A476" s="448"/>
      <c r="B476" s="439"/>
      <c r="C476" s="442"/>
      <c r="D476" s="489"/>
      <c r="E476" s="489"/>
      <c r="F476" s="221" t="s">
        <v>92</v>
      </c>
      <c r="G476" s="221" t="s">
        <v>96</v>
      </c>
      <c r="H476" s="221" t="s">
        <v>944</v>
      </c>
      <c r="I476" s="152">
        <v>600</v>
      </c>
      <c r="J476" s="448"/>
      <c r="K476" s="439"/>
      <c r="L476" s="153"/>
      <c r="M476" s="338">
        <v>0</v>
      </c>
      <c r="N476" s="338">
        <v>0</v>
      </c>
      <c r="O476" s="338">
        <v>0</v>
      </c>
      <c r="P476" s="338">
        <v>17069.900000000001</v>
      </c>
      <c r="Q476" s="338">
        <v>17069.900000000001</v>
      </c>
      <c r="R476" s="338">
        <v>0</v>
      </c>
      <c r="S476" s="338">
        <v>17069.900000000001</v>
      </c>
      <c r="T476" s="338">
        <v>17069.900000000001</v>
      </c>
      <c r="U476" s="338">
        <v>0</v>
      </c>
      <c r="V476" s="338">
        <v>32496.7</v>
      </c>
      <c r="W476" s="338">
        <v>32496.7</v>
      </c>
      <c r="X476" s="338">
        <f>SUM(X477:X477)</f>
        <v>0</v>
      </c>
    </row>
    <row r="477" spans="1:24">
      <c r="A477" s="448"/>
      <c r="B477" s="439"/>
      <c r="C477" s="442"/>
      <c r="D477" s="489"/>
      <c r="E477" s="489"/>
      <c r="F477" s="221" t="s">
        <v>92</v>
      </c>
      <c r="G477" s="221" t="s">
        <v>96</v>
      </c>
      <c r="H477" s="221" t="s">
        <v>119</v>
      </c>
      <c r="I477" s="152">
        <v>600</v>
      </c>
      <c r="J477" s="448"/>
      <c r="K477" s="439"/>
      <c r="L477" s="153"/>
      <c r="M477" s="338">
        <v>16926.599999999999</v>
      </c>
      <c r="N477" s="338">
        <v>43576.6</v>
      </c>
      <c r="O477" s="338">
        <v>30936.5</v>
      </c>
      <c r="P477" s="338"/>
      <c r="Q477" s="338"/>
      <c r="R477" s="338">
        <v>0</v>
      </c>
      <c r="S477" s="338"/>
      <c r="T477" s="338"/>
      <c r="U477" s="338">
        <v>0</v>
      </c>
      <c r="V477" s="338"/>
      <c r="W477" s="338"/>
      <c r="X477" s="338">
        <v>0</v>
      </c>
    </row>
    <row r="478" spans="1:24" ht="37.5">
      <c r="A478" s="448"/>
      <c r="B478" s="439"/>
      <c r="C478" s="442"/>
      <c r="D478" s="489"/>
      <c r="E478" s="489"/>
      <c r="F478" s="221" t="s">
        <v>92</v>
      </c>
      <c r="G478" s="221" t="s">
        <v>96</v>
      </c>
      <c r="H478" s="221" t="s">
        <v>1319</v>
      </c>
      <c r="I478" s="152">
        <v>600</v>
      </c>
      <c r="J478" s="448"/>
      <c r="K478" s="439"/>
      <c r="L478" s="153"/>
      <c r="M478" s="338">
        <v>31085.3</v>
      </c>
      <c r="N478" s="338">
        <v>93954.7</v>
      </c>
      <c r="O478" s="338">
        <v>1244.5999999999999</v>
      </c>
      <c r="P478" s="338">
        <v>4451</v>
      </c>
      <c r="Q478" s="338">
        <v>4451</v>
      </c>
      <c r="R478" s="338">
        <v>0</v>
      </c>
      <c r="S478" s="338">
        <v>4378.5</v>
      </c>
      <c r="T478" s="338">
        <v>4378.5</v>
      </c>
      <c r="U478" s="338">
        <v>0</v>
      </c>
      <c r="V478" s="338">
        <v>4587.8999999999996</v>
      </c>
      <c r="W478" s="338">
        <v>4587.8999999999996</v>
      </c>
      <c r="X478" s="338">
        <f>SUM(X479:X497)</f>
        <v>0</v>
      </c>
    </row>
    <row r="479" spans="1:24">
      <c r="A479" s="448"/>
      <c r="B479" s="439"/>
      <c r="C479" s="442"/>
      <c r="D479" s="489"/>
      <c r="E479" s="489"/>
      <c r="F479" s="221" t="s">
        <v>92</v>
      </c>
      <c r="G479" s="221" t="s">
        <v>96</v>
      </c>
      <c r="H479" s="221" t="s">
        <v>208</v>
      </c>
      <c r="I479" s="152">
        <v>600</v>
      </c>
      <c r="J479" s="448"/>
      <c r="K479" s="439"/>
      <c r="L479" s="153"/>
      <c r="M479" s="338">
        <v>6019.8</v>
      </c>
      <c r="N479" s="338">
        <v>19910.099999999999</v>
      </c>
      <c r="O479" s="338">
        <v>4064</v>
      </c>
      <c r="P479" s="338">
        <v>19387.7</v>
      </c>
      <c r="Q479" s="338">
        <v>19387.7</v>
      </c>
      <c r="R479" s="338">
        <v>0</v>
      </c>
      <c r="S479" s="338">
        <v>19071.8</v>
      </c>
      <c r="T479" s="338">
        <v>19071.8</v>
      </c>
      <c r="U479" s="338">
        <v>0</v>
      </c>
      <c r="V479" s="338">
        <v>4557</v>
      </c>
      <c r="W479" s="338">
        <v>4557</v>
      </c>
      <c r="X479" s="338">
        <v>0</v>
      </c>
    </row>
    <row r="480" spans="1:24">
      <c r="A480" s="448"/>
      <c r="B480" s="439"/>
      <c r="C480" s="442"/>
      <c r="D480" s="489"/>
      <c r="E480" s="489"/>
      <c r="F480" s="221" t="s">
        <v>92</v>
      </c>
      <c r="G480" s="221" t="s">
        <v>96</v>
      </c>
      <c r="H480" s="221" t="s">
        <v>1320</v>
      </c>
      <c r="I480" s="152">
        <v>600</v>
      </c>
      <c r="J480" s="448"/>
      <c r="K480" s="439"/>
      <c r="L480" s="153"/>
      <c r="M480" s="338">
        <v>0</v>
      </c>
      <c r="N480" s="338">
        <v>10456.6</v>
      </c>
      <c r="O480" s="338">
        <v>0</v>
      </c>
      <c r="P480" s="338"/>
      <c r="Q480" s="338"/>
      <c r="R480" s="338">
        <v>0</v>
      </c>
      <c r="S480" s="338"/>
      <c r="T480" s="338"/>
      <c r="U480" s="338">
        <v>0</v>
      </c>
      <c r="V480" s="338"/>
      <c r="W480" s="338"/>
      <c r="X480" s="338">
        <v>0</v>
      </c>
    </row>
    <row r="481" spans="1:24">
      <c r="A481" s="448"/>
      <c r="B481" s="439"/>
      <c r="C481" s="442"/>
      <c r="D481" s="489"/>
      <c r="E481" s="489"/>
      <c r="F481" s="157" t="s">
        <v>92</v>
      </c>
      <c r="G481" s="157" t="s">
        <v>96</v>
      </c>
      <c r="H481" s="221" t="s">
        <v>157</v>
      </c>
      <c r="I481" s="152">
        <v>600</v>
      </c>
      <c r="J481" s="448"/>
      <c r="K481" s="439"/>
      <c r="L481" s="153"/>
      <c r="M481" s="338">
        <v>664.8</v>
      </c>
      <c r="N481" s="338">
        <v>1051.2</v>
      </c>
      <c r="O481" s="338">
        <v>2758.9</v>
      </c>
      <c r="P481" s="338">
        <v>2868.4</v>
      </c>
      <c r="Q481" s="338">
        <v>2868.4</v>
      </c>
      <c r="R481" s="338">
        <v>0</v>
      </c>
      <c r="S481" s="338">
        <v>2821.7</v>
      </c>
      <c r="T481" s="338">
        <v>2821.7</v>
      </c>
      <c r="U481" s="338">
        <v>0</v>
      </c>
      <c r="V481" s="338">
        <v>2956.6</v>
      </c>
      <c r="W481" s="338">
        <v>2956.6</v>
      </c>
      <c r="X481" s="338">
        <v>0</v>
      </c>
    </row>
    <row r="482" spans="1:24">
      <c r="A482" s="448"/>
      <c r="B482" s="439"/>
      <c r="C482" s="442"/>
      <c r="D482" s="489"/>
      <c r="E482" s="489"/>
      <c r="F482" s="157" t="s">
        <v>92</v>
      </c>
      <c r="G482" s="157" t="s">
        <v>96</v>
      </c>
      <c r="H482" s="221" t="s">
        <v>926</v>
      </c>
      <c r="I482" s="152">
        <v>600</v>
      </c>
      <c r="J482" s="448"/>
      <c r="K482" s="439"/>
      <c r="L482" s="153"/>
      <c r="M482" s="338">
        <v>0</v>
      </c>
      <c r="N482" s="338">
        <v>2900</v>
      </c>
      <c r="O482" s="338">
        <v>0</v>
      </c>
      <c r="P482" s="338"/>
      <c r="Q482" s="338"/>
      <c r="R482" s="338">
        <v>0</v>
      </c>
      <c r="S482" s="338"/>
      <c r="T482" s="338"/>
      <c r="U482" s="338">
        <v>0</v>
      </c>
      <c r="V482" s="338"/>
      <c r="W482" s="338"/>
      <c r="X482" s="338">
        <v>0</v>
      </c>
    </row>
    <row r="483" spans="1:24">
      <c r="A483" s="448"/>
      <c r="B483" s="439"/>
      <c r="C483" s="442"/>
      <c r="D483" s="489"/>
      <c r="E483" s="489"/>
      <c r="F483" s="221" t="s">
        <v>92</v>
      </c>
      <c r="G483" s="221" t="s">
        <v>96</v>
      </c>
      <c r="H483" s="221" t="s">
        <v>93</v>
      </c>
      <c r="I483" s="152">
        <v>600</v>
      </c>
      <c r="J483" s="448"/>
      <c r="K483" s="439"/>
      <c r="L483" s="153"/>
      <c r="M483" s="338">
        <v>400</v>
      </c>
      <c r="N483" s="338">
        <v>350</v>
      </c>
      <c r="O483" s="338">
        <v>0</v>
      </c>
      <c r="P483" s="338">
        <v>350</v>
      </c>
      <c r="Q483" s="338">
        <v>350</v>
      </c>
      <c r="R483" s="338">
        <v>0</v>
      </c>
      <c r="S483" s="338">
        <v>340.6</v>
      </c>
      <c r="T483" s="338">
        <v>340.6</v>
      </c>
      <c r="U483" s="338">
        <v>0</v>
      </c>
      <c r="V483" s="338">
        <v>356.8</v>
      </c>
      <c r="W483" s="338">
        <v>356.8</v>
      </c>
      <c r="X483" s="338">
        <v>0</v>
      </c>
    </row>
    <row r="484" spans="1:24" ht="37.5">
      <c r="A484" s="189" t="s">
        <v>946</v>
      </c>
      <c r="B484" s="187" t="s">
        <v>326</v>
      </c>
      <c r="C484" s="143"/>
      <c r="D484" s="157" t="s">
        <v>379</v>
      </c>
      <c r="E484" s="157" t="s">
        <v>1212</v>
      </c>
      <c r="F484" s="221" t="s">
        <v>92</v>
      </c>
      <c r="G484" s="221" t="s">
        <v>96</v>
      </c>
      <c r="H484" s="221" t="s">
        <v>181</v>
      </c>
      <c r="I484" s="152">
        <v>600</v>
      </c>
      <c r="J484" s="448"/>
      <c r="K484" s="439"/>
      <c r="L484" s="153"/>
      <c r="M484" s="338">
        <v>0</v>
      </c>
      <c r="N484" s="338">
        <v>150</v>
      </c>
      <c r="O484" s="338">
        <v>0</v>
      </c>
      <c r="P484" s="338"/>
      <c r="Q484" s="338"/>
      <c r="R484" s="338">
        <v>0</v>
      </c>
      <c r="S484" s="338"/>
      <c r="T484" s="338"/>
      <c r="U484" s="338">
        <v>0</v>
      </c>
      <c r="V484" s="338"/>
      <c r="W484" s="338"/>
      <c r="X484" s="338">
        <v>0</v>
      </c>
    </row>
    <row r="485" spans="1:24">
      <c r="A485" s="485" t="s">
        <v>381</v>
      </c>
      <c r="B485" s="439" t="s">
        <v>1315</v>
      </c>
      <c r="C485" s="490" t="s">
        <v>928</v>
      </c>
      <c r="D485" s="444" t="s">
        <v>929</v>
      </c>
      <c r="E485" s="444" t="s">
        <v>1316</v>
      </c>
      <c r="F485" s="221" t="s">
        <v>97</v>
      </c>
      <c r="G485" s="221" t="s">
        <v>138</v>
      </c>
      <c r="H485" s="221" t="s">
        <v>931</v>
      </c>
      <c r="I485" s="152">
        <v>600</v>
      </c>
      <c r="J485" s="448"/>
      <c r="K485" s="439"/>
      <c r="L485" s="153"/>
      <c r="M485" s="354">
        <v>6898.9</v>
      </c>
      <c r="N485" s="338">
        <v>0</v>
      </c>
      <c r="O485" s="338">
        <v>0</v>
      </c>
      <c r="P485" s="338"/>
      <c r="Q485" s="338"/>
      <c r="R485" s="338">
        <v>0</v>
      </c>
      <c r="S485" s="338"/>
      <c r="T485" s="338"/>
      <c r="U485" s="338">
        <v>0</v>
      </c>
      <c r="V485" s="338"/>
      <c r="W485" s="338"/>
      <c r="X485" s="338">
        <v>0</v>
      </c>
    </row>
    <row r="486" spans="1:24">
      <c r="A486" s="485"/>
      <c r="B486" s="439"/>
      <c r="C486" s="490"/>
      <c r="D486" s="444"/>
      <c r="E486" s="444"/>
      <c r="F486" s="221" t="s">
        <v>97</v>
      </c>
      <c r="G486" s="221" t="s">
        <v>138</v>
      </c>
      <c r="H486" s="221" t="s">
        <v>932</v>
      </c>
      <c r="I486" s="152">
        <v>600</v>
      </c>
      <c r="J486" s="448"/>
      <c r="K486" s="439"/>
      <c r="L486" s="153"/>
      <c r="M486" s="354">
        <v>72787.5</v>
      </c>
      <c r="N486" s="338">
        <v>10995.5</v>
      </c>
      <c r="O486" s="338">
        <v>0</v>
      </c>
      <c r="P486" s="338">
        <v>25147.5</v>
      </c>
      <c r="Q486" s="338">
        <v>25147.5</v>
      </c>
      <c r="R486" s="338">
        <v>0</v>
      </c>
      <c r="S486" s="338">
        <v>25147.5</v>
      </c>
      <c r="T486" s="338">
        <v>25147.5</v>
      </c>
      <c r="U486" s="338">
        <v>0</v>
      </c>
      <c r="V486" s="338">
        <v>25147.5</v>
      </c>
      <c r="W486" s="338">
        <v>25147.5</v>
      </c>
      <c r="X486" s="338">
        <v>0</v>
      </c>
    </row>
    <row r="487" spans="1:24">
      <c r="A487" s="485"/>
      <c r="B487" s="439"/>
      <c r="C487" s="490"/>
      <c r="D487" s="444"/>
      <c r="E487" s="444"/>
      <c r="F487" s="221" t="s">
        <v>97</v>
      </c>
      <c r="G487" s="221" t="s">
        <v>138</v>
      </c>
      <c r="H487" s="221" t="s">
        <v>930</v>
      </c>
      <c r="I487" s="152">
        <v>600</v>
      </c>
      <c r="J487" s="448"/>
      <c r="K487" s="439"/>
      <c r="L487" s="153"/>
      <c r="M487" s="354">
        <v>14004.1</v>
      </c>
      <c r="N487" s="338">
        <v>2981.4</v>
      </c>
      <c r="O487" s="338">
        <v>0</v>
      </c>
      <c r="P487" s="338">
        <v>2286.7999999999997</v>
      </c>
      <c r="Q487" s="338">
        <v>2286.7999999999997</v>
      </c>
      <c r="R487" s="338">
        <v>0</v>
      </c>
      <c r="S487" s="338">
        <v>5301</v>
      </c>
      <c r="T487" s="338">
        <v>5301</v>
      </c>
      <c r="U487" s="338">
        <v>0</v>
      </c>
      <c r="V487" s="338">
        <v>5357.9</v>
      </c>
      <c r="W487" s="338">
        <v>5357.9</v>
      </c>
      <c r="X487" s="338">
        <v>0</v>
      </c>
    </row>
    <row r="488" spans="1:24">
      <c r="A488" s="485"/>
      <c r="B488" s="439"/>
      <c r="C488" s="490"/>
      <c r="D488" s="444"/>
      <c r="E488" s="444"/>
      <c r="F488" s="221" t="s">
        <v>97</v>
      </c>
      <c r="G488" s="221" t="s">
        <v>138</v>
      </c>
      <c r="H488" s="221" t="s">
        <v>1321</v>
      </c>
      <c r="I488" s="152">
        <v>600</v>
      </c>
      <c r="J488" s="448"/>
      <c r="K488" s="439"/>
      <c r="L488" s="153"/>
      <c r="M488" s="338">
        <v>0</v>
      </c>
      <c r="N488" s="338">
        <v>3850</v>
      </c>
      <c r="O488" s="338">
        <v>0</v>
      </c>
      <c r="P488" s="338"/>
      <c r="Q488" s="338"/>
      <c r="R488" s="338">
        <v>0</v>
      </c>
      <c r="S488" s="338"/>
      <c r="T488" s="338"/>
      <c r="U488" s="338">
        <v>0</v>
      </c>
      <c r="V488" s="338"/>
      <c r="W488" s="338"/>
      <c r="X488" s="338">
        <v>0</v>
      </c>
    </row>
    <row r="489" spans="1:24">
      <c r="A489" s="485"/>
      <c r="B489" s="439"/>
      <c r="C489" s="490"/>
      <c r="D489" s="444"/>
      <c r="E489" s="444"/>
      <c r="F489" s="221" t="s">
        <v>97</v>
      </c>
      <c r="G489" s="221" t="s">
        <v>94</v>
      </c>
      <c r="H489" s="221" t="s">
        <v>206</v>
      </c>
      <c r="I489" s="152">
        <v>600</v>
      </c>
      <c r="J489" s="448"/>
      <c r="K489" s="439"/>
      <c r="L489" s="153"/>
      <c r="M489" s="338">
        <v>2850</v>
      </c>
      <c r="N489" s="338">
        <v>3040</v>
      </c>
      <c r="O489" s="338">
        <v>1411.9</v>
      </c>
      <c r="P489" s="338">
        <v>3151.7</v>
      </c>
      <c r="Q489" s="338">
        <v>3151.7</v>
      </c>
      <c r="R489" s="338">
        <v>0</v>
      </c>
      <c r="S489" s="338">
        <v>3151.7</v>
      </c>
      <c r="T489" s="338">
        <v>3151.7</v>
      </c>
      <c r="U489" s="338">
        <v>0</v>
      </c>
      <c r="V489" s="338">
        <v>3151.7</v>
      </c>
      <c r="W489" s="338">
        <v>3151.7</v>
      </c>
      <c r="X489" s="338">
        <v>0</v>
      </c>
    </row>
    <row r="490" spans="1:24" ht="275.25" customHeight="1">
      <c r="A490" s="197" t="s">
        <v>382</v>
      </c>
      <c r="B490" s="187" t="s">
        <v>1303</v>
      </c>
      <c r="C490" s="145" t="s">
        <v>940</v>
      </c>
      <c r="D490" s="157" t="s">
        <v>333</v>
      </c>
      <c r="E490" s="157" t="s">
        <v>1199</v>
      </c>
      <c r="F490" s="221" t="s">
        <v>97</v>
      </c>
      <c r="G490" s="221" t="s">
        <v>97</v>
      </c>
      <c r="H490" s="221" t="s">
        <v>841</v>
      </c>
      <c r="I490" s="152"/>
      <c r="J490" s="448"/>
      <c r="K490" s="439"/>
      <c r="L490" s="153"/>
      <c r="M490" s="354">
        <v>100</v>
      </c>
      <c r="N490" s="338">
        <v>0</v>
      </c>
      <c r="O490" s="338">
        <v>0</v>
      </c>
      <c r="P490" s="338"/>
      <c r="Q490" s="338"/>
      <c r="R490" s="338">
        <v>0</v>
      </c>
      <c r="S490" s="338"/>
      <c r="T490" s="338"/>
      <c r="U490" s="338">
        <v>0</v>
      </c>
      <c r="V490" s="338"/>
      <c r="W490" s="338"/>
      <c r="X490" s="338">
        <v>0</v>
      </c>
    </row>
    <row r="491" spans="1:24">
      <c r="A491" s="485" t="s">
        <v>383</v>
      </c>
      <c r="B491" s="440" t="s">
        <v>1314</v>
      </c>
      <c r="C491" s="442" t="s">
        <v>933</v>
      </c>
      <c r="D491" s="444" t="s">
        <v>335</v>
      </c>
      <c r="E491" s="444" t="s">
        <v>1205</v>
      </c>
      <c r="F491" s="221" t="s">
        <v>97</v>
      </c>
      <c r="G491" s="221" t="s">
        <v>94</v>
      </c>
      <c r="H491" s="221" t="s">
        <v>122</v>
      </c>
      <c r="I491" s="152">
        <v>600</v>
      </c>
      <c r="J491" s="448"/>
      <c r="K491" s="439"/>
      <c r="L491" s="153"/>
      <c r="M491" s="338">
        <v>0</v>
      </c>
      <c r="N491" s="338">
        <v>2200</v>
      </c>
      <c r="O491" s="338">
        <v>1146</v>
      </c>
      <c r="P491" s="338">
        <v>3543.3</v>
      </c>
      <c r="Q491" s="338">
        <v>3543.3</v>
      </c>
      <c r="R491" s="338">
        <v>0</v>
      </c>
      <c r="S491" s="338">
        <v>3543.3</v>
      </c>
      <c r="T491" s="338">
        <v>3543.3</v>
      </c>
      <c r="U491" s="338">
        <v>0</v>
      </c>
      <c r="V491" s="338">
        <v>3543.3</v>
      </c>
      <c r="W491" s="338">
        <v>3543.3</v>
      </c>
      <c r="X491" s="338">
        <v>0</v>
      </c>
    </row>
    <row r="492" spans="1:24">
      <c r="A492" s="485"/>
      <c r="B492" s="440"/>
      <c r="C492" s="442"/>
      <c r="D492" s="444"/>
      <c r="E492" s="444"/>
      <c r="F492" s="221" t="s">
        <v>97</v>
      </c>
      <c r="G492" s="221" t="s">
        <v>94</v>
      </c>
      <c r="H492" s="221" t="s">
        <v>207</v>
      </c>
      <c r="I492" s="152">
        <v>600</v>
      </c>
      <c r="J492" s="448"/>
      <c r="K492" s="439"/>
      <c r="L492" s="153"/>
      <c r="M492" s="338">
        <v>0</v>
      </c>
      <c r="N492" s="338">
        <v>18517.900000000001</v>
      </c>
      <c r="O492" s="338">
        <v>806.9</v>
      </c>
      <c r="P492" s="338">
        <v>2000</v>
      </c>
      <c r="Q492" s="338">
        <v>2000</v>
      </c>
      <c r="R492" s="338">
        <v>0</v>
      </c>
      <c r="S492" s="338"/>
      <c r="T492" s="338"/>
      <c r="U492" s="338">
        <v>0</v>
      </c>
      <c r="V492" s="338"/>
      <c r="W492" s="338"/>
      <c r="X492" s="338">
        <v>0</v>
      </c>
    </row>
    <row r="493" spans="1:24">
      <c r="A493" s="448"/>
      <c r="B493" s="440"/>
      <c r="C493" s="486"/>
      <c r="D493" s="444"/>
      <c r="E493" s="489"/>
      <c r="F493" s="221" t="s">
        <v>97</v>
      </c>
      <c r="G493" s="221" t="s">
        <v>94</v>
      </c>
      <c r="H493" s="221" t="s">
        <v>170</v>
      </c>
      <c r="I493" s="152">
        <v>600</v>
      </c>
      <c r="J493" s="448"/>
      <c r="K493" s="439"/>
      <c r="L493" s="153"/>
      <c r="M493" s="338">
        <v>20.3</v>
      </c>
      <c r="N493" s="338">
        <v>10000</v>
      </c>
      <c r="O493" s="338">
        <v>0</v>
      </c>
      <c r="P493" s="338"/>
      <c r="Q493" s="338"/>
      <c r="R493" s="338">
        <v>0</v>
      </c>
      <c r="S493" s="338"/>
      <c r="T493" s="338"/>
      <c r="U493" s="338">
        <v>0</v>
      </c>
      <c r="V493" s="338"/>
      <c r="W493" s="338"/>
      <c r="X493" s="338">
        <v>0</v>
      </c>
    </row>
    <row r="494" spans="1:24">
      <c r="A494" s="448"/>
      <c r="B494" s="440"/>
      <c r="C494" s="486"/>
      <c r="D494" s="444"/>
      <c r="E494" s="489"/>
      <c r="F494" s="221" t="s">
        <v>97</v>
      </c>
      <c r="G494" s="221" t="s">
        <v>94</v>
      </c>
      <c r="H494" s="221" t="s">
        <v>231</v>
      </c>
      <c r="I494" s="152">
        <v>600</v>
      </c>
      <c r="J494" s="448"/>
      <c r="K494" s="439"/>
      <c r="L494" s="153"/>
      <c r="M494" s="338">
        <v>400</v>
      </c>
      <c r="N494" s="338">
        <v>441.2</v>
      </c>
      <c r="O494" s="338">
        <v>0</v>
      </c>
      <c r="P494" s="338">
        <v>436.4</v>
      </c>
      <c r="Q494" s="338">
        <v>436.4</v>
      </c>
      <c r="R494" s="338">
        <v>0</v>
      </c>
      <c r="S494" s="338">
        <v>429.3</v>
      </c>
      <c r="T494" s="338">
        <v>429.3</v>
      </c>
      <c r="U494" s="338">
        <v>0</v>
      </c>
      <c r="V494" s="338">
        <v>449.8</v>
      </c>
      <c r="W494" s="338">
        <v>449.8</v>
      </c>
      <c r="X494" s="338">
        <v>0</v>
      </c>
    </row>
    <row r="495" spans="1:24">
      <c r="A495" s="448"/>
      <c r="B495" s="440"/>
      <c r="C495" s="486"/>
      <c r="D495" s="444"/>
      <c r="E495" s="489"/>
      <c r="F495" s="221" t="s">
        <v>97</v>
      </c>
      <c r="G495" s="221" t="s">
        <v>94</v>
      </c>
      <c r="H495" s="221" t="s">
        <v>1015</v>
      </c>
      <c r="I495" s="152">
        <v>600</v>
      </c>
      <c r="J495" s="448"/>
      <c r="K495" s="439"/>
      <c r="L495" s="153"/>
      <c r="M495" s="338">
        <v>0</v>
      </c>
      <c r="N495" s="338">
        <v>4476.6000000000004</v>
      </c>
      <c r="O495" s="338">
        <v>193.3</v>
      </c>
      <c r="P495" s="338">
        <v>4427.8999999999996</v>
      </c>
      <c r="Q495" s="338">
        <v>4427.8999999999996</v>
      </c>
      <c r="R495" s="338">
        <v>0</v>
      </c>
      <c r="S495" s="338">
        <v>4355.7</v>
      </c>
      <c r="T495" s="338">
        <v>4355.7</v>
      </c>
      <c r="U495" s="338">
        <v>0</v>
      </c>
      <c r="V495" s="338">
        <v>4564</v>
      </c>
      <c r="W495" s="338">
        <v>4564</v>
      </c>
      <c r="X495" s="338">
        <v>0</v>
      </c>
    </row>
    <row r="496" spans="1:24">
      <c r="A496" s="448"/>
      <c r="B496" s="440"/>
      <c r="C496" s="486"/>
      <c r="D496" s="444"/>
      <c r="E496" s="489"/>
      <c r="F496" s="221" t="s">
        <v>97</v>
      </c>
      <c r="G496" s="221" t="s">
        <v>94</v>
      </c>
      <c r="H496" s="221" t="s">
        <v>935</v>
      </c>
      <c r="I496" s="152">
        <v>600</v>
      </c>
      <c r="J496" s="448"/>
      <c r="K496" s="439"/>
      <c r="L496" s="153"/>
      <c r="M496" s="338">
        <v>17178</v>
      </c>
      <c r="N496" s="338">
        <v>14450.4</v>
      </c>
      <c r="O496" s="338">
        <v>393.1</v>
      </c>
      <c r="P496" s="338">
        <v>3956.5</v>
      </c>
      <c r="Q496" s="338">
        <v>3956.5</v>
      </c>
      <c r="R496" s="338">
        <v>0</v>
      </c>
      <c r="S496" s="338">
        <v>3892</v>
      </c>
      <c r="T496" s="338">
        <v>3892</v>
      </c>
      <c r="U496" s="338">
        <v>0</v>
      </c>
      <c r="V496" s="338">
        <v>4078.2</v>
      </c>
      <c r="W496" s="338">
        <v>4078.2</v>
      </c>
      <c r="X496" s="338">
        <v>0</v>
      </c>
    </row>
    <row r="497" spans="1:24">
      <c r="A497" s="483"/>
      <c r="B497" s="494"/>
      <c r="C497" s="495"/>
      <c r="D497" s="482"/>
      <c r="E497" s="482"/>
      <c r="F497" s="221" t="s">
        <v>97</v>
      </c>
      <c r="G497" s="221" t="s">
        <v>94</v>
      </c>
      <c r="H497" s="221" t="s">
        <v>937</v>
      </c>
      <c r="I497" s="152">
        <v>600</v>
      </c>
      <c r="J497" s="483"/>
      <c r="K497" s="494"/>
      <c r="L497" s="153"/>
      <c r="M497" s="338">
        <v>26909.3</v>
      </c>
      <c r="N497" s="342">
        <v>0</v>
      </c>
      <c r="O497" s="342">
        <v>0</v>
      </c>
      <c r="P497" s="355"/>
      <c r="Q497" s="355"/>
      <c r="R497" s="342">
        <v>0</v>
      </c>
      <c r="S497" s="355"/>
      <c r="T497" s="355"/>
      <c r="U497" s="342">
        <v>0</v>
      </c>
      <c r="V497" s="355"/>
      <c r="W497" s="355"/>
      <c r="X497" s="355">
        <v>0</v>
      </c>
    </row>
    <row r="498" spans="1:24">
      <c r="A498" s="483"/>
      <c r="B498" s="494"/>
      <c r="C498" s="495"/>
      <c r="D498" s="482"/>
      <c r="E498" s="482"/>
      <c r="F498" s="221" t="s">
        <v>97</v>
      </c>
      <c r="G498" s="221" t="s">
        <v>94</v>
      </c>
      <c r="H498" s="221" t="s">
        <v>1322</v>
      </c>
      <c r="I498" s="152">
        <v>600</v>
      </c>
      <c r="J498" s="483"/>
      <c r="K498" s="494"/>
      <c r="L498" s="153"/>
      <c r="M498" s="338">
        <v>0</v>
      </c>
      <c r="N498" s="342">
        <v>2896.1</v>
      </c>
      <c r="O498" s="342">
        <v>0</v>
      </c>
      <c r="P498" s="355"/>
      <c r="Q498" s="355"/>
      <c r="R498" s="342">
        <v>0</v>
      </c>
      <c r="S498" s="355"/>
      <c r="T498" s="355"/>
      <c r="U498" s="342">
        <v>0</v>
      </c>
      <c r="V498" s="355"/>
      <c r="W498" s="355"/>
      <c r="X498" s="355">
        <v>0</v>
      </c>
    </row>
    <row r="499" spans="1:24">
      <c r="A499" s="448"/>
      <c r="B499" s="439"/>
      <c r="C499" s="486"/>
      <c r="D499" s="489"/>
      <c r="E499" s="489"/>
      <c r="F499" s="221" t="s">
        <v>97</v>
      </c>
      <c r="G499" s="221" t="s">
        <v>94</v>
      </c>
      <c r="H499" s="221" t="s">
        <v>948</v>
      </c>
      <c r="I499" s="152">
        <v>600</v>
      </c>
      <c r="J499" s="448"/>
      <c r="K499" s="439"/>
      <c r="L499" s="153"/>
      <c r="M499" s="338">
        <v>21167.8</v>
      </c>
      <c r="N499" s="338">
        <v>24363.599999999999</v>
      </c>
      <c r="O499" s="338">
        <v>362</v>
      </c>
      <c r="P499" s="338">
        <v>22462.6</v>
      </c>
      <c r="Q499" s="338">
        <v>22462.6</v>
      </c>
      <c r="R499" s="338">
        <v>0</v>
      </c>
      <c r="S499" s="338">
        <v>22462.6</v>
      </c>
      <c r="T499" s="338">
        <v>22462.6</v>
      </c>
      <c r="U499" s="338">
        <v>0</v>
      </c>
      <c r="V499" s="338">
        <v>22462.6</v>
      </c>
      <c r="W499" s="338">
        <v>22462.6</v>
      </c>
      <c r="X499" s="338">
        <f>SUM(X500)</f>
        <v>0</v>
      </c>
    </row>
    <row r="500" spans="1:24">
      <c r="A500" s="448"/>
      <c r="B500" s="439"/>
      <c r="C500" s="486"/>
      <c r="D500" s="489"/>
      <c r="E500" s="489"/>
      <c r="F500" s="221" t="s">
        <v>97</v>
      </c>
      <c r="G500" s="221" t="s">
        <v>94</v>
      </c>
      <c r="H500" s="221" t="s">
        <v>947</v>
      </c>
      <c r="I500" s="152">
        <v>600</v>
      </c>
      <c r="J500" s="448"/>
      <c r="K500" s="439"/>
      <c r="L500" s="153"/>
      <c r="M500" s="338">
        <v>39144.6</v>
      </c>
      <c r="N500" s="338">
        <v>34235.199999999997</v>
      </c>
      <c r="O500" s="338">
        <v>17144.2</v>
      </c>
      <c r="P500" s="338"/>
      <c r="Q500" s="338"/>
      <c r="R500" s="338">
        <v>0</v>
      </c>
      <c r="S500" s="338"/>
      <c r="T500" s="338"/>
      <c r="U500" s="338">
        <v>0</v>
      </c>
      <c r="V500" s="338"/>
      <c r="W500" s="338"/>
      <c r="X500" s="338">
        <f>SUM(X501,X506,X515,X520)</f>
        <v>0</v>
      </c>
    </row>
    <row r="501" spans="1:24">
      <c r="A501" s="448"/>
      <c r="B501" s="439"/>
      <c r="C501" s="486"/>
      <c r="D501" s="489"/>
      <c r="E501" s="489"/>
      <c r="F501" s="221" t="s">
        <v>97</v>
      </c>
      <c r="G501" s="221" t="s">
        <v>94</v>
      </c>
      <c r="H501" s="221" t="s">
        <v>93</v>
      </c>
      <c r="I501" s="152">
        <v>600</v>
      </c>
      <c r="J501" s="448"/>
      <c r="K501" s="439"/>
      <c r="L501" s="153"/>
      <c r="M501" s="338">
        <v>100</v>
      </c>
      <c r="N501" s="338">
        <v>100</v>
      </c>
      <c r="O501" s="338">
        <v>0</v>
      </c>
      <c r="P501" s="338"/>
      <c r="Q501" s="338"/>
      <c r="R501" s="338">
        <v>0</v>
      </c>
      <c r="S501" s="338"/>
      <c r="T501" s="338"/>
      <c r="U501" s="338">
        <v>0</v>
      </c>
      <c r="V501" s="338"/>
      <c r="W501" s="338"/>
      <c r="X501" s="338">
        <f>SUM(X502:X505)</f>
        <v>0</v>
      </c>
    </row>
    <row r="502" spans="1:24">
      <c r="A502" s="448"/>
      <c r="B502" s="439"/>
      <c r="C502" s="486"/>
      <c r="D502" s="489"/>
      <c r="E502" s="489"/>
      <c r="F502" s="221" t="s">
        <v>97</v>
      </c>
      <c r="G502" s="221" t="s">
        <v>94</v>
      </c>
      <c r="H502" s="221" t="s">
        <v>181</v>
      </c>
      <c r="I502" s="152">
        <v>600</v>
      </c>
      <c r="J502" s="448"/>
      <c r="K502" s="439"/>
      <c r="L502" s="153"/>
      <c r="M502" s="338">
        <v>171.4</v>
      </c>
      <c r="N502" s="338">
        <v>0</v>
      </c>
      <c r="O502" s="338">
        <v>0</v>
      </c>
      <c r="P502" s="338"/>
      <c r="Q502" s="338"/>
      <c r="R502" s="338">
        <v>0</v>
      </c>
      <c r="S502" s="338"/>
      <c r="T502" s="338"/>
      <c r="U502" s="338">
        <v>0</v>
      </c>
      <c r="V502" s="338"/>
      <c r="W502" s="338"/>
      <c r="X502" s="338">
        <v>0</v>
      </c>
    </row>
    <row r="503" spans="1:24">
      <c r="A503" s="448"/>
      <c r="B503" s="439"/>
      <c r="C503" s="486"/>
      <c r="D503" s="489"/>
      <c r="E503" s="489"/>
      <c r="F503" s="221" t="s">
        <v>97</v>
      </c>
      <c r="G503" s="221" t="s">
        <v>94</v>
      </c>
      <c r="H503" s="221" t="s">
        <v>1323</v>
      </c>
      <c r="I503" s="152">
        <v>600</v>
      </c>
      <c r="J503" s="448"/>
      <c r="K503" s="439"/>
      <c r="L503" s="153"/>
      <c r="M503" s="338">
        <v>0</v>
      </c>
      <c r="N503" s="338">
        <v>1370</v>
      </c>
      <c r="O503" s="338">
        <v>0</v>
      </c>
      <c r="P503" s="338"/>
      <c r="Q503" s="338"/>
      <c r="R503" s="338">
        <v>0</v>
      </c>
      <c r="S503" s="338"/>
      <c r="T503" s="338"/>
      <c r="U503" s="338">
        <v>0</v>
      </c>
      <c r="V503" s="338"/>
      <c r="W503" s="338"/>
      <c r="X503" s="338">
        <v>0</v>
      </c>
    </row>
    <row r="504" spans="1:24" ht="15.75" customHeight="1">
      <c r="A504" s="448"/>
      <c r="B504" s="439"/>
      <c r="C504" s="496"/>
      <c r="D504" s="489"/>
      <c r="E504" s="489"/>
      <c r="F504" s="221" t="s">
        <v>97</v>
      </c>
      <c r="G504" s="221" t="s">
        <v>97</v>
      </c>
      <c r="H504" s="221" t="s">
        <v>1016</v>
      </c>
      <c r="I504" s="152">
        <v>600</v>
      </c>
      <c r="J504" s="448"/>
      <c r="K504" s="439"/>
      <c r="L504" s="153"/>
      <c r="M504" s="338">
        <v>95000</v>
      </c>
      <c r="N504" s="338">
        <v>0</v>
      </c>
      <c r="O504" s="338">
        <v>0</v>
      </c>
      <c r="P504" s="338"/>
      <c r="Q504" s="338"/>
      <c r="R504" s="338">
        <v>0</v>
      </c>
      <c r="S504" s="338"/>
      <c r="T504" s="338"/>
      <c r="U504" s="338">
        <v>0</v>
      </c>
      <c r="V504" s="338"/>
      <c r="W504" s="338"/>
      <c r="X504" s="338">
        <v>0</v>
      </c>
    </row>
    <row r="505" spans="1:24">
      <c r="A505" s="485" t="s">
        <v>412</v>
      </c>
      <c r="B505" s="497" t="s">
        <v>1017</v>
      </c>
      <c r="C505" s="332"/>
      <c r="D505" s="498" t="s">
        <v>864</v>
      </c>
      <c r="E505" s="444" t="s">
        <v>1194</v>
      </c>
      <c r="F505" s="221" t="s">
        <v>91</v>
      </c>
      <c r="G505" s="221" t="s">
        <v>82</v>
      </c>
      <c r="H505" s="221" t="s">
        <v>120</v>
      </c>
      <c r="I505" s="152">
        <v>600</v>
      </c>
      <c r="J505" s="439" t="s">
        <v>949</v>
      </c>
      <c r="K505" s="439" t="s">
        <v>950</v>
      </c>
      <c r="L505" s="153"/>
      <c r="M505" s="338">
        <v>71</v>
      </c>
      <c r="N505" s="338">
        <v>0</v>
      </c>
      <c r="O505" s="338">
        <v>0</v>
      </c>
      <c r="P505" s="338"/>
      <c r="Q505" s="338"/>
      <c r="R505" s="338">
        <v>0</v>
      </c>
      <c r="S505" s="338"/>
      <c r="T505" s="338"/>
      <c r="U505" s="338">
        <v>0</v>
      </c>
      <c r="V505" s="338"/>
      <c r="W505" s="338"/>
      <c r="X505" s="338">
        <v>0</v>
      </c>
    </row>
    <row r="506" spans="1:24">
      <c r="A506" s="448"/>
      <c r="B506" s="497"/>
      <c r="C506" s="331"/>
      <c r="D506" s="499"/>
      <c r="E506" s="444"/>
      <c r="F506" s="221" t="s">
        <v>92</v>
      </c>
      <c r="G506" s="221" t="s">
        <v>96</v>
      </c>
      <c r="H506" s="221" t="s">
        <v>120</v>
      </c>
      <c r="I506" s="152">
        <v>600</v>
      </c>
      <c r="J506" s="439"/>
      <c r="K506" s="439"/>
      <c r="L506" s="153"/>
      <c r="M506" s="338">
        <v>172.2</v>
      </c>
      <c r="N506" s="338">
        <v>0</v>
      </c>
      <c r="O506" s="338">
        <v>0</v>
      </c>
      <c r="P506" s="338"/>
      <c r="Q506" s="338"/>
      <c r="R506" s="338">
        <v>0</v>
      </c>
      <c r="S506" s="338"/>
      <c r="T506" s="338"/>
      <c r="U506" s="338">
        <v>0</v>
      </c>
      <c r="V506" s="338"/>
      <c r="W506" s="338"/>
      <c r="X506" s="338">
        <f>SUM(X507,X510,X513)</f>
        <v>0</v>
      </c>
    </row>
    <row r="507" spans="1:24" ht="131.25">
      <c r="A507" s="197" t="s">
        <v>1018</v>
      </c>
      <c r="B507" s="187" t="s">
        <v>1305</v>
      </c>
      <c r="C507" s="331"/>
      <c r="D507" s="157" t="s">
        <v>924</v>
      </c>
      <c r="E507" s="157" t="s">
        <v>1186</v>
      </c>
      <c r="F507" s="221" t="s">
        <v>91</v>
      </c>
      <c r="G507" s="221" t="s">
        <v>82</v>
      </c>
      <c r="H507" s="221" t="s">
        <v>93</v>
      </c>
      <c r="I507" s="152">
        <v>600</v>
      </c>
      <c r="J507" s="187" t="s">
        <v>1019</v>
      </c>
      <c r="K507" s="187" t="s">
        <v>1020</v>
      </c>
      <c r="L507" s="153"/>
      <c r="M507" s="338">
        <v>0</v>
      </c>
      <c r="N507" s="338">
        <v>334.4</v>
      </c>
      <c r="O507" s="338">
        <v>158.9</v>
      </c>
      <c r="P507" s="338"/>
      <c r="Q507" s="338"/>
      <c r="R507" s="338">
        <v>0</v>
      </c>
      <c r="S507" s="338"/>
      <c r="T507" s="338"/>
      <c r="U507" s="338">
        <v>0</v>
      </c>
      <c r="V507" s="338"/>
      <c r="W507" s="338"/>
      <c r="X507" s="338">
        <f>X508+X509</f>
        <v>0</v>
      </c>
    </row>
    <row r="508" spans="1:24">
      <c r="A508" s="449" t="s">
        <v>158</v>
      </c>
      <c r="B508" s="449"/>
      <c r="C508" s="449"/>
      <c r="D508" s="449"/>
      <c r="E508" s="449"/>
      <c r="F508" s="449"/>
      <c r="G508" s="449"/>
      <c r="H508" s="449"/>
      <c r="I508" s="449"/>
      <c r="J508" s="449"/>
      <c r="K508" s="449"/>
      <c r="L508" s="449"/>
      <c r="M508" s="339">
        <f>SUM(M509:M509)</f>
        <v>0</v>
      </c>
      <c r="N508" s="339">
        <f>SUM(N509:N509)</f>
        <v>2200</v>
      </c>
      <c r="O508" s="339">
        <f>SUM(O509:O509)</f>
        <v>2200</v>
      </c>
      <c r="P508" s="339">
        <f>SUM(P509:P509)</f>
        <v>0</v>
      </c>
      <c r="Q508" s="339">
        <f>SUM(Q509:Q509)</f>
        <v>0</v>
      </c>
      <c r="R508" s="356"/>
      <c r="S508" s="339">
        <f>SUM(S509:S509)</f>
        <v>0</v>
      </c>
      <c r="T508" s="339">
        <f>SUM(T509:T509)</f>
        <v>0</v>
      </c>
      <c r="U508" s="356"/>
      <c r="V508" s="339">
        <f>SUM(V509:V509)</f>
        <v>0</v>
      </c>
      <c r="W508" s="339">
        <f>SUM(W509:W509)</f>
        <v>0</v>
      </c>
      <c r="X508" s="339">
        <v>0</v>
      </c>
    </row>
    <row r="509" spans="1:24" ht="56.25">
      <c r="A509" s="290" t="s">
        <v>150</v>
      </c>
      <c r="B509" s="188" t="s">
        <v>1305</v>
      </c>
      <c r="C509" s="291"/>
      <c r="D509" s="157" t="s">
        <v>924</v>
      </c>
      <c r="E509" s="157" t="s">
        <v>1186</v>
      </c>
      <c r="F509" s="221" t="s">
        <v>91</v>
      </c>
      <c r="G509" s="221" t="s">
        <v>82</v>
      </c>
      <c r="H509" s="221" t="s">
        <v>93</v>
      </c>
      <c r="I509" s="152">
        <v>630</v>
      </c>
      <c r="J509" s="189"/>
      <c r="K509" s="253"/>
      <c r="L509" s="153"/>
      <c r="M509" s="338">
        <v>0</v>
      </c>
      <c r="N509" s="338">
        <v>2200</v>
      </c>
      <c r="O509" s="342">
        <v>2200</v>
      </c>
      <c r="P509" s="338">
        <f>SUM(Q509:Q509)</f>
        <v>0</v>
      </c>
      <c r="Q509" s="338"/>
      <c r="R509" s="342">
        <v>0</v>
      </c>
      <c r="S509" s="338">
        <f>SUM(T509:T509)</f>
        <v>0</v>
      </c>
      <c r="T509" s="338"/>
      <c r="U509" s="342">
        <v>0</v>
      </c>
      <c r="V509" s="338">
        <f>SUM(W509:W509)</f>
        <v>0</v>
      </c>
      <c r="W509" s="338"/>
      <c r="X509" s="338">
        <v>0</v>
      </c>
    </row>
    <row r="510" spans="1:24">
      <c r="A510" s="199" t="s">
        <v>19</v>
      </c>
      <c r="B510" s="441" t="s">
        <v>193</v>
      </c>
      <c r="C510" s="441"/>
      <c r="D510" s="441"/>
      <c r="E510" s="441"/>
      <c r="F510" s="441"/>
      <c r="G510" s="441"/>
      <c r="H510" s="441"/>
      <c r="I510" s="441"/>
      <c r="J510" s="441"/>
      <c r="K510" s="441"/>
      <c r="L510" s="441"/>
      <c r="M510" s="337">
        <f>SUM(M511:M529)</f>
        <v>92979</v>
      </c>
      <c r="N510" s="337">
        <f>SUM(N511:N529)</f>
        <v>86533.7</v>
      </c>
      <c r="O510" s="337">
        <f t="shared" ref="O510:V510" si="150">SUM(O511:O529)</f>
        <v>46295</v>
      </c>
      <c r="P510" s="337">
        <f t="shared" si="150"/>
        <v>44233.9</v>
      </c>
      <c r="Q510" s="337">
        <f>SUM(Q511:Q529)</f>
        <v>44233.9</v>
      </c>
      <c r="R510" s="357"/>
      <c r="S510" s="337">
        <f t="shared" si="150"/>
        <v>43515</v>
      </c>
      <c r="T510" s="337">
        <f>SUM(T511:T529)</f>
        <v>43515</v>
      </c>
      <c r="U510" s="357"/>
      <c r="V510" s="337">
        <f t="shared" si="150"/>
        <v>45596</v>
      </c>
      <c r="W510" s="337">
        <f>SUM(W511:W529)</f>
        <v>45596</v>
      </c>
      <c r="X510" s="337">
        <f>X511+X512</f>
        <v>0</v>
      </c>
    </row>
    <row r="511" spans="1:24" ht="69.75" customHeight="1">
      <c r="A511" s="485" t="s">
        <v>25</v>
      </c>
      <c r="B511" s="438" t="s">
        <v>1017</v>
      </c>
      <c r="C511" s="492"/>
      <c r="D511" s="500" t="s">
        <v>864</v>
      </c>
      <c r="E511" s="500" t="s">
        <v>1194</v>
      </c>
      <c r="F511" s="221" t="s">
        <v>97</v>
      </c>
      <c r="G511" s="221" t="s">
        <v>91</v>
      </c>
      <c r="H511" s="188">
        <v>1710421050</v>
      </c>
      <c r="I511" s="152">
        <v>800</v>
      </c>
      <c r="J511" s="256" t="s">
        <v>949</v>
      </c>
      <c r="K511" s="256" t="s">
        <v>1021</v>
      </c>
      <c r="L511" s="262"/>
      <c r="M511" s="338">
        <v>1907.1</v>
      </c>
      <c r="N511" s="342">
        <v>0</v>
      </c>
      <c r="O511" s="342">
        <v>0</v>
      </c>
      <c r="P511" s="338"/>
      <c r="Q511" s="338"/>
      <c r="R511" s="342">
        <v>0</v>
      </c>
      <c r="S511" s="338"/>
      <c r="T511" s="338"/>
      <c r="U511" s="342">
        <v>0</v>
      </c>
      <c r="V511" s="338"/>
      <c r="W511" s="338"/>
      <c r="X511" s="338">
        <v>0</v>
      </c>
    </row>
    <row r="512" spans="1:24" ht="112.5">
      <c r="A512" s="485"/>
      <c r="B512" s="439"/>
      <c r="C512" s="493"/>
      <c r="D512" s="501"/>
      <c r="E512" s="501"/>
      <c r="F512" s="221" t="s">
        <v>97</v>
      </c>
      <c r="G512" s="221" t="s">
        <v>138</v>
      </c>
      <c r="H512" s="221" t="s">
        <v>815</v>
      </c>
      <c r="I512" s="152">
        <v>800</v>
      </c>
      <c r="J512" s="187" t="s">
        <v>1022</v>
      </c>
      <c r="K512" s="187" t="s">
        <v>1023</v>
      </c>
      <c r="L512" s="262"/>
      <c r="M512" s="338">
        <v>14612</v>
      </c>
      <c r="N512" s="338">
        <v>0</v>
      </c>
      <c r="O512" s="338">
        <v>0</v>
      </c>
      <c r="P512" s="338"/>
      <c r="Q512" s="338"/>
      <c r="R512" s="338">
        <v>0</v>
      </c>
      <c r="S512" s="338"/>
      <c r="T512" s="338"/>
      <c r="U512" s="338">
        <v>0</v>
      </c>
      <c r="V512" s="338"/>
      <c r="W512" s="338"/>
      <c r="X512" s="338">
        <v>0</v>
      </c>
    </row>
    <row r="513" spans="1:24">
      <c r="A513" s="485" t="s">
        <v>246</v>
      </c>
      <c r="B513" s="439" t="s">
        <v>1306</v>
      </c>
      <c r="C513" s="492"/>
      <c r="D513" s="500" t="s">
        <v>317</v>
      </c>
      <c r="E513" s="500" t="s">
        <v>1180</v>
      </c>
      <c r="F513" s="221" t="s">
        <v>97</v>
      </c>
      <c r="G513" s="221" t="s">
        <v>91</v>
      </c>
      <c r="H513" s="221" t="s">
        <v>411</v>
      </c>
      <c r="I513" s="152">
        <v>800</v>
      </c>
      <c r="J513" s="439" t="s">
        <v>1024</v>
      </c>
      <c r="K513" s="439" t="s">
        <v>1025</v>
      </c>
      <c r="L513" s="262"/>
      <c r="M513" s="338">
        <v>151.9</v>
      </c>
      <c r="N513" s="338">
        <v>0</v>
      </c>
      <c r="O513" s="338">
        <v>0</v>
      </c>
      <c r="P513" s="338"/>
      <c r="Q513" s="338"/>
      <c r="R513" s="338">
        <v>0</v>
      </c>
      <c r="S513" s="338"/>
      <c r="T513" s="338"/>
      <c r="U513" s="338">
        <v>0</v>
      </c>
      <c r="V513" s="338"/>
      <c r="W513" s="338"/>
      <c r="X513" s="338">
        <f>X514</f>
        <v>0</v>
      </c>
    </row>
    <row r="514" spans="1:24">
      <c r="A514" s="448"/>
      <c r="B514" s="439"/>
      <c r="C514" s="492"/>
      <c r="D514" s="500"/>
      <c r="E514" s="500"/>
      <c r="F514" s="221" t="s">
        <v>97</v>
      </c>
      <c r="G514" s="221" t="s">
        <v>91</v>
      </c>
      <c r="H514" s="221" t="s">
        <v>951</v>
      </c>
      <c r="I514" s="152">
        <v>800</v>
      </c>
      <c r="J514" s="448"/>
      <c r="K514" s="439"/>
      <c r="L514" s="262"/>
      <c r="M514" s="338">
        <v>59.3</v>
      </c>
      <c r="N514" s="338">
        <v>19.899999999999999</v>
      </c>
      <c r="O514" s="338">
        <v>0</v>
      </c>
      <c r="P514" s="338">
        <v>137.19999999999999</v>
      </c>
      <c r="Q514" s="338">
        <v>137.19999999999999</v>
      </c>
      <c r="R514" s="338">
        <v>0</v>
      </c>
      <c r="S514" s="338">
        <v>135</v>
      </c>
      <c r="T514" s="338">
        <v>135</v>
      </c>
      <c r="U514" s="338">
        <v>0</v>
      </c>
      <c r="V514" s="338">
        <v>141.4</v>
      </c>
      <c r="W514" s="338">
        <v>141.4</v>
      </c>
      <c r="X514" s="338">
        <v>0</v>
      </c>
    </row>
    <row r="515" spans="1:24">
      <c r="A515" s="483"/>
      <c r="B515" s="494"/>
      <c r="C515" s="492"/>
      <c r="D515" s="500"/>
      <c r="E515" s="500"/>
      <c r="F515" s="221" t="s">
        <v>97</v>
      </c>
      <c r="G515" s="221" t="s">
        <v>91</v>
      </c>
      <c r="H515" s="221" t="s">
        <v>955</v>
      </c>
      <c r="I515" s="152">
        <v>800</v>
      </c>
      <c r="J515" s="483"/>
      <c r="K515" s="494"/>
      <c r="L515" s="262"/>
      <c r="M515" s="342">
        <v>27.4</v>
      </c>
      <c r="N515" s="342">
        <v>15.6</v>
      </c>
      <c r="O515" s="342">
        <v>3.9</v>
      </c>
      <c r="P515" s="356"/>
      <c r="Q515" s="356"/>
      <c r="R515" s="342">
        <v>0</v>
      </c>
      <c r="S515" s="356"/>
      <c r="T515" s="356"/>
      <c r="U515" s="342">
        <v>0</v>
      </c>
      <c r="V515" s="356"/>
      <c r="W515" s="356"/>
      <c r="X515" s="356">
        <f>SUM(X516)</f>
        <v>0</v>
      </c>
    </row>
    <row r="516" spans="1:24">
      <c r="A516" s="483"/>
      <c r="B516" s="494"/>
      <c r="C516" s="492"/>
      <c r="D516" s="500"/>
      <c r="E516" s="500"/>
      <c r="F516" s="221" t="s">
        <v>97</v>
      </c>
      <c r="G516" s="221" t="s">
        <v>91</v>
      </c>
      <c r="H516" s="221" t="s">
        <v>953</v>
      </c>
      <c r="I516" s="152">
        <v>800</v>
      </c>
      <c r="J516" s="483"/>
      <c r="K516" s="494"/>
      <c r="L516" s="262"/>
      <c r="M516" s="342">
        <v>2068.4</v>
      </c>
      <c r="N516" s="342">
        <v>2859.1</v>
      </c>
      <c r="O516" s="342">
        <v>1515.7</v>
      </c>
      <c r="P516" s="356"/>
      <c r="Q516" s="356"/>
      <c r="R516" s="342">
        <v>0</v>
      </c>
      <c r="S516" s="356"/>
      <c r="T516" s="356"/>
      <c r="U516" s="342">
        <v>0</v>
      </c>
      <c r="V516" s="356"/>
      <c r="W516" s="356"/>
      <c r="X516" s="356">
        <f>X517+X518+X519</f>
        <v>0</v>
      </c>
    </row>
    <row r="517" spans="1:24">
      <c r="A517" s="448"/>
      <c r="B517" s="439"/>
      <c r="C517" s="492"/>
      <c r="D517" s="500"/>
      <c r="E517" s="500"/>
      <c r="F517" s="221" t="s">
        <v>97</v>
      </c>
      <c r="G517" s="221" t="s">
        <v>91</v>
      </c>
      <c r="H517" s="221" t="s">
        <v>954</v>
      </c>
      <c r="I517" s="152">
        <v>800</v>
      </c>
      <c r="J517" s="448"/>
      <c r="K517" s="439"/>
      <c r="L517" s="262"/>
      <c r="M517" s="338">
        <v>12449.2</v>
      </c>
      <c r="N517" s="338">
        <v>13122.4</v>
      </c>
      <c r="O517" s="338">
        <v>5253.7</v>
      </c>
      <c r="P517" s="338">
        <v>9281.6</v>
      </c>
      <c r="Q517" s="338">
        <v>9281.6</v>
      </c>
      <c r="R517" s="338">
        <v>0</v>
      </c>
      <c r="S517" s="338">
        <v>9130.4</v>
      </c>
      <c r="T517" s="338">
        <v>9130.4</v>
      </c>
      <c r="U517" s="338">
        <v>0</v>
      </c>
      <c r="V517" s="338">
        <v>9567</v>
      </c>
      <c r="W517" s="338">
        <v>9567</v>
      </c>
      <c r="X517" s="338">
        <v>0</v>
      </c>
    </row>
    <row r="518" spans="1:24">
      <c r="A518" s="448"/>
      <c r="B518" s="439"/>
      <c r="C518" s="492"/>
      <c r="D518" s="500"/>
      <c r="E518" s="500"/>
      <c r="F518" s="221" t="s">
        <v>97</v>
      </c>
      <c r="G518" s="221" t="s">
        <v>91</v>
      </c>
      <c r="H518" s="221" t="s">
        <v>956</v>
      </c>
      <c r="I518" s="152">
        <v>800</v>
      </c>
      <c r="J518" s="448"/>
      <c r="K518" s="439"/>
      <c r="L518" s="262"/>
      <c r="M518" s="338">
        <v>3938.4</v>
      </c>
      <c r="N518" s="338">
        <v>4311.7</v>
      </c>
      <c r="O518" s="338">
        <v>2467.5</v>
      </c>
      <c r="P518" s="338">
        <v>3541</v>
      </c>
      <c r="Q518" s="338">
        <v>3541</v>
      </c>
      <c r="R518" s="338">
        <v>0</v>
      </c>
      <c r="S518" s="338">
        <v>3483.3</v>
      </c>
      <c r="T518" s="338">
        <v>3483.3</v>
      </c>
      <c r="U518" s="338">
        <v>0</v>
      </c>
      <c r="V518" s="338">
        <v>3649.9</v>
      </c>
      <c r="W518" s="338">
        <v>3649.9</v>
      </c>
      <c r="X518" s="338">
        <v>0</v>
      </c>
    </row>
    <row r="519" spans="1:24">
      <c r="A519" s="448"/>
      <c r="B519" s="439"/>
      <c r="C519" s="492"/>
      <c r="D519" s="500"/>
      <c r="E519" s="500"/>
      <c r="F519" s="221" t="s">
        <v>97</v>
      </c>
      <c r="G519" s="221" t="s">
        <v>91</v>
      </c>
      <c r="H519" s="221" t="s">
        <v>93</v>
      </c>
      <c r="I519" s="152">
        <v>800</v>
      </c>
      <c r="J519" s="448"/>
      <c r="K519" s="439"/>
      <c r="L519" s="262"/>
      <c r="M519" s="338">
        <v>450</v>
      </c>
      <c r="N519" s="338">
        <v>450</v>
      </c>
      <c r="O519" s="338">
        <v>0</v>
      </c>
      <c r="P519" s="338"/>
      <c r="Q519" s="338"/>
      <c r="R519" s="338">
        <v>0</v>
      </c>
      <c r="S519" s="338"/>
      <c r="T519" s="338"/>
      <c r="U519" s="338">
        <v>0</v>
      </c>
      <c r="V519" s="338"/>
      <c r="W519" s="338"/>
      <c r="X519" s="338">
        <v>0</v>
      </c>
    </row>
    <row r="520" spans="1:24">
      <c r="A520" s="448"/>
      <c r="B520" s="439"/>
      <c r="C520" s="492"/>
      <c r="D520" s="500"/>
      <c r="E520" s="500"/>
      <c r="F520" s="221" t="s">
        <v>97</v>
      </c>
      <c r="G520" s="221" t="s">
        <v>91</v>
      </c>
      <c r="H520" s="221" t="s">
        <v>952</v>
      </c>
      <c r="I520" s="152">
        <v>800</v>
      </c>
      <c r="J520" s="448"/>
      <c r="K520" s="439"/>
      <c r="L520" s="262"/>
      <c r="M520" s="338">
        <v>0</v>
      </c>
      <c r="N520" s="338">
        <v>0</v>
      </c>
      <c r="O520" s="338">
        <v>0</v>
      </c>
      <c r="P520" s="338">
        <v>150.6</v>
      </c>
      <c r="Q520" s="338">
        <v>150.6</v>
      </c>
      <c r="R520" s="338">
        <v>0</v>
      </c>
      <c r="S520" s="338">
        <v>148.1</v>
      </c>
      <c r="T520" s="338">
        <v>148.1</v>
      </c>
      <c r="U520" s="338">
        <v>0</v>
      </c>
      <c r="V520" s="338">
        <v>155.19999999999999</v>
      </c>
      <c r="W520" s="338">
        <v>155.19999999999999</v>
      </c>
      <c r="X520" s="338">
        <f>SUM(X521)</f>
        <v>0</v>
      </c>
    </row>
    <row r="521" spans="1:24">
      <c r="A521" s="485" t="s">
        <v>58</v>
      </c>
      <c r="B521" s="439" t="s">
        <v>1308</v>
      </c>
      <c r="C521" s="492"/>
      <c r="D521" s="500" t="s">
        <v>920</v>
      </c>
      <c r="E521" s="500" t="s">
        <v>1309</v>
      </c>
      <c r="F521" s="221" t="s">
        <v>97</v>
      </c>
      <c r="G521" s="221" t="s">
        <v>138</v>
      </c>
      <c r="H521" s="221" t="s">
        <v>957</v>
      </c>
      <c r="I521" s="152">
        <v>800</v>
      </c>
      <c r="J521" s="439" t="s">
        <v>1026</v>
      </c>
      <c r="K521" s="439" t="s">
        <v>1027</v>
      </c>
      <c r="L521" s="257"/>
      <c r="M521" s="338">
        <v>97</v>
      </c>
      <c r="N521" s="338">
        <v>782.2</v>
      </c>
      <c r="O521" s="338">
        <v>234</v>
      </c>
      <c r="P521" s="338">
        <v>728.4</v>
      </c>
      <c r="Q521" s="338">
        <v>728.4</v>
      </c>
      <c r="R521" s="338">
        <v>0</v>
      </c>
      <c r="S521" s="338">
        <v>716.5</v>
      </c>
      <c r="T521" s="338">
        <v>716.5</v>
      </c>
      <c r="U521" s="338">
        <v>0</v>
      </c>
      <c r="V521" s="338">
        <v>750.8</v>
      </c>
      <c r="W521" s="338">
        <v>750.8</v>
      </c>
      <c r="X521" s="338">
        <f>SUM(X522,X542)</f>
        <v>0</v>
      </c>
    </row>
    <row r="522" spans="1:24">
      <c r="A522" s="485"/>
      <c r="B522" s="439"/>
      <c r="C522" s="492"/>
      <c r="D522" s="500"/>
      <c r="E522" s="500"/>
      <c r="F522" s="221" t="s">
        <v>97</v>
      </c>
      <c r="G522" s="221" t="s">
        <v>138</v>
      </c>
      <c r="H522" s="221" t="s">
        <v>959</v>
      </c>
      <c r="I522" s="152">
        <v>800</v>
      </c>
      <c r="J522" s="448"/>
      <c r="K522" s="439"/>
      <c r="L522" s="257"/>
      <c r="M522" s="338">
        <v>14545.5</v>
      </c>
      <c r="N522" s="338">
        <v>17068.099999999999</v>
      </c>
      <c r="O522" s="338">
        <v>9328.4</v>
      </c>
      <c r="P522" s="338">
        <v>19054.3</v>
      </c>
      <c r="Q522" s="338">
        <v>19054.3</v>
      </c>
      <c r="R522" s="338">
        <v>0</v>
      </c>
      <c r="S522" s="338">
        <v>18743.8</v>
      </c>
      <c r="T522" s="338">
        <v>18743.8</v>
      </c>
      <c r="U522" s="338">
        <v>0</v>
      </c>
      <c r="V522" s="338">
        <v>19640.2</v>
      </c>
      <c r="W522" s="338">
        <v>19640.2</v>
      </c>
      <c r="X522" s="338">
        <f>SUM(X530:X541)</f>
        <v>0</v>
      </c>
    </row>
    <row r="523" spans="1:24">
      <c r="A523" s="448"/>
      <c r="B523" s="439"/>
      <c r="C523" s="492"/>
      <c r="D523" s="500"/>
      <c r="E523" s="500"/>
      <c r="F523" s="221" t="s">
        <v>97</v>
      </c>
      <c r="G523" s="221" t="s">
        <v>138</v>
      </c>
      <c r="H523" s="221" t="s">
        <v>960</v>
      </c>
      <c r="I523" s="152">
        <v>800</v>
      </c>
      <c r="J523" s="448"/>
      <c r="K523" s="439"/>
      <c r="L523" s="257"/>
      <c r="M523" s="338">
        <v>1222.5</v>
      </c>
      <c r="N523" s="338">
        <v>1559.9</v>
      </c>
      <c r="O523" s="338">
        <v>760.3</v>
      </c>
      <c r="P523" s="338"/>
      <c r="Q523" s="338"/>
      <c r="R523" s="338">
        <v>0</v>
      </c>
      <c r="S523" s="338"/>
      <c r="T523" s="338"/>
      <c r="U523" s="338">
        <v>0</v>
      </c>
      <c r="V523" s="338"/>
      <c r="W523" s="338"/>
      <c r="X523" s="338">
        <f>X524+X525+X526+X527+X528</f>
        <v>0</v>
      </c>
    </row>
    <row r="524" spans="1:24">
      <c r="A524" s="448"/>
      <c r="B524" s="439"/>
      <c r="C524" s="492"/>
      <c r="D524" s="500"/>
      <c r="E524" s="500"/>
      <c r="F524" s="221" t="s">
        <v>97</v>
      </c>
      <c r="G524" s="221" t="s">
        <v>138</v>
      </c>
      <c r="H524" s="221" t="s">
        <v>960</v>
      </c>
      <c r="I524" s="152">
        <v>800</v>
      </c>
      <c r="J524" s="448"/>
      <c r="K524" s="439"/>
      <c r="L524" s="258"/>
      <c r="M524" s="338">
        <v>28843.7</v>
      </c>
      <c r="N524" s="338">
        <v>6674</v>
      </c>
      <c r="O524" s="338">
        <v>2997.6</v>
      </c>
      <c r="P524" s="338"/>
      <c r="Q524" s="338"/>
      <c r="R524" s="338">
        <v>0</v>
      </c>
      <c r="S524" s="338"/>
      <c r="T524" s="338"/>
      <c r="U524" s="338">
        <v>0</v>
      </c>
      <c r="V524" s="338"/>
      <c r="W524" s="338"/>
      <c r="X524" s="338">
        <v>0</v>
      </c>
    </row>
    <row r="525" spans="1:24">
      <c r="A525" s="448"/>
      <c r="B525" s="439"/>
      <c r="C525" s="492"/>
      <c r="D525" s="500"/>
      <c r="E525" s="500"/>
      <c r="F525" s="221" t="s">
        <v>97</v>
      </c>
      <c r="G525" s="221" t="s">
        <v>138</v>
      </c>
      <c r="H525" s="221" t="s">
        <v>958</v>
      </c>
      <c r="I525" s="152">
        <v>800</v>
      </c>
      <c r="J525" s="448"/>
      <c r="K525" s="439"/>
      <c r="L525" s="257"/>
      <c r="M525" s="338">
        <v>8333.4</v>
      </c>
      <c r="N525" s="338">
        <v>405.4</v>
      </c>
      <c r="O525" s="338">
        <v>0</v>
      </c>
      <c r="P525" s="338">
        <v>2967.3</v>
      </c>
      <c r="Q525" s="338">
        <v>2967.3</v>
      </c>
      <c r="R525" s="338">
        <v>0</v>
      </c>
      <c r="S525" s="338">
        <v>2918.9</v>
      </c>
      <c r="T525" s="338">
        <v>2918.9</v>
      </c>
      <c r="U525" s="338">
        <v>0</v>
      </c>
      <c r="V525" s="338">
        <v>3058.5</v>
      </c>
      <c r="W525" s="338">
        <v>3058.5</v>
      </c>
      <c r="X525" s="338">
        <v>0</v>
      </c>
    </row>
    <row r="526" spans="1:24">
      <c r="A526" s="448"/>
      <c r="B526" s="439"/>
      <c r="C526" s="492"/>
      <c r="D526" s="500"/>
      <c r="E526" s="500"/>
      <c r="F526" s="221" t="s">
        <v>97</v>
      </c>
      <c r="G526" s="221" t="s">
        <v>138</v>
      </c>
      <c r="H526" s="221" t="s">
        <v>961</v>
      </c>
      <c r="I526" s="152">
        <v>800</v>
      </c>
      <c r="J526" s="448"/>
      <c r="K526" s="439"/>
      <c r="L526" s="257"/>
      <c r="M526" s="338">
        <v>3933.4</v>
      </c>
      <c r="N526" s="338">
        <v>33398</v>
      </c>
      <c r="O526" s="338">
        <v>22733.9</v>
      </c>
      <c r="P526" s="338">
        <v>7413.5999999999995</v>
      </c>
      <c r="Q526" s="338">
        <v>7413.5999999999995</v>
      </c>
      <c r="R526" s="338">
        <v>0</v>
      </c>
      <c r="S526" s="338">
        <v>7213.4000000000005</v>
      </c>
      <c r="T526" s="338">
        <v>7213.4000000000005</v>
      </c>
      <c r="U526" s="338">
        <v>0</v>
      </c>
      <c r="V526" s="338">
        <v>7558.4</v>
      </c>
      <c r="W526" s="338">
        <v>7558.4</v>
      </c>
      <c r="X526" s="338">
        <v>0</v>
      </c>
    </row>
    <row r="527" spans="1:24">
      <c r="A527" s="448"/>
      <c r="B527" s="439"/>
      <c r="C527" s="492"/>
      <c r="D527" s="500"/>
      <c r="E527" s="500"/>
      <c r="F527" s="221" t="s">
        <v>97</v>
      </c>
      <c r="G527" s="221" t="s">
        <v>138</v>
      </c>
      <c r="H527" s="221" t="s">
        <v>962</v>
      </c>
      <c r="I527" s="152">
        <v>800</v>
      </c>
      <c r="J527" s="448"/>
      <c r="K527" s="439"/>
      <c r="L527" s="257"/>
      <c r="M527" s="338">
        <v>339.8</v>
      </c>
      <c r="N527" s="338">
        <v>5726.9</v>
      </c>
      <c r="O527" s="338">
        <v>1000</v>
      </c>
      <c r="P527" s="338">
        <v>821</v>
      </c>
      <c r="Q527" s="338">
        <v>821</v>
      </c>
      <c r="R527" s="338">
        <v>0</v>
      </c>
      <c r="S527" s="338">
        <v>889</v>
      </c>
      <c r="T527" s="338">
        <v>889</v>
      </c>
      <c r="U527" s="338">
        <v>0</v>
      </c>
      <c r="V527" s="338">
        <v>931.5</v>
      </c>
      <c r="W527" s="338">
        <v>931.5</v>
      </c>
      <c r="X527" s="338">
        <v>0</v>
      </c>
    </row>
    <row r="528" spans="1:24">
      <c r="A528" s="485" t="s">
        <v>59</v>
      </c>
      <c r="B528" s="440" t="s">
        <v>1028</v>
      </c>
      <c r="C528" s="492"/>
      <c r="D528" s="500" t="s">
        <v>467</v>
      </c>
      <c r="E528" s="500" t="s">
        <v>1324</v>
      </c>
      <c r="F528" s="221" t="s">
        <v>79</v>
      </c>
      <c r="G528" s="221" t="s">
        <v>139</v>
      </c>
      <c r="H528" s="221" t="s">
        <v>411</v>
      </c>
      <c r="I528" s="152">
        <v>800</v>
      </c>
      <c r="J528" s="439" t="s">
        <v>1029</v>
      </c>
      <c r="K528" s="439" t="s">
        <v>1030</v>
      </c>
      <c r="L528" s="262"/>
      <c r="M528" s="338">
        <v>0</v>
      </c>
      <c r="N528" s="338">
        <v>96.6</v>
      </c>
      <c r="O528" s="338">
        <v>0</v>
      </c>
      <c r="P528" s="338">
        <v>95.5</v>
      </c>
      <c r="Q528" s="338">
        <v>95.5</v>
      </c>
      <c r="R528" s="338">
        <v>0</v>
      </c>
      <c r="S528" s="338">
        <v>93.9</v>
      </c>
      <c r="T528" s="338">
        <v>93.9</v>
      </c>
      <c r="U528" s="338">
        <v>0</v>
      </c>
      <c r="V528" s="338">
        <v>98.4</v>
      </c>
      <c r="W528" s="338">
        <v>98.4</v>
      </c>
      <c r="X528" s="338">
        <v>0</v>
      </c>
    </row>
    <row r="529" spans="1:24">
      <c r="A529" s="485"/>
      <c r="B529" s="440"/>
      <c r="C529" s="492"/>
      <c r="D529" s="501"/>
      <c r="E529" s="501"/>
      <c r="F529" s="221" t="s">
        <v>79</v>
      </c>
      <c r="G529" s="221" t="s">
        <v>139</v>
      </c>
      <c r="H529" s="221" t="s">
        <v>1031</v>
      </c>
      <c r="I529" s="152">
        <v>800</v>
      </c>
      <c r="J529" s="448"/>
      <c r="K529" s="439"/>
      <c r="L529" s="262"/>
      <c r="M529" s="338">
        <v>0</v>
      </c>
      <c r="N529" s="338">
        <v>43.9</v>
      </c>
      <c r="O529" s="338">
        <v>0</v>
      </c>
      <c r="P529" s="338">
        <v>43.4</v>
      </c>
      <c r="Q529" s="338">
        <v>43.4</v>
      </c>
      <c r="R529" s="338">
        <v>0</v>
      </c>
      <c r="S529" s="338">
        <v>42.7</v>
      </c>
      <c r="T529" s="338">
        <v>42.7</v>
      </c>
      <c r="U529" s="338">
        <v>0</v>
      </c>
      <c r="V529" s="338">
        <v>44.7</v>
      </c>
      <c r="W529" s="338">
        <v>44.7</v>
      </c>
      <c r="X529" s="338">
        <f>X530+X531+X533+X532</f>
        <v>0</v>
      </c>
    </row>
    <row r="530" spans="1:24">
      <c r="A530" s="199" t="s">
        <v>55</v>
      </c>
      <c r="B530" s="502" t="s">
        <v>31</v>
      </c>
      <c r="C530" s="502"/>
      <c r="D530" s="502"/>
      <c r="E530" s="502"/>
      <c r="F530" s="502"/>
      <c r="G530" s="502"/>
      <c r="H530" s="502"/>
      <c r="I530" s="502"/>
      <c r="J530" s="502"/>
      <c r="K530" s="502"/>
      <c r="L530" s="502"/>
      <c r="M530" s="340">
        <v>0</v>
      </c>
      <c r="N530" s="340">
        <v>0</v>
      </c>
      <c r="O530" s="340">
        <v>0</v>
      </c>
      <c r="P530" s="340">
        <v>0</v>
      </c>
      <c r="Q530" s="340">
        <v>0</v>
      </c>
      <c r="R530" s="340">
        <v>0</v>
      </c>
      <c r="S530" s="340">
        <v>0</v>
      </c>
      <c r="T530" s="340">
        <v>0</v>
      </c>
      <c r="U530" s="340">
        <v>0</v>
      </c>
      <c r="V530" s="340">
        <v>0</v>
      </c>
      <c r="W530" s="340">
        <v>0</v>
      </c>
      <c r="X530" s="340">
        <v>0</v>
      </c>
    </row>
    <row r="531" spans="1:24" ht="37.5">
      <c r="A531" s="190" t="s">
        <v>140</v>
      </c>
      <c r="B531" s="200" t="s">
        <v>327</v>
      </c>
      <c r="C531" s="307"/>
      <c r="D531" s="140"/>
      <c r="E531" s="140"/>
      <c r="F531" s="140"/>
      <c r="G531" s="140"/>
      <c r="H531" s="140"/>
      <c r="I531" s="140"/>
      <c r="J531" s="190"/>
      <c r="K531" s="190"/>
      <c r="L531" s="140"/>
      <c r="M531" s="336">
        <f t="shared" ref="M531:W531" si="151">SUM(M532)</f>
        <v>384902.99999999994</v>
      </c>
      <c r="N531" s="336">
        <f t="shared" si="151"/>
        <v>470274</v>
      </c>
      <c r="O531" s="336">
        <f t="shared" si="151"/>
        <v>297714.39999999997</v>
      </c>
      <c r="P531" s="336">
        <f t="shared" si="151"/>
        <v>504184.1</v>
      </c>
      <c r="Q531" s="336">
        <f t="shared" si="151"/>
        <v>504184.1</v>
      </c>
      <c r="R531" s="336">
        <f t="shared" si="151"/>
        <v>0</v>
      </c>
      <c r="S531" s="336">
        <f t="shared" si="151"/>
        <v>495985.69999999995</v>
      </c>
      <c r="T531" s="336">
        <f t="shared" si="151"/>
        <v>495985.69999999995</v>
      </c>
      <c r="U531" s="336">
        <f t="shared" si="151"/>
        <v>0</v>
      </c>
      <c r="V531" s="336">
        <f t="shared" si="151"/>
        <v>519357.89999999997</v>
      </c>
      <c r="W531" s="336">
        <f t="shared" si="151"/>
        <v>519357.89999999997</v>
      </c>
      <c r="X531" s="336">
        <v>0</v>
      </c>
    </row>
    <row r="532" spans="1:24">
      <c r="A532" s="199" t="s">
        <v>9</v>
      </c>
      <c r="B532" s="441" t="s">
        <v>66</v>
      </c>
      <c r="C532" s="441"/>
      <c r="D532" s="441"/>
      <c r="E532" s="441"/>
      <c r="F532" s="441"/>
      <c r="G532" s="441"/>
      <c r="H532" s="441"/>
      <c r="I532" s="441"/>
      <c r="J532" s="441"/>
      <c r="K532" s="441"/>
      <c r="L532" s="441"/>
      <c r="M532" s="337">
        <f t="shared" ref="M532:W532" si="152">SUM(M533,M538,M547,M552)</f>
        <v>384902.99999999994</v>
      </c>
      <c r="N532" s="337">
        <f t="shared" si="152"/>
        <v>470274</v>
      </c>
      <c r="O532" s="337">
        <f t="shared" si="152"/>
        <v>297714.39999999997</v>
      </c>
      <c r="P532" s="337">
        <f t="shared" si="152"/>
        <v>504184.1</v>
      </c>
      <c r="Q532" s="337">
        <f t="shared" si="152"/>
        <v>504184.1</v>
      </c>
      <c r="R532" s="337">
        <f t="shared" si="152"/>
        <v>0</v>
      </c>
      <c r="S532" s="337">
        <f t="shared" si="152"/>
        <v>495985.69999999995</v>
      </c>
      <c r="T532" s="337">
        <f t="shared" si="152"/>
        <v>495985.69999999995</v>
      </c>
      <c r="U532" s="337">
        <f t="shared" si="152"/>
        <v>0</v>
      </c>
      <c r="V532" s="337">
        <f t="shared" si="152"/>
        <v>519357.89999999997</v>
      </c>
      <c r="W532" s="337">
        <f t="shared" si="152"/>
        <v>519357.89999999997</v>
      </c>
      <c r="X532" s="337">
        <v>0</v>
      </c>
    </row>
    <row r="533" spans="1:24">
      <c r="A533" s="141" t="s">
        <v>56</v>
      </c>
      <c r="B533" s="188"/>
      <c r="C533" s="291"/>
      <c r="D533" s="153"/>
      <c r="E533" s="153"/>
      <c r="F533" s="188"/>
      <c r="G533" s="188"/>
      <c r="H533" s="188"/>
      <c r="I533" s="188"/>
      <c r="J533" s="189"/>
      <c r="K533" s="253"/>
      <c r="L533" s="153"/>
      <c r="M533" s="144">
        <f t="shared" ref="M533:R533" si="153">SUM(M534:M537)</f>
        <v>6744.6</v>
      </c>
      <c r="N533" s="144">
        <f t="shared" si="153"/>
        <v>7957.2</v>
      </c>
      <c r="O533" s="144">
        <f t="shared" si="153"/>
        <v>4660.2</v>
      </c>
      <c r="P533" s="144">
        <f t="shared" si="153"/>
        <v>8314.9</v>
      </c>
      <c r="Q533" s="144">
        <f t="shared" si="153"/>
        <v>8314.9</v>
      </c>
      <c r="R533" s="144">
        <f t="shared" si="153"/>
        <v>0</v>
      </c>
      <c r="S533" s="144">
        <f t="shared" ref="S533:S568" si="154">T533+U533</f>
        <v>8179.4</v>
      </c>
      <c r="T533" s="144">
        <f>SUM(T534:T537)</f>
        <v>8179.4</v>
      </c>
      <c r="U533" s="144">
        <f>SUM(U534:U537)</f>
        <v>0</v>
      </c>
      <c r="V533" s="144">
        <f>W533+X501</f>
        <v>8570.5</v>
      </c>
      <c r="W533" s="144">
        <f>SUM(W534:W537)</f>
        <v>8570.5</v>
      </c>
      <c r="X533" s="144">
        <v>0</v>
      </c>
    </row>
    <row r="534" spans="1:24" ht="75">
      <c r="A534" s="197" t="s">
        <v>288</v>
      </c>
      <c r="B534" s="188" t="s">
        <v>67</v>
      </c>
      <c r="C534" s="143"/>
      <c r="D534" s="157" t="s">
        <v>866</v>
      </c>
      <c r="E534" s="157" t="s">
        <v>1189</v>
      </c>
      <c r="F534" s="221" t="s">
        <v>376</v>
      </c>
      <c r="G534" s="221" t="s">
        <v>92</v>
      </c>
      <c r="H534" s="221" t="s">
        <v>414</v>
      </c>
      <c r="I534" s="152">
        <v>100</v>
      </c>
      <c r="J534" s="187" t="s">
        <v>415</v>
      </c>
      <c r="K534" s="194" t="s">
        <v>416</v>
      </c>
      <c r="L534" s="153"/>
      <c r="M534" s="338">
        <v>6193.9</v>
      </c>
      <c r="N534" s="338">
        <v>7527.4</v>
      </c>
      <c r="O534" s="338">
        <v>4309.6000000000004</v>
      </c>
      <c r="P534" s="338">
        <f>Q534+R534</f>
        <v>8039.9</v>
      </c>
      <c r="Q534" s="338">
        <v>8039.9</v>
      </c>
      <c r="R534" s="338">
        <v>0</v>
      </c>
      <c r="S534" s="342">
        <f t="shared" si="154"/>
        <v>7908.9</v>
      </c>
      <c r="T534" s="338">
        <v>7908.9</v>
      </c>
      <c r="U534" s="338">
        <v>0</v>
      </c>
      <c r="V534" s="338">
        <f>W534+X502</f>
        <v>8287.1</v>
      </c>
      <c r="W534" s="338">
        <v>8287.1</v>
      </c>
      <c r="X534" s="338">
        <f>X535+X536</f>
        <v>0</v>
      </c>
    </row>
    <row r="535" spans="1:24" ht="75">
      <c r="A535" s="197" t="s">
        <v>612</v>
      </c>
      <c r="B535" s="188" t="s">
        <v>1037</v>
      </c>
      <c r="C535" s="143"/>
      <c r="D535" s="157" t="s">
        <v>866</v>
      </c>
      <c r="E535" s="157" t="s">
        <v>1189</v>
      </c>
      <c r="F535" s="221" t="s">
        <v>376</v>
      </c>
      <c r="G535" s="221" t="s">
        <v>92</v>
      </c>
      <c r="H535" s="221" t="s">
        <v>841</v>
      </c>
      <c r="I535" s="152">
        <v>100</v>
      </c>
      <c r="J535" s="187" t="s">
        <v>1331</v>
      </c>
      <c r="K535" s="194" t="s">
        <v>1332</v>
      </c>
      <c r="L535" s="153"/>
      <c r="M535" s="338">
        <v>80</v>
      </c>
      <c r="N535" s="338">
        <v>0</v>
      </c>
      <c r="O535" s="338">
        <v>0</v>
      </c>
      <c r="P535" s="338">
        <f>Q535+R535</f>
        <v>0</v>
      </c>
      <c r="Q535" s="338">
        <v>0</v>
      </c>
      <c r="R535" s="338">
        <v>0</v>
      </c>
      <c r="S535" s="342">
        <f>T535+U535</f>
        <v>0</v>
      </c>
      <c r="T535" s="338">
        <v>0</v>
      </c>
      <c r="U535" s="338">
        <v>0</v>
      </c>
      <c r="V535" s="338">
        <f>W535+X503</f>
        <v>0</v>
      </c>
      <c r="W535" s="338">
        <v>0</v>
      </c>
      <c r="X535" s="338">
        <v>0</v>
      </c>
    </row>
    <row r="536" spans="1:24" ht="93.75">
      <c r="A536" s="197" t="s">
        <v>867</v>
      </c>
      <c r="B536" s="188" t="s">
        <v>1333</v>
      </c>
      <c r="C536" s="143"/>
      <c r="D536" s="157" t="s">
        <v>866</v>
      </c>
      <c r="E536" s="157" t="s">
        <v>1189</v>
      </c>
      <c r="F536" s="221" t="s">
        <v>376</v>
      </c>
      <c r="G536" s="221" t="s">
        <v>92</v>
      </c>
      <c r="H536" s="221" t="s">
        <v>1238</v>
      </c>
      <c r="I536" s="152">
        <v>100</v>
      </c>
      <c r="J536" s="187" t="s">
        <v>1334</v>
      </c>
      <c r="K536" s="194" t="s">
        <v>1335</v>
      </c>
      <c r="L536" s="153"/>
      <c r="M536" s="338">
        <v>154.1</v>
      </c>
      <c r="N536" s="338">
        <v>151.69999999999999</v>
      </c>
      <c r="O536" s="338">
        <v>151.69999999999999</v>
      </c>
      <c r="P536" s="338">
        <f>Q536+R536</f>
        <v>0</v>
      </c>
      <c r="Q536" s="338">
        <v>0</v>
      </c>
      <c r="R536" s="338">
        <v>0</v>
      </c>
      <c r="S536" s="342">
        <f>T536+U536</f>
        <v>0</v>
      </c>
      <c r="T536" s="338">
        <v>0</v>
      </c>
      <c r="U536" s="338">
        <v>0</v>
      </c>
      <c r="V536" s="338">
        <f>W536+X504</f>
        <v>0</v>
      </c>
      <c r="W536" s="338">
        <v>0</v>
      </c>
      <c r="X536" s="338">
        <v>0</v>
      </c>
    </row>
    <row r="537" spans="1:24" ht="75">
      <c r="A537" s="197" t="s">
        <v>285</v>
      </c>
      <c r="B537" s="188" t="s">
        <v>68</v>
      </c>
      <c r="C537" s="288"/>
      <c r="D537" s="157" t="s">
        <v>309</v>
      </c>
      <c r="E537" s="157" t="s">
        <v>1175</v>
      </c>
      <c r="F537" s="221" t="s">
        <v>376</v>
      </c>
      <c r="G537" s="221" t="s">
        <v>92</v>
      </c>
      <c r="H537" s="221" t="s">
        <v>414</v>
      </c>
      <c r="I537" s="152">
        <v>200</v>
      </c>
      <c r="J537" s="187" t="s">
        <v>417</v>
      </c>
      <c r="K537" s="189" t="s">
        <v>418</v>
      </c>
      <c r="L537" s="234"/>
      <c r="M537" s="338">
        <v>316.60000000000002</v>
      </c>
      <c r="N537" s="338">
        <v>278.10000000000002</v>
      </c>
      <c r="O537" s="338">
        <v>198.9</v>
      </c>
      <c r="P537" s="338">
        <f>Q537+R537</f>
        <v>275</v>
      </c>
      <c r="Q537" s="338">
        <v>275</v>
      </c>
      <c r="R537" s="338">
        <v>0</v>
      </c>
      <c r="S537" s="342">
        <f t="shared" si="154"/>
        <v>270.5</v>
      </c>
      <c r="T537" s="338">
        <v>270.5</v>
      </c>
      <c r="U537" s="338">
        <v>0</v>
      </c>
      <c r="V537" s="338">
        <f>W537+X505</f>
        <v>283.39999999999998</v>
      </c>
      <c r="W537" s="338">
        <v>283.39999999999998</v>
      </c>
      <c r="X537" s="338">
        <f>X538+X539+X540+X541</f>
        <v>0</v>
      </c>
    </row>
    <row r="538" spans="1:24">
      <c r="A538" s="449" t="s">
        <v>87</v>
      </c>
      <c r="B538" s="449"/>
      <c r="C538" s="449"/>
      <c r="D538" s="449"/>
      <c r="E538" s="449"/>
      <c r="F538" s="449"/>
      <c r="G538" s="449"/>
      <c r="H538" s="449"/>
      <c r="I538" s="449"/>
      <c r="J538" s="449"/>
      <c r="K538" s="449"/>
      <c r="L538" s="449"/>
      <c r="M538" s="144">
        <f t="shared" ref="M538:W538" si="155">SUM(M539,M542,M545)</f>
        <v>50245.799999999988</v>
      </c>
      <c r="N538" s="144">
        <f t="shared" si="155"/>
        <v>54110.299999999996</v>
      </c>
      <c r="O538" s="144">
        <f t="shared" si="155"/>
        <v>37566.499999999993</v>
      </c>
      <c r="P538" s="144">
        <f t="shared" si="155"/>
        <v>54769.5</v>
      </c>
      <c r="Q538" s="144">
        <f t="shared" si="155"/>
        <v>54769.5</v>
      </c>
      <c r="R538" s="144">
        <f t="shared" si="155"/>
        <v>0</v>
      </c>
      <c r="S538" s="144">
        <f t="shared" si="155"/>
        <v>53703.700000000004</v>
      </c>
      <c r="T538" s="144">
        <f t="shared" si="155"/>
        <v>53703.700000000004</v>
      </c>
      <c r="U538" s="144">
        <f t="shared" si="155"/>
        <v>0</v>
      </c>
      <c r="V538" s="144">
        <f t="shared" si="155"/>
        <v>56780.4</v>
      </c>
      <c r="W538" s="144">
        <f t="shared" si="155"/>
        <v>56780.4</v>
      </c>
      <c r="X538" s="144">
        <v>0</v>
      </c>
    </row>
    <row r="539" spans="1:24">
      <c r="A539" s="197" t="s">
        <v>12</v>
      </c>
      <c r="B539" s="188" t="s">
        <v>57</v>
      </c>
      <c r="C539" s="143"/>
      <c r="D539" s="157"/>
      <c r="E539" s="157"/>
      <c r="F539" s="188"/>
      <c r="G539" s="188"/>
      <c r="H539" s="188"/>
      <c r="I539" s="152">
        <v>100</v>
      </c>
      <c r="J539" s="189"/>
      <c r="K539" s="194"/>
      <c r="L539" s="153"/>
      <c r="M539" s="338">
        <f t="shared" ref="M539:W539" si="156">M540+M541</f>
        <v>48715.899999999994</v>
      </c>
      <c r="N539" s="338">
        <f t="shared" si="156"/>
        <v>52502.799999999996</v>
      </c>
      <c r="O539" s="338">
        <f t="shared" si="156"/>
        <v>36620.199999999997</v>
      </c>
      <c r="P539" s="338">
        <f t="shared" si="156"/>
        <v>53131.3</v>
      </c>
      <c r="Q539" s="338">
        <f t="shared" si="156"/>
        <v>53131.3</v>
      </c>
      <c r="R539" s="338">
        <f t="shared" si="156"/>
        <v>0</v>
      </c>
      <c r="S539" s="338">
        <f t="shared" si="156"/>
        <v>52092.3</v>
      </c>
      <c r="T539" s="338">
        <f t="shared" si="156"/>
        <v>52092.3</v>
      </c>
      <c r="U539" s="338">
        <f t="shared" si="156"/>
        <v>0</v>
      </c>
      <c r="V539" s="338">
        <f t="shared" si="156"/>
        <v>55091.9</v>
      </c>
      <c r="W539" s="338">
        <f t="shared" si="156"/>
        <v>55091.9</v>
      </c>
      <c r="X539" s="338">
        <v>0</v>
      </c>
    </row>
    <row r="540" spans="1:24" ht="37.5">
      <c r="A540" s="197" t="s">
        <v>47</v>
      </c>
      <c r="B540" s="188" t="s">
        <v>419</v>
      </c>
      <c r="C540" s="143"/>
      <c r="D540" s="157" t="s">
        <v>375</v>
      </c>
      <c r="E540" s="157" t="s">
        <v>1233</v>
      </c>
      <c r="F540" s="221" t="s">
        <v>376</v>
      </c>
      <c r="G540" s="221" t="s">
        <v>92</v>
      </c>
      <c r="H540" s="221" t="s">
        <v>420</v>
      </c>
      <c r="I540" s="152">
        <v>100</v>
      </c>
      <c r="J540" s="187" t="s">
        <v>421</v>
      </c>
      <c r="K540" s="194" t="s">
        <v>422</v>
      </c>
      <c r="L540" s="153"/>
      <c r="M540" s="338">
        <v>17524.8</v>
      </c>
      <c r="N540" s="338">
        <v>17339.599999999999</v>
      </c>
      <c r="O540" s="338">
        <v>13171.3</v>
      </c>
      <c r="P540" s="338">
        <f>SUM(Q540:R540)</f>
        <v>20326</v>
      </c>
      <c r="Q540" s="338">
        <v>20326</v>
      </c>
      <c r="R540" s="338">
        <v>0</v>
      </c>
      <c r="S540" s="342">
        <f t="shared" si="154"/>
        <v>19994.8</v>
      </c>
      <c r="T540" s="338">
        <v>19994.8</v>
      </c>
      <c r="U540" s="338">
        <v>0</v>
      </c>
      <c r="V540" s="338">
        <f>W540+X508</f>
        <v>20951</v>
      </c>
      <c r="W540" s="338">
        <v>20951</v>
      </c>
      <c r="X540" s="338">
        <v>0</v>
      </c>
    </row>
    <row r="541" spans="1:24" ht="56.25">
      <c r="A541" s="197" t="s">
        <v>64</v>
      </c>
      <c r="B541" s="188" t="s">
        <v>423</v>
      </c>
      <c r="C541" s="143"/>
      <c r="D541" s="157" t="s">
        <v>375</v>
      </c>
      <c r="E541" s="157" t="s">
        <v>1233</v>
      </c>
      <c r="F541" s="221" t="s">
        <v>376</v>
      </c>
      <c r="G541" s="221" t="s">
        <v>92</v>
      </c>
      <c r="H541" s="221" t="s">
        <v>424</v>
      </c>
      <c r="I541" s="152">
        <v>100</v>
      </c>
      <c r="J541" s="187" t="s">
        <v>425</v>
      </c>
      <c r="K541" s="194" t="s">
        <v>426</v>
      </c>
      <c r="L541" s="153"/>
      <c r="M541" s="338">
        <v>31191.1</v>
      </c>
      <c r="N541" s="338">
        <v>35163.199999999997</v>
      </c>
      <c r="O541" s="338">
        <v>23448.9</v>
      </c>
      <c r="P541" s="338">
        <f>SUM(Q541:R541)</f>
        <v>32805.300000000003</v>
      </c>
      <c r="Q541" s="338">
        <v>32805.300000000003</v>
      </c>
      <c r="R541" s="338">
        <v>0</v>
      </c>
      <c r="S541" s="342">
        <f t="shared" si="154"/>
        <v>32097.5</v>
      </c>
      <c r="T541" s="338">
        <v>32097.5</v>
      </c>
      <c r="U541" s="338">
        <v>0</v>
      </c>
      <c r="V541" s="338">
        <f>W541+X509</f>
        <v>34140.9</v>
      </c>
      <c r="W541" s="338">
        <v>34140.9</v>
      </c>
      <c r="X541" s="338">
        <v>0</v>
      </c>
    </row>
    <row r="542" spans="1:24" ht="37.5">
      <c r="A542" s="197" t="s">
        <v>13</v>
      </c>
      <c r="B542" s="188" t="s">
        <v>32</v>
      </c>
      <c r="C542" s="288"/>
      <c r="D542" s="157"/>
      <c r="E542" s="157"/>
      <c r="F542" s="221"/>
      <c r="G542" s="221"/>
      <c r="H542" s="188"/>
      <c r="I542" s="152">
        <v>200</v>
      </c>
      <c r="J542" s="439" t="s">
        <v>427</v>
      </c>
      <c r="K542" s="448" t="s">
        <v>428</v>
      </c>
      <c r="L542" s="154"/>
      <c r="M542" s="338">
        <f t="shared" ref="M542:W542" si="157">M543+M544</f>
        <v>1525.7</v>
      </c>
      <c r="N542" s="338">
        <f t="shared" si="157"/>
        <v>1603.8</v>
      </c>
      <c r="O542" s="338">
        <f t="shared" si="157"/>
        <v>945.7</v>
      </c>
      <c r="P542" s="338">
        <f t="shared" si="157"/>
        <v>1634.5</v>
      </c>
      <c r="Q542" s="338">
        <f t="shared" si="157"/>
        <v>1634.5</v>
      </c>
      <c r="R542" s="338">
        <f t="shared" si="157"/>
        <v>0</v>
      </c>
      <c r="S542" s="338">
        <f t="shared" si="157"/>
        <v>1607.8000000000002</v>
      </c>
      <c r="T542" s="338">
        <f t="shared" si="157"/>
        <v>1607.8000000000002</v>
      </c>
      <c r="U542" s="338">
        <f t="shared" si="157"/>
        <v>0</v>
      </c>
      <c r="V542" s="338">
        <f t="shared" si="157"/>
        <v>1684.6999999999998</v>
      </c>
      <c r="W542" s="338">
        <f t="shared" si="157"/>
        <v>1684.6999999999998</v>
      </c>
      <c r="X542" s="338">
        <f>X543+X552+X554+X569</f>
        <v>0</v>
      </c>
    </row>
    <row r="543" spans="1:24">
      <c r="A543" s="197" t="s">
        <v>48</v>
      </c>
      <c r="B543" s="188" t="s">
        <v>419</v>
      </c>
      <c r="C543" s="288"/>
      <c r="D543" s="157" t="s">
        <v>375</v>
      </c>
      <c r="E543" s="157" t="s">
        <v>1233</v>
      </c>
      <c r="F543" s="221" t="s">
        <v>376</v>
      </c>
      <c r="G543" s="221" t="s">
        <v>92</v>
      </c>
      <c r="H543" s="221" t="s">
        <v>420</v>
      </c>
      <c r="I543" s="152">
        <v>200</v>
      </c>
      <c r="J543" s="439"/>
      <c r="K543" s="448"/>
      <c r="L543" s="234"/>
      <c r="M543" s="338">
        <v>1364.3</v>
      </c>
      <c r="N543" s="338">
        <v>1223.5999999999999</v>
      </c>
      <c r="O543" s="338">
        <v>718.1</v>
      </c>
      <c r="P543" s="338">
        <f>SUM(Q543:R543)</f>
        <v>1258.4000000000001</v>
      </c>
      <c r="Q543" s="338">
        <v>1258.4000000000001</v>
      </c>
      <c r="R543" s="338">
        <v>0</v>
      </c>
      <c r="S543" s="342">
        <f t="shared" si="154"/>
        <v>1237.9000000000001</v>
      </c>
      <c r="T543" s="338">
        <v>1237.9000000000001</v>
      </c>
      <c r="U543" s="338">
        <v>0</v>
      </c>
      <c r="V543" s="338">
        <f>W543+X511</f>
        <v>1297.0999999999999</v>
      </c>
      <c r="W543" s="338">
        <v>1297.0999999999999</v>
      </c>
      <c r="X543" s="338">
        <f>X544+X545+X550+X551+X548+X546+X549+X547</f>
        <v>0</v>
      </c>
    </row>
    <row r="544" spans="1:24">
      <c r="A544" s="197" t="s">
        <v>69</v>
      </c>
      <c r="B544" s="188" t="s">
        <v>423</v>
      </c>
      <c r="C544" s="143"/>
      <c r="D544" s="157" t="s">
        <v>375</v>
      </c>
      <c r="E544" s="157" t="s">
        <v>1233</v>
      </c>
      <c r="F544" s="221" t="s">
        <v>376</v>
      </c>
      <c r="G544" s="221" t="s">
        <v>92</v>
      </c>
      <c r="H544" s="221" t="s">
        <v>424</v>
      </c>
      <c r="I544" s="152">
        <v>200</v>
      </c>
      <c r="J544" s="439" t="s">
        <v>429</v>
      </c>
      <c r="K544" s="440" t="s">
        <v>430</v>
      </c>
      <c r="L544" s="153"/>
      <c r="M544" s="338">
        <v>161.4</v>
      </c>
      <c r="N544" s="338">
        <v>380.2</v>
      </c>
      <c r="O544" s="338">
        <v>227.6</v>
      </c>
      <c r="P544" s="338">
        <f>SUM(Q544:R544)</f>
        <v>376.1</v>
      </c>
      <c r="Q544" s="338">
        <v>376.1</v>
      </c>
      <c r="R544" s="338">
        <v>0</v>
      </c>
      <c r="S544" s="342">
        <f t="shared" si="154"/>
        <v>369.9</v>
      </c>
      <c r="T544" s="338">
        <v>369.9</v>
      </c>
      <c r="U544" s="338">
        <v>0</v>
      </c>
      <c r="V544" s="338">
        <f>W544+X512</f>
        <v>387.6</v>
      </c>
      <c r="W544" s="338">
        <v>387.6</v>
      </c>
      <c r="X544" s="338">
        <v>0</v>
      </c>
    </row>
    <row r="545" spans="1:24">
      <c r="A545" s="197" t="s">
        <v>431</v>
      </c>
      <c r="B545" s="188" t="s">
        <v>31</v>
      </c>
      <c r="C545" s="288"/>
      <c r="D545" s="157"/>
      <c r="E545" s="157"/>
      <c r="F545" s="221"/>
      <c r="G545" s="221"/>
      <c r="H545" s="188"/>
      <c r="I545" s="152">
        <v>800</v>
      </c>
      <c r="J545" s="439"/>
      <c r="K545" s="440"/>
      <c r="L545" s="234"/>
      <c r="M545" s="338">
        <f t="shared" ref="M545:W545" si="158">M546</f>
        <v>4.2</v>
      </c>
      <c r="N545" s="338">
        <f t="shared" si="158"/>
        <v>3.7</v>
      </c>
      <c r="O545" s="338">
        <f t="shared" si="158"/>
        <v>0.6</v>
      </c>
      <c r="P545" s="338">
        <f t="shared" si="158"/>
        <v>3.7</v>
      </c>
      <c r="Q545" s="338">
        <f t="shared" si="158"/>
        <v>3.7</v>
      </c>
      <c r="R545" s="338">
        <f t="shared" si="158"/>
        <v>0</v>
      </c>
      <c r="S545" s="338">
        <f t="shared" si="158"/>
        <v>3.6</v>
      </c>
      <c r="T545" s="338">
        <f t="shared" si="158"/>
        <v>3.6</v>
      </c>
      <c r="U545" s="338">
        <f t="shared" si="158"/>
        <v>0</v>
      </c>
      <c r="V545" s="338">
        <f t="shared" si="158"/>
        <v>3.8</v>
      </c>
      <c r="W545" s="338">
        <f t="shared" si="158"/>
        <v>3.8</v>
      </c>
      <c r="X545" s="338">
        <v>0</v>
      </c>
    </row>
    <row r="546" spans="1:24">
      <c r="A546" s="197" t="s">
        <v>380</v>
      </c>
      <c r="B546" s="188" t="s">
        <v>419</v>
      </c>
      <c r="C546" s="288"/>
      <c r="D546" s="157" t="s">
        <v>375</v>
      </c>
      <c r="E546" s="157" t="s">
        <v>1233</v>
      </c>
      <c r="F546" s="221" t="s">
        <v>376</v>
      </c>
      <c r="G546" s="221" t="s">
        <v>92</v>
      </c>
      <c r="H546" s="221" t="s">
        <v>420</v>
      </c>
      <c r="I546" s="152">
        <v>800</v>
      </c>
      <c r="J546" s="439"/>
      <c r="K546" s="440"/>
      <c r="L546" s="154"/>
      <c r="M546" s="338">
        <v>4.2</v>
      </c>
      <c r="N546" s="338">
        <v>3.7</v>
      </c>
      <c r="O546" s="338">
        <v>0.6</v>
      </c>
      <c r="P546" s="338">
        <f>SUM(Q546:R546)</f>
        <v>3.7</v>
      </c>
      <c r="Q546" s="338">
        <v>3.7</v>
      </c>
      <c r="R546" s="338">
        <v>0</v>
      </c>
      <c r="S546" s="342">
        <f t="shared" si="154"/>
        <v>3.6</v>
      </c>
      <c r="T546" s="338">
        <v>3.6</v>
      </c>
      <c r="U546" s="338">
        <v>0</v>
      </c>
      <c r="V546" s="338">
        <f>W546+X514</f>
        <v>3.8</v>
      </c>
      <c r="W546" s="338">
        <v>3.8</v>
      </c>
      <c r="X546" s="338">
        <v>0</v>
      </c>
    </row>
    <row r="547" spans="1:24">
      <c r="A547" s="449" t="s">
        <v>72</v>
      </c>
      <c r="B547" s="449"/>
      <c r="C547" s="449"/>
      <c r="D547" s="449"/>
      <c r="E547" s="449"/>
      <c r="F547" s="449"/>
      <c r="G547" s="449"/>
      <c r="H547" s="449"/>
      <c r="I547" s="449"/>
      <c r="J547" s="449"/>
      <c r="K547" s="449"/>
      <c r="L547" s="449"/>
      <c r="M547" s="339">
        <f t="shared" ref="M547:R547" si="159">SUM(M548)</f>
        <v>636</v>
      </c>
      <c r="N547" s="339">
        <f t="shared" si="159"/>
        <v>878.1</v>
      </c>
      <c r="O547" s="339">
        <f t="shared" si="159"/>
        <v>636</v>
      </c>
      <c r="P547" s="339">
        <f t="shared" si="159"/>
        <v>1118</v>
      </c>
      <c r="Q547" s="339">
        <f t="shared" si="159"/>
        <v>1118</v>
      </c>
      <c r="R547" s="339">
        <f t="shared" si="159"/>
        <v>0</v>
      </c>
      <c r="S547" s="144">
        <f t="shared" si="154"/>
        <v>1106.6999999999998</v>
      </c>
      <c r="T547" s="339">
        <f>SUM(T548)</f>
        <v>1106.6999999999998</v>
      </c>
      <c r="U547" s="339">
        <f>SUM(U548)</f>
        <v>0</v>
      </c>
      <c r="V547" s="144">
        <f>W547+X515</f>
        <v>1152.3</v>
      </c>
      <c r="W547" s="339">
        <f>SUM(W548)</f>
        <v>1152.3</v>
      </c>
      <c r="X547" s="339">
        <v>0</v>
      </c>
    </row>
    <row r="548" spans="1:24" ht="37.5">
      <c r="A548" s="197" t="s">
        <v>21</v>
      </c>
      <c r="B548" s="188" t="s">
        <v>88</v>
      </c>
      <c r="C548" s="288"/>
      <c r="D548" s="154"/>
      <c r="E548" s="154"/>
      <c r="F548" s="188"/>
      <c r="G548" s="188"/>
      <c r="H548" s="188"/>
      <c r="I548" s="152">
        <v>200</v>
      </c>
      <c r="J548" s="189"/>
      <c r="K548" s="189"/>
      <c r="L548" s="154"/>
      <c r="M548" s="338">
        <f t="shared" ref="M548:W548" si="160">M549+M550+M551</f>
        <v>636</v>
      </c>
      <c r="N548" s="338">
        <f t="shared" si="160"/>
        <v>878.1</v>
      </c>
      <c r="O548" s="338">
        <f t="shared" si="160"/>
        <v>636</v>
      </c>
      <c r="P548" s="338">
        <f t="shared" si="160"/>
        <v>1118</v>
      </c>
      <c r="Q548" s="338">
        <f t="shared" si="160"/>
        <v>1118</v>
      </c>
      <c r="R548" s="338">
        <f t="shared" si="160"/>
        <v>0</v>
      </c>
      <c r="S548" s="338">
        <f t="shared" si="160"/>
        <v>1106.6999999999998</v>
      </c>
      <c r="T548" s="338">
        <f t="shared" si="160"/>
        <v>1106.6999999999998</v>
      </c>
      <c r="U548" s="338">
        <f t="shared" si="160"/>
        <v>0</v>
      </c>
      <c r="V548" s="338">
        <f t="shared" si="160"/>
        <v>1152.3</v>
      </c>
      <c r="W548" s="338">
        <f t="shared" si="160"/>
        <v>1152.3</v>
      </c>
      <c r="X548" s="338">
        <v>0</v>
      </c>
    </row>
    <row r="549" spans="1:24">
      <c r="A549" s="197" t="s">
        <v>41</v>
      </c>
      <c r="B549" s="188" t="s">
        <v>868</v>
      </c>
      <c r="C549" s="288"/>
      <c r="D549" s="157" t="s">
        <v>375</v>
      </c>
      <c r="E549" s="157" t="s">
        <v>1233</v>
      </c>
      <c r="F549" s="221" t="s">
        <v>376</v>
      </c>
      <c r="G549" s="221" t="s">
        <v>91</v>
      </c>
      <c r="H549" s="221" t="s">
        <v>432</v>
      </c>
      <c r="I549" s="152">
        <v>200</v>
      </c>
      <c r="J549" s="189"/>
      <c r="K549" s="189"/>
      <c r="L549" s="154"/>
      <c r="M549" s="338">
        <v>0</v>
      </c>
      <c r="N549" s="338">
        <v>242.1</v>
      </c>
      <c r="O549" s="338">
        <v>0</v>
      </c>
      <c r="P549" s="338">
        <f>SUM(Q549:R549)</f>
        <v>488.9</v>
      </c>
      <c r="Q549" s="338">
        <v>488.9</v>
      </c>
      <c r="R549" s="338">
        <v>0</v>
      </c>
      <c r="S549" s="342">
        <f t="shared" si="154"/>
        <v>480.9</v>
      </c>
      <c r="T549" s="338">
        <v>480.9</v>
      </c>
      <c r="U549" s="338">
        <v>0</v>
      </c>
      <c r="V549" s="338">
        <f>W549+X517</f>
        <v>503.9</v>
      </c>
      <c r="W549" s="338">
        <v>503.9</v>
      </c>
      <c r="X549" s="338">
        <v>0</v>
      </c>
    </row>
    <row r="550" spans="1:24">
      <c r="A550" s="197" t="s">
        <v>73</v>
      </c>
      <c r="B550" s="188" t="s">
        <v>868</v>
      </c>
      <c r="C550" s="288"/>
      <c r="D550" s="157" t="s">
        <v>375</v>
      </c>
      <c r="E550" s="157" t="s">
        <v>1233</v>
      </c>
      <c r="F550" s="221" t="s">
        <v>92</v>
      </c>
      <c r="G550" s="188">
        <v>10</v>
      </c>
      <c r="H550" s="221" t="s">
        <v>869</v>
      </c>
      <c r="I550" s="152">
        <v>200</v>
      </c>
      <c r="J550" s="189"/>
      <c r="K550" s="189"/>
      <c r="L550" s="154"/>
      <c r="M550" s="338">
        <v>636</v>
      </c>
      <c r="N550" s="338">
        <v>636</v>
      </c>
      <c r="O550" s="338">
        <v>636</v>
      </c>
      <c r="P550" s="338">
        <f>SUM(Q550:R550)</f>
        <v>629.1</v>
      </c>
      <c r="Q550" s="338">
        <v>629.1</v>
      </c>
      <c r="R550" s="338">
        <v>0</v>
      </c>
      <c r="S550" s="342">
        <f t="shared" si="154"/>
        <v>618.79999999999995</v>
      </c>
      <c r="T550" s="338">
        <v>618.79999999999995</v>
      </c>
      <c r="U550" s="338">
        <v>0</v>
      </c>
      <c r="V550" s="338">
        <f>W550+X518</f>
        <v>648.4</v>
      </c>
      <c r="W550" s="338">
        <v>648.4</v>
      </c>
      <c r="X550" s="338">
        <v>0</v>
      </c>
    </row>
    <row r="551" spans="1:24" ht="256.5" customHeight="1">
      <c r="A551" s="197" t="s">
        <v>76</v>
      </c>
      <c r="B551" s="188" t="s">
        <v>868</v>
      </c>
      <c r="C551" s="288"/>
      <c r="D551" s="157" t="s">
        <v>877</v>
      </c>
      <c r="E551" s="157" t="s">
        <v>1311</v>
      </c>
      <c r="F551" s="221" t="s">
        <v>376</v>
      </c>
      <c r="G551" s="188">
        <v>4</v>
      </c>
      <c r="H551" s="221" t="s">
        <v>733</v>
      </c>
      <c r="I551" s="152">
        <v>200</v>
      </c>
      <c r="J551" s="187" t="s">
        <v>1336</v>
      </c>
      <c r="K551" s="187" t="s">
        <v>1337</v>
      </c>
      <c r="L551" s="154"/>
      <c r="M551" s="338">
        <v>0</v>
      </c>
      <c r="N551" s="338">
        <v>0</v>
      </c>
      <c r="O551" s="338">
        <v>0</v>
      </c>
      <c r="P551" s="338">
        <f>SUM(Q551:R551)</f>
        <v>0</v>
      </c>
      <c r="Q551" s="338">
        <v>0</v>
      </c>
      <c r="R551" s="338">
        <v>0</v>
      </c>
      <c r="S551" s="342">
        <f t="shared" si="154"/>
        <v>7</v>
      </c>
      <c r="T551" s="338">
        <v>7</v>
      </c>
      <c r="U551" s="338">
        <v>0</v>
      </c>
      <c r="V551" s="338">
        <f>W551+X519</f>
        <v>0</v>
      </c>
      <c r="W551" s="338">
        <v>0</v>
      </c>
      <c r="X551" s="338">
        <v>0</v>
      </c>
    </row>
    <row r="552" spans="1:24" s="295" customFormat="1">
      <c r="A552" s="449" t="s">
        <v>74</v>
      </c>
      <c r="B552" s="449"/>
      <c r="C552" s="449"/>
      <c r="D552" s="449"/>
      <c r="E552" s="449"/>
      <c r="F552" s="449"/>
      <c r="G552" s="449"/>
      <c r="H552" s="449"/>
      <c r="I552" s="449"/>
      <c r="J552" s="449"/>
      <c r="K552" s="449"/>
      <c r="L552" s="449"/>
      <c r="M552" s="339">
        <f t="shared" ref="M552:W552" si="161">SUM(M553)</f>
        <v>327276.59999999998</v>
      </c>
      <c r="N552" s="339">
        <f t="shared" si="161"/>
        <v>407328.4</v>
      </c>
      <c r="O552" s="339">
        <f t="shared" si="161"/>
        <v>254851.69999999998</v>
      </c>
      <c r="P552" s="339">
        <f t="shared" si="161"/>
        <v>439981.69999999995</v>
      </c>
      <c r="Q552" s="339">
        <f t="shared" si="161"/>
        <v>439981.69999999995</v>
      </c>
      <c r="R552" s="339">
        <f t="shared" si="161"/>
        <v>0</v>
      </c>
      <c r="S552" s="339">
        <f t="shared" si="161"/>
        <v>432995.89999999997</v>
      </c>
      <c r="T552" s="339">
        <f t="shared" si="161"/>
        <v>432995.89999999997</v>
      </c>
      <c r="U552" s="339">
        <f t="shared" si="161"/>
        <v>0</v>
      </c>
      <c r="V552" s="339">
        <f t="shared" si="161"/>
        <v>452854.69999999995</v>
      </c>
      <c r="W552" s="339">
        <f t="shared" si="161"/>
        <v>452854.69999999995</v>
      </c>
      <c r="X552" s="339">
        <f>X553</f>
        <v>0</v>
      </c>
    </row>
    <row r="553" spans="1:24" s="295" customFormat="1">
      <c r="A553" s="449" t="s">
        <v>37</v>
      </c>
      <c r="B553" s="449"/>
      <c r="C553" s="294"/>
      <c r="D553" s="294"/>
      <c r="E553" s="294"/>
      <c r="F553" s="294"/>
      <c r="G553" s="294"/>
      <c r="H553" s="294"/>
      <c r="I553" s="294"/>
      <c r="J553" s="187"/>
      <c r="K553" s="148"/>
      <c r="L553" s="294"/>
      <c r="M553" s="144">
        <f>M554+M574</f>
        <v>327276.59999999998</v>
      </c>
      <c r="N553" s="144">
        <f>SUM(N554,N574)</f>
        <v>407328.4</v>
      </c>
      <c r="O553" s="144">
        <f>SUM(O554,O574)</f>
        <v>254851.69999999998</v>
      </c>
      <c r="P553" s="144">
        <f>Q553+R553</f>
        <v>439981.69999999995</v>
      </c>
      <c r="Q553" s="144">
        <f>SUM(Q554,Q574)</f>
        <v>439981.69999999995</v>
      </c>
      <c r="R553" s="144">
        <f>SUM(R554,R574)</f>
        <v>0</v>
      </c>
      <c r="S553" s="144">
        <f t="shared" si="154"/>
        <v>432995.89999999997</v>
      </c>
      <c r="T553" s="144">
        <f>SUM(T554,T574)</f>
        <v>432995.89999999997</v>
      </c>
      <c r="U553" s="144">
        <f>SUM(U554,U574)</f>
        <v>0</v>
      </c>
      <c r="V553" s="144">
        <f>W553+X521</f>
        <v>452854.69999999995</v>
      </c>
      <c r="W553" s="144">
        <f>SUM(W554,W574)</f>
        <v>452854.69999999995</v>
      </c>
      <c r="X553" s="144">
        <v>0</v>
      </c>
    </row>
    <row r="554" spans="1:24" ht="60" customHeight="1">
      <c r="A554" s="259" t="s">
        <v>38</v>
      </c>
      <c r="B554" s="188" t="s">
        <v>77</v>
      </c>
      <c r="C554" s="291"/>
      <c r="D554" s="153"/>
      <c r="E554" s="153"/>
      <c r="F554" s="188"/>
      <c r="G554" s="188"/>
      <c r="H554" s="188"/>
      <c r="I554" s="152">
        <v>600</v>
      </c>
      <c r="J554" s="187"/>
      <c r="K554" s="253"/>
      <c r="L554" s="153"/>
      <c r="M554" s="338">
        <f>M555+M561+M566+M569</f>
        <v>290975.3</v>
      </c>
      <c r="N554" s="338">
        <f>N555+N561+N566+N569</f>
        <v>328007.30000000005</v>
      </c>
      <c r="O554" s="338">
        <f>O555+O561+O566+O569</f>
        <v>199128.3</v>
      </c>
      <c r="P554" s="338">
        <f>Q554+R554</f>
        <v>405714.69999999995</v>
      </c>
      <c r="Q554" s="338">
        <f>Q555+Q561+Q566+Q569</f>
        <v>405714.69999999995</v>
      </c>
      <c r="R554" s="338">
        <f>R555+R561+R566+R569</f>
        <v>0</v>
      </c>
      <c r="S554" s="338">
        <f>T554+U554</f>
        <v>399291.1</v>
      </c>
      <c r="T554" s="338">
        <f>T555+T561+T566+T569</f>
        <v>399291.1</v>
      </c>
      <c r="U554" s="338">
        <f>SUM(U562:U573)</f>
        <v>0</v>
      </c>
      <c r="V554" s="338">
        <f>W554+X522</f>
        <v>417912.6</v>
      </c>
      <c r="W554" s="338">
        <f>W555+W561+W566+W569</f>
        <v>417912.6</v>
      </c>
      <c r="X554" s="338">
        <f>X555+X557+X558+X560+X561+X562+X563+X564+X565+X566+X567+X568+X556+X559</f>
        <v>0</v>
      </c>
    </row>
    <row r="555" spans="1:24" ht="19.5">
      <c r="A555" s="503" t="s">
        <v>44</v>
      </c>
      <c r="B555" s="504" t="s">
        <v>433</v>
      </c>
      <c r="C555" s="291"/>
      <c r="D555" s="153"/>
      <c r="E555" s="153"/>
      <c r="F555" s="221"/>
      <c r="G555" s="221"/>
      <c r="H555" s="221"/>
      <c r="I555" s="152"/>
      <c r="J555" s="187"/>
      <c r="K555" s="253"/>
      <c r="L555" s="153"/>
      <c r="M555" s="349">
        <f t="shared" ref="M555:W555" si="162">M556+M557+M558+M559+M560</f>
        <v>57891.000000000007</v>
      </c>
      <c r="N555" s="349">
        <f t="shared" si="162"/>
        <v>70588.400000000009</v>
      </c>
      <c r="O555" s="349">
        <f t="shared" si="162"/>
        <v>37834.400000000001</v>
      </c>
      <c r="P555" s="349">
        <f t="shared" si="162"/>
        <v>86449</v>
      </c>
      <c r="Q555" s="349">
        <f t="shared" si="162"/>
        <v>86449</v>
      </c>
      <c r="R555" s="349">
        <f t="shared" si="162"/>
        <v>0</v>
      </c>
      <c r="S555" s="349">
        <f t="shared" si="162"/>
        <v>85081.1</v>
      </c>
      <c r="T555" s="349">
        <f t="shared" si="162"/>
        <v>85081.1</v>
      </c>
      <c r="U555" s="349">
        <f t="shared" si="162"/>
        <v>0</v>
      </c>
      <c r="V555" s="349">
        <f t="shared" si="162"/>
        <v>89030.099999999991</v>
      </c>
      <c r="W555" s="349">
        <f t="shared" si="162"/>
        <v>89030.099999999991</v>
      </c>
      <c r="X555" s="349">
        <v>0</v>
      </c>
    </row>
    <row r="556" spans="1:24" ht="56.25">
      <c r="A556" s="503"/>
      <c r="B556" s="438"/>
      <c r="C556" s="442" t="s">
        <v>1338</v>
      </c>
      <c r="D556" s="157" t="s">
        <v>434</v>
      </c>
      <c r="E556" s="157" t="s">
        <v>1339</v>
      </c>
      <c r="F556" s="221" t="s">
        <v>376</v>
      </c>
      <c r="G556" s="221" t="s">
        <v>91</v>
      </c>
      <c r="H556" s="221" t="s">
        <v>435</v>
      </c>
      <c r="I556" s="152">
        <v>621</v>
      </c>
      <c r="J556" s="187" t="s">
        <v>436</v>
      </c>
      <c r="K556" s="253" t="s">
        <v>437</v>
      </c>
      <c r="L556" s="153"/>
      <c r="M556" s="338">
        <v>56701.8</v>
      </c>
      <c r="N556" s="338">
        <v>60635.3</v>
      </c>
      <c r="O556" s="338">
        <v>35797.599999999999</v>
      </c>
      <c r="P556" s="338">
        <f>SUM(Q556:R556)</f>
        <v>85255.3</v>
      </c>
      <c r="Q556" s="338">
        <v>85255.3</v>
      </c>
      <c r="R556" s="338">
        <v>0</v>
      </c>
      <c r="S556" s="338">
        <f>T556+U556</f>
        <v>83889.8</v>
      </c>
      <c r="T556" s="338">
        <v>83889.8</v>
      </c>
      <c r="U556" s="338">
        <v>0</v>
      </c>
      <c r="V556" s="338">
        <f>W556+X524</f>
        <v>87831.9</v>
      </c>
      <c r="W556" s="338">
        <v>87831.9</v>
      </c>
      <c r="X556" s="338">
        <v>0</v>
      </c>
    </row>
    <row r="557" spans="1:24">
      <c r="A557" s="503"/>
      <c r="B557" s="438"/>
      <c r="C557" s="442"/>
      <c r="D557" s="157" t="s">
        <v>434</v>
      </c>
      <c r="E557" s="157" t="s">
        <v>1339</v>
      </c>
      <c r="F557" s="221" t="s">
        <v>376</v>
      </c>
      <c r="G557" s="221" t="s">
        <v>91</v>
      </c>
      <c r="H557" s="221" t="s">
        <v>870</v>
      </c>
      <c r="I557" s="152">
        <v>621</v>
      </c>
      <c r="J557" s="439" t="s">
        <v>441</v>
      </c>
      <c r="K557" s="253"/>
      <c r="L557" s="153"/>
      <c r="M557" s="338">
        <v>0</v>
      </c>
      <c r="N557" s="338">
        <v>8770</v>
      </c>
      <c r="O557" s="338">
        <v>1232.9000000000001</v>
      </c>
      <c r="P557" s="338">
        <f>SUM(Q557:R557)</f>
        <v>0</v>
      </c>
      <c r="Q557" s="338">
        <v>0</v>
      </c>
      <c r="R557" s="338">
        <v>0</v>
      </c>
      <c r="S557" s="338">
        <f>T557+U557</f>
        <v>0</v>
      </c>
      <c r="T557" s="338">
        <v>0</v>
      </c>
      <c r="U557" s="338">
        <v>0</v>
      </c>
      <c r="V557" s="338">
        <f>W557+X525</f>
        <v>0</v>
      </c>
      <c r="W557" s="338">
        <v>0</v>
      </c>
      <c r="X557" s="338">
        <v>0</v>
      </c>
    </row>
    <row r="558" spans="1:24">
      <c r="A558" s="503"/>
      <c r="B558" s="438"/>
      <c r="C558" s="442"/>
      <c r="D558" s="157" t="s">
        <v>434</v>
      </c>
      <c r="E558" s="157" t="s">
        <v>1339</v>
      </c>
      <c r="F558" s="221" t="s">
        <v>376</v>
      </c>
      <c r="G558" s="221" t="s">
        <v>91</v>
      </c>
      <c r="H558" s="221" t="s">
        <v>438</v>
      </c>
      <c r="I558" s="152">
        <v>621</v>
      </c>
      <c r="J558" s="439"/>
      <c r="K558" s="253"/>
      <c r="L558" s="153"/>
      <c r="M558" s="338">
        <v>1045.3</v>
      </c>
      <c r="N558" s="338">
        <v>1045.3</v>
      </c>
      <c r="O558" s="338">
        <v>699.9</v>
      </c>
      <c r="P558" s="338">
        <f>Q558+R558</f>
        <v>1045.3</v>
      </c>
      <c r="Q558" s="338">
        <v>1045.3</v>
      </c>
      <c r="R558" s="338">
        <v>0</v>
      </c>
      <c r="S558" s="338">
        <f>T558+U558</f>
        <v>1045.3</v>
      </c>
      <c r="T558" s="338">
        <v>1045.3</v>
      </c>
      <c r="U558" s="338">
        <v>0</v>
      </c>
      <c r="V558" s="338">
        <f>W558+X526</f>
        <v>1045.3</v>
      </c>
      <c r="W558" s="338">
        <v>1045.3</v>
      </c>
      <c r="X558" s="338">
        <v>0</v>
      </c>
    </row>
    <row r="559" spans="1:24">
      <c r="A559" s="503"/>
      <c r="B559" s="438"/>
      <c r="C559" s="442"/>
      <c r="D559" s="157" t="s">
        <v>434</v>
      </c>
      <c r="E559" s="157" t="s">
        <v>1339</v>
      </c>
      <c r="F559" s="221" t="s">
        <v>376</v>
      </c>
      <c r="G559" s="221" t="s">
        <v>91</v>
      </c>
      <c r="H559" s="221" t="s">
        <v>439</v>
      </c>
      <c r="I559" s="152">
        <v>621</v>
      </c>
      <c r="J559" s="439"/>
      <c r="K559" s="253"/>
      <c r="L559" s="153"/>
      <c r="M559" s="338">
        <v>48.9</v>
      </c>
      <c r="N559" s="338">
        <v>50</v>
      </c>
      <c r="O559" s="338">
        <v>50</v>
      </c>
      <c r="P559" s="338">
        <f>Q559+R559</f>
        <v>49.5</v>
      </c>
      <c r="Q559" s="338">
        <v>49.5</v>
      </c>
      <c r="R559" s="338">
        <v>0</v>
      </c>
      <c r="S559" s="338">
        <f>T559+U559</f>
        <v>48.7</v>
      </c>
      <c r="T559" s="338">
        <v>48.7</v>
      </c>
      <c r="U559" s="338">
        <v>0</v>
      </c>
      <c r="V559" s="338">
        <f>W559+X527</f>
        <v>51</v>
      </c>
      <c r="W559" s="338">
        <v>51</v>
      </c>
      <c r="X559" s="338">
        <v>0</v>
      </c>
    </row>
    <row r="560" spans="1:24" ht="23.25" customHeight="1">
      <c r="A560" s="503"/>
      <c r="B560" s="438"/>
      <c r="C560" s="442"/>
      <c r="D560" s="157" t="s">
        <v>434</v>
      </c>
      <c r="E560" s="157" t="s">
        <v>1339</v>
      </c>
      <c r="F560" s="221" t="s">
        <v>376</v>
      </c>
      <c r="G560" s="221" t="s">
        <v>91</v>
      </c>
      <c r="H560" s="221" t="s">
        <v>440</v>
      </c>
      <c r="I560" s="152">
        <v>621</v>
      </c>
      <c r="J560" s="187" t="s">
        <v>441</v>
      </c>
      <c r="K560" s="253" t="s">
        <v>442</v>
      </c>
      <c r="L560" s="153"/>
      <c r="M560" s="338">
        <v>95</v>
      </c>
      <c r="N560" s="338">
        <v>87.8</v>
      </c>
      <c r="O560" s="338">
        <v>54</v>
      </c>
      <c r="P560" s="338">
        <f>Q560+R560</f>
        <v>98.9</v>
      </c>
      <c r="Q560" s="338">
        <v>98.9</v>
      </c>
      <c r="R560" s="338">
        <v>0</v>
      </c>
      <c r="S560" s="338">
        <f>T560+U560</f>
        <v>97.3</v>
      </c>
      <c r="T560" s="338">
        <v>97.3</v>
      </c>
      <c r="U560" s="338">
        <v>0</v>
      </c>
      <c r="V560" s="338">
        <f>W560+X528</f>
        <v>101.9</v>
      </c>
      <c r="W560" s="338">
        <v>101.9</v>
      </c>
      <c r="X560" s="338">
        <v>0</v>
      </c>
    </row>
    <row r="561" spans="1:24" ht="19.5">
      <c r="A561" s="503" t="s">
        <v>62</v>
      </c>
      <c r="B561" s="438" t="s">
        <v>443</v>
      </c>
      <c r="C561" s="442" t="s">
        <v>1340</v>
      </c>
      <c r="D561" s="157"/>
      <c r="E561" s="157"/>
      <c r="F561" s="188"/>
      <c r="G561" s="188"/>
      <c r="H561" s="188"/>
      <c r="I561" s="157"/>
      <c r="J561" s="187"/>
      <c r="K561" s="253"/>
      <c r="L561" s="153"/>
      <c r="M561" s="349">
        <f t="shared" ref="M561:W561" si="163">M562+M563+M565+M564</f>
        <v>4811</v>
      </c>
      <c r="N561" s="349">
        <f t="shared" si="163"/>
        <v>4806.2999999999993</v>
      </c>
      <c r="O561" s="349">
        <f t="shared" si="163"/>
        <v>3250.1</v>
      </c>
      <c r="P561" s="349">
        <f t="shared" si="163"/>
        <v>5765.2</v>
      </c>
      <c r="Q561" s="349">
        <f t="shared" si="163"/>
        <v>5765.2</v>
      </c>
      <c r="R561" s="349">
        <f t="shared" si="163"/>
        <v>0</v>
      </c>
      <c r="S561" s="349">
        <f t="shared" si="163"/>
        <v>5672.0999999999995</v>
      </c>
      <c r="T561" s="349">
        <f t="shared" si="163"/>
        <v>5672.0999999999995</v>
      </c>
      <c r="U561" s="349">
        <f t="shared" si="163"/>
        <v>0</v>
      </c>
      <c r="V561" s="349">
        <f t="shared" si="163"/>
        <v>5940.8</v>
      </c>
      <c r="W561" s="349">
        <f t="shared" si="163"/>
        <v>5940.8</v>
      </c>
      <c r="X561" s="349">
        <v>0</v>
      </c>
    </row>
    <row r="562" spans="1:24">
      <c r="A562" s="503"/>
      <c r="B562" s="438"/>
      <c r="C562" s="442"/>
      <c r="D562" s="157" t="s">
        <v>375</v>
      </c>
      <c r="E562" s="157" t="s">
        <v>1233</v>
      </c>
      <c r="F562" s="221" t="s">
        <v>376</v>
      </c>
      <c r="G562" s="221" t="s">
        <v>91</v>
      </c>
      <c r="H562" s="221" t="s">
        <v>444</v>
      </c>
      <c r="I562" s="157" t="s">
        <v>143</v>
      </c>
      <c r="J562" s="187"/>
      <c r="K562" s="253"/>
      <c r="L562" s="153"/>
      <c r="M562" s="338">
        <v>4413.5</v>
      </c>
      <c r="N562" s="338">
        <v>4282.3999999999996</v>
      </c>
      <c r="O562" s="338">
        <v>3149.4</v>
      </c>
      <c r="P562" s="338">
        <f>Q562+R562</f>
        <v>5715.7</v>
      </c>
      <c r="Q562" s="338">
        <v>5715.7</v>
      </c>
      <c r="R562" s="338">
        <v>0</v>
      </c>
      <c r="S562" s="338">
        <f t="shared" si="154"/>
        <v>5623.4</v>
      </c>
      <c r="T562" s="338">
        <v>5623.4</v>
      </c>
      <c r="U562" s="338">
        <v>0</v>
      </c>
      <c r="V562" s="338">
        <f>W562+X530</f>
        <v>5889.8</v>
      </c>
      <c r="W562" s="338">
        <v>5889.8</v>
      </c>
      <c r="X562" s="338">
        <v>0</v>
      </c>
    </row>
    <row r="563" spans="1:24">
      <c r="A563" s="503"/>
      <c r="B563" s="438"/>
      <c r="C563" s="442"/>
      <c r="D563" s="157" t="s">
        <v>375</v>
      </c>
      <c r="E563" s="157" t="s">
        <v>1233</v>
      </c>
      <c r="F563" s="221" t="s">
        <v>376</v>
      </c>
      <c r="G563" s="221" t="s">
        <v>91</v>
      </c>
      <c r="H563" s="188" t="s">
        <v>1038</v>
      </c>
      <c r="I563" s="157" t="s">
        <v>143</v>
      </c>
      <c r="J563" s="187"/>
      <c r="K563" s="253"/>
      <c r="L563" s="153"/>
      <c r="M563" s="338">
        <v>350</v>
      </c>
      <c r="N563" s="338">
        <v>0</v>
      </c>
      <c r="O563" s="338">
        <v>0</v>
      </c>
      <c r="P563" s="338">
        <f>Q563+R563</f>
        <v>0</v>
      </c>
      <c r="Q563" s="338">
        <v>0</v>
      </c>
      <c r="R563" s="338">
        <v>0</v>
      </c>
      <c r="S563" s="338">
        <f t="shared" si="154"/>
        <v>0</v>
      </c>
      <c r="T563" s="338">
        <v>0</v>
      </c>
      <c r="U563" s="338">
        <v>0</v>
      </c>
      <c r="V563" s="338">
        <f>W563+X531</f>
        <v>0</v>
      </c>
      <c r="W563" s="338">
        <v>0</v>
      </c>
      <c r="X563" s="338">
        <v>0</v>
      </c>
    </row>
    <row r="564" spans="1:24">
      <c r="A564" s="503"/>
      <c r="B564" s="438"/>
      <c r="C564" s="442"/>
      <c r="D564" s="157" t="s">
        <v>375</v>
      </c>
      <c r="E564" s="157" t="s">
        <v>1233</v>
      </c>
      <c r="F564" s="221" t="s">
        <v>376</v>
      </c>
      <c r="G564" s="221" t="s">
        <v>91</v>
      </c>
      <c r="H564" s="188">
        <v>940174090</v>
      </c>
      <c r="I564" s="157" t="s">
        <v>143</v>
      </c>
      <c r="J564" s="187"/>
      <c r="K564" s="253"/>
      <c r="L564" s="153"/>
      <c r="M564" s="338">
        <v>0</v>
      </c>
      <c r="N564" s="338">
        <v>480</v>
      </c>
      <c r="O564" s="338">
        <v>100.7</v>
      </c>
      <c r="P564" s="338">
        <f>Q564+R564</f>
        <v>0</v>
      </c>
      <c r="Q564" s="338">
        <v>0</v>
      </c>
      <c r="R564" s="338">
        <v>0</v>
      </c>
      <c r="S564" s="338">
        <f t="shared" si="154"/>
        <v>0</v>
      </c>
      <c r="T564" s="338">
        <v>0</v>
      </c>
      <c r="U564" s="338">
        <v>0</v>
      </c>
      <c r="V564" s="338">
        <f>W564+X532</f>
        <v>0</v>
      </c>
      <c r="W564" s="338">
        <v>0</v>
      </c>
      <c r="X564" s="338">
        <v>0</v>
      </c>
    </row>
    <row r="565" spans="1:24">
      <c r="A565" s="503"/>
      <c r="B565" s="438"/>
      <c r="C565" s="442"/>
      <c r="D565" s="157" t="s">
        <v>375</v>
      </c>
      <c r="E565" s="157" t="s">
        <v>1233</v>
      </c>
      <c r="F565" s="221" t="s">
        <v>376</v>
      </c>
      <c r="G565" s="221" t="s">
        <v>91</v>
      </c>
      <c r="H565" s="221" t="s">
        <v>446</v>
      </c>
      <c r="I565" s="157" t="s">
        <v>143</v>
      </c>
      <c r="J565" s="187"/>
      <c r="K565" s="253"/>
      <c r="L565" s="153"/>
      <c r="M565" s="338">
        <v>47.5</v>
      </c>
      <c r="N565" s="338">
        <v>43.9</v>
      </c>
      <c r="O565" s="338">
        <v>0</v>
      </c>
      <c r="P565" s="338">
        <f>Q565+R565</f>
        <v>49.5</v>
      </c>
      <c r="Q565" s="338">
        <v>49.5</v>
      </c>
      <c r="R565" s="338">
        <v>0</v>
      </c>
      <c r="S565" s="342">
        <f t="shared" si="154"/>
        <v>48.7</v>
      </c>
      <c r="T565" s="338">
        <v>48.7</v>
      </c>
      <c r="U565" s="338">
        <v>0</v>
      </c>
      <c r="V565" s="338">
        <f>W565+X533</f>
        <v>51</v>
      </c>
      <c r="W565" s="338">
        <v>51</v>
      </c>
      <c r="X565" s="338">
        <v>0</v>
      </c>
    </row>
    <row r="566" spans="1:24" ht="55.5" customHeight="1">
      <c r="A566" s="503" t="s">
        <v>63</v>
      </c>
      <c r="B566" s="438" t="s">
        <v>447</v>
      </c>
      <c r="C566" s="442" t="s">
        <v>1341</v>
      </c>
      <c r="D566" s="157"/>
      <c r="E566" s="157"/>
      <c r="F566" s="221"/>
      <c r="G566" s="221"/>
      <c r="H566" s="188"/>
      <c r="I566" s="152"/>
      <c r="J566" s="187" t="s">
        <v>448</v>
      </c>
      <c r="K566" s="253" t="s">
        <v>449</v>
      </c>
      <c r="L566" s="153"/>
      <c r="M566" s="349">
        <f t="shared" ref="M566:W566" si="164">M567+M568</f>
        <v>97500.2</v>
      </c>
      <c r="N566" s="349">
        <f t="shared" si="164"/>
        <v>114104.2</v>
      </c>
      <c r="O566" s="349">
        <f t="shared" si="164"/>
        <v>70955.3</v>
      </c>
      <c r="P566" s="349">
        <f t="shared" si="164"/>
        <v>142327.79999999999</v>
      </c>
      <c r="Q566" s="349">
        <f t="shared" si="164"/>
        <v>142327.79999999999</v>
      </c>
      <c r="R566" s="349">
        <f t="shared" si="164"/>
        <v>0</v>
      </c>
      <c r="S566" s="349">
        <f t="shared" si="164"/>
        <v>140077.29999999999</v>
      </c>
      <c r="T566" s="349">
        <f t="shared" si="164"/>
        <v>140077.29999999999</v>
      </c>
      <c r="U566" s="349">
        <f t="shared" si="164"/>
        <v>0</v>
      </c>
      <c r="V566" s="349">
        <f t="shared" si="164"/>
        <v>146574.39999999999</v>
      </c>
      <c r="W566" s="349">
        <f t="shared" si="164"/>
        <v>146574.39999999999</v>
      </c>
      <c r="X566" s="349">
        <v>0</v>
      </c>
    </row>
    <row r="567" spans="1:24">
      <c r="A567" s="503"/>
      <c r="B567" s="438"/>
      <c r="C567" s="442"/>
      <c r="D567" s="157" t="s">
        <v>871</v>
      </c>
      <c r="E567" s="157" t="s">
        <v>1342</v>
      </c>
      <c r="F567" s="221" t="s">
        <v>141</v>
      </c>
      <c r="G567" s="221" t="s">
        <v>94</v>
      </c>
      <c r="H567" s="221" t="s">
        <v>450</v>
      </c>
      <c r="I567" s="157" t="s">
        <v>143</v>
      </c>
      <c r="J567" s="439" t="s">
        <v>1343</v>
      </c>
      <c r="K567" s="253"/>
      <c r="L567" s="153"/>
      <c r="M567" s="342">
        <v>97405.2</v>
      </c>
      <c r="N567" s="338">
        <v>114104.2</v>
      </c>
      <c r="O567" s="338">
        <v>70955.3</v>
      </c>
      <c r="P567" s="338">
        <f>Q567+R567</f>
        <v>142327.79999999999</v>
      </c>
      <c r="Q567" s="338">
        <v>142327.79999999999</v>
      </c>
      <c r="R567" s="338">
        <v>0</v>
      </c>
      <c r="S567" s="342">
        <f t="shared" si="154"/>
        <v>140077.29999999999</v>
      </c>
      <c r="T567" s="338">
        <v>140077.29999999999</v>
      </c>
      <c r="U567" s="338">
        <v>0</v>
      </c>
      <c r="V567" s="338">
        <f>W567+X535</f>
        <v>146574.39999999999</v>
      </c>
      <c r="W567" s="338">
        <v>146574.39999999999</v>
      </c>
      <c r="X567" s="338">
        <v>0</v>
      </c>
    </row>
    <row r="568" spans="1:24">
      <c r="A568" s="503"/>
      <c r="B568" s="438"/>
      <c r="C568" s="442"/>
      <c r="D568" s="157" t="s">
        <v>871</v>
      </c>
      <c r="E568" s="157" t="s">
        <v>1342</v>
      </c>
      <c r="F568" s="221" t="s">
        <v>141</v>
      </c>
      <c r="G568" s="221" t="s">
        <v>94</v>
      </c>
      <c r="H568" s="221" t="s">
        <v>872</v>
      </c>
      <c r="I568" s="152">
        <v>621</v>
      </c>
      <c r="J568" s="439"/>
      <c r="K568" s="253"/>
      <c r="L568" s="153"/>
      <c r="M568" s="342">
        <v>95</v>
      </c>
      <c r="N568" s="338">
        <v>0</v>
      </c>
      <c r="O568" s="338">
        <v>0</v>
      </c>
      <c r="P568" s="338">
        <f>Q568+R568</f>
        <v>0</v>
      </c>
      <c r="Q568" s="338">
        <v>0</v>
      </c>
      <c r="R568" s="338">
        <v>0</v>
      </c>
      <c r="S568" s="338">
        <f t="shared" si="154"/>
        <v>0</v>
      </c>
      <c r="T568" s="338">
        <v>0</v>
      </c>
      <c r="U568" s="338">
        <v>0</v>
      </c>
      <c r="V568" s="338">
        <f>W568+X536</f>
        <v>0</v>
      </c>
      <c r="W568" s="338">
        <v>0</v>
      </c>
      <c r="X568" s="338">
        <v>0</v>
      </c>
    </row>
    <row r="569" spans="1:24" ht="19.5">
      <c r="A569" s="503" t="s">
        <v>452</v>
      </c>
      <c r="B569" s="438" t="s">
        <v>453</v>
      </c>
      <c r="C569" s="442" t="s">
        <v>1344</v>
      </c>
      <c r="D569" s="157"/>
      <c r="E569" s="157"/>
      <c r="F569" s="301"/>
      <c r="G569" s="301"/>
      <c r="H569" s="301"/>
      <c r="I569" s="301"/>
      <c r="J569" s="187"/>
      <c r="K569" s="253"/>
      <c r="L569" s="153"/>
      <c r="M569" s="349">
        <f t="shared" ref="M569:W569" si="165">M570+M571+M572+M573</f>
        <v>130773.09999999999</v>
      </c>
      <c r="N569" s="349">
        <f t="shared" si="165"/>
        <v>138508.4</v>
      </c>
      <c r="O569" s="349">
        <f t="shared" si="165"/>
        <v>87088.5</v>
      </c>
      <c r="P569" s="349">
        <f t="shared" si="165"/>
        <v>171172.69999999998</v>
      </c>
      <c r="Q569" s="349">
        <f t="shared" si="165"/>
        <v>171172.69999999998</v>
      </c>
      <c r="R569" s="349">
        <f t="shared" si="165"/>
        <v>0</v>
      </c>
      <c r="S569" s="349">
        <f t="shared" si="165"/>
        <v>168460.6</v>
      </c>
      <c r="T569" s="349">
        <f t="shared" si="165"/>
        <v>168460.6</v>
      </c>
      <c r="U569" s="349">
        <f t="shared" si="165"/>
        <v>0</v>
      </c>
      <c r="V569" s="349">
        <f t="shared" si="165"/>
        <v>176367.3</v>
      </c>
      <c r="W569" s="349">
        <f t="shared" si="165"/>
        <v>176367.3</v>
      </c>
      <c r="X569" s="349">
        <f>X570+X571+X573+X572+X574+X575</f>
        <v>0</v>
      </c>
    </row>
    <row r="570" spans="1:24">
      <c r="A570" s="503"/>
      <c r="B570" s="438"/>
      <c r="C570" s="442"/>
      <c r="D570" s="157" t="s">
        <v>375</v>
      </c>
      <c r="E570" s="157" t="s">
        <v>1233</v>
      </c>
      <c r="F570" s="221" t="s">
        <v>376</v>
      </c>
      <c r="G570" s="221" t="s">
        <v>91</v>
      </c>
      <c r="H570" s="221" t="s">
        <v>454</v>
      </c>
      <c r="I570" s="152">
        <v>621</v>
      </c>
      <c r="J570" s="439" t="s">
        <v>457</v>
      </c>
      <c r="K570" s="253"/>
      <c r="L570" s="153"/>
      <c r="M570" s="338">
        <v>113818.4</v>
      </c>
      <c r="N570" s="338">
        <v>115238.7</v>
      </c>
      <c r="O570" s="338">
        <v>76996.100000000006</v>
      </c>
      <c r="P570" s="338">
        <f>Q570+R570</f>
        <v>162743.4</v>
      </c>
      <c r="Q570" s="338">
        <v>162743.4</v>
      </c>
      <c r="R570" s="338">
        <v>0</v>
      </c>
      <c r="S570" s="338">
        <f t="shared" ref="S570:S600" si="166">T570+U570</f>
        <v>160168.70000000001</v>
      </c>
      <c r="T570" s="338">
        <v>160168.70000000001</v>
      </c>
      <c r="U570" s="338">
        <v>0</v>
      </c>
      <c r="V570" s="338">
        <f>W570+X538</f>
        <v>167678.79999999999</v>
      </c>
      <c r="W570" s="338">
        <v>167678.79999999999</v>
      </c>
      <c r="X570" s="338">
        <v>0</v>
      </c>
    </row>
    <row r="571" spans="1:24">
      <c r="A571" s="503"/>
      <c r="B571" s="438"/>
      <c r="C571" s="442"/>
      <c r="D571" s="157" t="s">
        <v>375</v>
      </c>
      <c r="E571" s="157" t="s">
        <v>1233</v>
      </c>
      <c r="F571" s="221" t="s">
        <v>376</v>
      </c>
      <c r="G571" s="221" t="s">
        <v>91</v>
      </c>
      <c r="H571" s="221" t="s">
        <v>873</v>
      </c>
      <c r="I571" s="152">
        <v>621</v>
      </c>
      <c r="J571" s="439"/>
      <c r="K571" s="253"/>
      <c r="L571" s="153"/>
      <c r="M571" s="338">
        <v>0</v>
      </c>
      <c r="N571" s="338">
        <v>14729.3</v>
      </c>
      <c r="O571" s="338">
        <v>2469.6999999999998</v>
      </c>
      <c r="P571" s="338">
        <f>Q571+R571</f>
        <v>0</v>
      </c>
      <c r="Q571" s="338">
        <v>0</v>
      </c>
      <c r="R571" s="338">
        <v>0</v>
      </c>
      <c r="S571" s="338">
        <f t="shared" si="166"/>
        <v>0</v>
      </c>
      <c r="T571" s="338">
        <v>0</v>
      </c>
      <c r="U571" s="338">
        <v>0</v>
      </c>
      <c r="V571" s="338">
        <f>W571+X539</f>
        <v>0</v>
      </c>
      <c r="W571" s="338">
        <v>0</v>
      </c>
      <c r="X571" s="338">
        <v>0</v>
      </c>
    </row>
    <row r="572" spans="1:24">
      <c r="A572" s="503"/>
      <c r="B572" s="438"/>
      <c r="C572" s="442"/>
      <c r="D572" s="157" t="s">
        <v>375</v>
      </c>
      <c r="E572" s="157" t="s">
        <v>1233</v>
      </c>
      <c r="F572" s="221" t="s">
        <v>376</v>
      </c>
      <c r="G572" s="221" t="s">
        <v>91</v>
      </c>
      <c r="H572" s="221" t="s">
        <v>1039</v>
      </c>
      <c r="I572" s="152">
        <v>621</v>
      </c>
      <c r="J572" s="439"/>
      <c r="K572" s="253"/>
      <c r="L572" s="153"/>
      <c r="M572" s="338">
        <v>7440.7</v>
      </c>
      <c r="N572" s="338">
        <v>0</v>
      </c>
      <c r="O572" s="338">
        <v>0</v>
      </c>
      <c r="P572" s="338">
        <f>Q572+R572</f>
        <v>0</v>
      </c>
      <c r="Q572" s="338">
        <v>0</v>
      </c>
      <c r="R572" s="338">
        <v>0</v>
      </c>
      <c r="S572" s="338">
        <f t="shared" si="166"/>
        <v>0</v>
      </c>
      <c r="T572" s="338">
        <v>0</v>
      </c>
      <c r="U572" s="338">
        <v>0</v>
      </c>
      <c r="V572" s="338">
        <f>W572+X540</f>
        <v>0</v>
      </c>
      <c r="W572" s="338">
        <v>0</v>
      </c>
      <c r="X572" s="338">
        <v>0</v>
      </c>
    </row>
    <row r="573" spans="1:24">
      <c r="A573" s="503"/>
      <c r="B573" s="438"/>
      <c r="C573" s="442"/>
      <c r="D573" s="157" t="s">
        <v>375</v>
      </c>
      <c r="E573" s="157" t="s">
        <v>1233</v>
      </c>
      <c r="F573" s="221" t="s">
        <v>376</v>
      </c>
      <c r="G573" s="221" t="s">
        <v>91</v>
      </c>
      <c r="H573" s="221" t="s">
        <v>455</v>
      </c>
      <c r="I573" s="152">
        <v>621</v>
      </c>
      <c r="J573" s="187"/>
      <c r="K573" s="253"/>
      <c r="L573" s="153"/>
      <c r="M573" s="338">
        <v>9514</v>
      </c>
      <c r="N573" s="338">
        <v>8540.4</v>
      </c>
      <c r="O573" s="338">
        <v>7622.7</v>
      </c>
      <c r="P573" s="338">
        <f>Q573+R573</f>
        <v>8429.2999999999993</v>
      </c>
      <c r="Q573" s="338">
        <v>8429.2999999999993</v>
      </c>
      <c r="R573" s="338">
        <v>0</v>
      </c>
      <c r="S573" s="338">
        <f t="shared" si="166"/>
        <v>8291.9</v>
      </c>
      <c r="T573" s="338">
        <v>8291.9</v>
      </c>
      <c r="U573" s="338">
        <v>0</v>
      </c>
      <c r="V573" s="338">
        <f>W573+X541</f>
        <v>8688.5</v>
      </c>
      <c r="W573" s="338">
        <v>8688.5</v>
      </c>
      <c r="X573" s="338">
        <v>0</v>
      </c>
    </row>
    <row r="574" spans="1:24" ht="37.5">
      <c r="A574" s="259" t="s">
        <v>40</v>
      </c>
      <c r="B574" s="187" t="s">
        <v>39</v>
      </c>
      <c r="C574" s="291"/>
      <c r="D574" s="157"/>
      <c r="E574" s="157"/>
      <c r="F574" s="221"/>
      <c r="G574" s="221"/>
      <c r="H574" s="221"/>
      <c r="I574" s="152">
        <v>600</v>
      </c>
      <c r="J574" s="189"/>
      <c r="K574" s="253"/>
      <c r="L574" s="153"/>
      <c r="M574" s="338">
        <f>M575+M584+M586+M601</f>
        <v>36301.299999999996</v>
      </c>
      <c r="N574" s="338">
        <f>N575+N584+N586+N601</f>
        <v>79321.099999999991</v>
      </c>
      <c r="O574" s="338">
        <f>O575+O584+O586+O601</f>
        <v>55723.4</v>
      </c>
      <c r="P574" s="338">
        <f>Q574+R574</f>
        <v>34267.000000000007</v>
      </c>
      <c r="Q574" s="338">
        <f>Q575+Q584+Q586+Q601</f>
        <v>34267.000000000007</v>
      </c>
      <c r="R574" s="338">
        <f>R575+R584+R586+R601</f>
        <v>0</v>
      </c>
      <c r="S574" s="338">
        <f>T574+U574</f>
        <v>33704.799999999996</v>
      </c>
      <c r="T574" s="338">
        <f>T575+T584+T586+T601</f>
        <v>33704.799999999996</v>
      </c>
      <c r="U574" s="338"/>
      <c r="V574" s="338">
        <f>W574+X542</f>
        <v>34942.1</v>
      </c>
      <c r="W574" s="338">
        <f>W575+W584+W586+W601</f>
        <v>34942.1</v>
      </c>
      <c r="X574" s="338">
        <v>0</v>
      </c>
    </row>
    <row r="575" spans="1:24" ht="19.5">
      <c r="A575" s="503" t="s">
        <v>45</v>
      </c>
      <c r="B575" s="261" t="s">
        <v>458</v>
      </c>
      <c r="C575" s="505"/>
      <c r="D575" s="157"/>
      <c r="E575" s="157"/>
      <c r="F575" s="221"/>
      <c r="G575" s="221"/>
      <c r="H575" s="221"/>
      <c r="I575" s="152"/>
      <c r="J575" s="189"/>
      <c r="K575" s="253"/>
      <c r="L575" s="153"/>
      <c r="M575" s="349">
        <f t="shared" ref="M575:W575" si="167">M576+M577+M582+M583+M580+M578+M581+M579</f>
        <v>7550.5</v>
      </c>
      <c r="N575" s="349">
        <f t="shared" si="167"/>
        <v>12179.8</v>
      </c>
      <c r="O575" s="349">
        <f t="shared" si="167"/>
        <v>12029</v>
      </c>
      <c r="P575" s="349">
        <f t="shared" si="167"/>
        <v>4357.2000000000007</v>
      </c>
      <c r="Q575" s="349">
        <f t="shared" si="167"/>
        <v>4357.2000000000007</v>
      </c>
      <c r="R575" s="349">
        <f t="shared" si="167"/>
        <v>0</v>
      </c>
      <c r="S575" s="349">
        <f t="shared" si="167"/>
        <v>4278.2</v>
      </c>
      <c r="T575" s="349">
        <f t="shared" si="167"/>
        <v>4278.2</v>
      </c>
      <c r="U575" s="349">
        <f t="shared" si="167"/>
        <v>0</v>
      </c>
      <c r="V575" s="349">
        <f t="shared" si="167"/>
        <v>4406.5999999999995</v>
      </c>
      <c r="W575" s="349">
        <f t="shared" si="167"/>
        <v>4406.5999999999995</v>
      </c>
      <c r="X575" s="349">
        <v>0</v>
      </c>
    </row>
    <row r="576" spans="1:24" ht="37.5">
      <c r="A576" s="503"/>
      <c r="B576" s="187" t="s">
        <v>459</v>
      </c>
      <c r="C576" s="505"/>
      <c r="D576" s="157" t="s">
        <v>504</v>
      </c>
      <c r="E576" s="157" t="s">
        <v>1345</v>
      </c>
      <c r="F576" s="221" t="s">
        <v>141</v>
      </c>
      <c r="G576" s="221" t="s">
        <v>141</v>
      </c>
      <c r="H576" s="221" t="s">
        <v>460</v>
      </c>
      <c r="I576" s="152">
        <v>622</v>
      </c>
      <c r="J576" s="187"/>
      <c r="K576" s="253"/>
      <c r="L576" s="153"/>
      <c r="M576" s="338">
        <v>44.6</v>
      </c>
      <c r="N576" s="338">
        <v>42.6</v>
      </c>
      <c r="O576" s="338">
        <v>18.8</v>
      </c>
      <c r="P576" s="338">
        <f t="shared" ref="P576:P583" si="168">Q576+R576</f>
        <v>45</v>
      </c>
      <c r="Q576" s="338">
        <v>45</v>
      </c>
      <c r="R576" s="338">
        <v>0</v>
      </c>
      <c r="S576" s="338">
        <f t="shared" ref="S576:S583" si="169">T576+U576</f>
        <v>41.5</v>
      </c>
      <c r="T576" s="338">
        <v>41.5</v>
      </c>
      <c r="U576" s="338">
        <v>0</v>
      </c>
      <c r="V576" s="338">
        <f t="shared" ref="V576:V583" si="170">W576+X544</f>
        <v>45.9</v>
      </c>
      <c r="W576" s="338">
        <v>45.9</v>
      </c>
      <c r="X576" s="338">
        <f>SUM(X577,X599,X601,X603)</f>
        <v>0</v>
      </c>
    </row>
    <row r="577" spans="1:24" ht="37.5">
      <c r="A577" s="503"/>
      <c r="B577" s="187" t="s">
        <v>461</v>
      </c>
      <c r="C577" s="505"/>
      <c r="D577" s="157" t="s">
        <v>434</v>
      </c>
      <c r="E577" s="157" t="s">
        <v>1339</v>
      </c>
      <c r="F577" s="221" t="s">
        <v>376</v>
      </c>
      <c r="G577" s="221" t="s">
        <v>91</v>
      </c>
      <c r="H577" s="221" t="s">
        <v>438</v>
      </c>
      <c r="I577" s="152">
        <v>622</v>
      </c>
      <c r="J577" s="187"/>
      <c r="K577" s="253"/>
      <c r="L577" s="153"/>
      <c r="M577" s="338">
        <v>6638.4</v>
      </c>
      <c r="N577" s="338">
        <v>6241.4</v>
      </c>
      <c r="O577" s="338">
        <v>6241.4</v>
      </c>
      <c r="P577" s="338">
        <f t="shared" si="168"/>
        <v>4179.6000000000004</v>
      </c>
      <c r="Q577" s="338">
        <v>4179.6000000000004</v>
      </c>
      <c r="R577" s="338">
        <v>0</v>
      </c>
      <c r="S577" s="338">
        <f t="shared" si="169"/>
        <v>4094.5</v>
      </c>
      <c r="T577" s="338">
        <v>4094.5</v>
      </c>
      <c r="U577" s="338">
        <v>0</v>
      </c>
      <c r="V577" s="338">
        <f t="shared" si="170"/>
        <v>4340.3</v>
      </c>
      <c r="W577" s="338">
        <v>4340.3</v>
      </c>
      <c r="X577" s="338">
        <f>SUM(X578,X581,X586,X594)</f>
        <v>0</v>
      </c>
    </row>
    <row r="578" spans="1:24">
      <c r="A578" s="503"/>
      <c r="B578" s="187" t="s">
        <v>462</v>
      </c>
      <c r="C578" s="505"/>
      <c r="D578" s="157" t="s">
        <v>434</v>
      </c>
      <c r="E578" s="157" t="s">
        <v>1339</v>
      </c>
      <c r="F578" s="221" t="s">
        <v>376</v>
      </c>
      <c r="G578" s="221" t="s">
        <v>91</v>
      </c>
      <c r="H578" s="221" t="s">
        <v>463</v>
      </c>
      <c r="I578" s="152">
        <v>622</v>
      </c>
      <c r="J578" s="187"/>
      <c r="K578" s="253"/>
      <c r="L578" s="153"/>
      <c r="M578" s="338">
        <v>422.4</v>
      </c>
      <c r="N578" s="338">
        <v>386.4</v>
      </c>
      <c r="O578" s="338">
        <v>386.4</v>
      </c>
      <c r="P578" s="338">
        <f>Q578+R578</f>
        <v>118.6</v>
      </c>
      <c r="Q578" s="338">
        <v>118.6</v>
      </c>
      <c r="R578" s="338">
        <v>0</v>
      </c>
      <c r="S578" s="338">
        <f t="shared" si="169"/>
        <v>121.8</v>
      </c>
      <c r="T578" s="338">
        <v>121.8</v>
      </c>
      <c r="U578" s="338">
        <v>0</v>
      </c>
      <c r="V578" s="338">
        <f t="shared" si="170"/>
        <v>0</v>
      </c>
      <c r="W578" s="338">
        <v>0</v>
      </c>
      <c r="X578" s="338">
        <f>SUM(X579:X580)</f>
        <v>0</v>
      </c>
    </row>
    <row r="579" spans="1:24" ht="56.25">
      <c r="A579" s="503"/>
      <c r="B579" s="187" t="s">
        <v>1346</v>
      </c>
      <c r="C579" s="505"/>
      <c r="D579" s="157" t="s">
        <v>434</v>
      </c>
      <c r="E579" s="157" t="s">
        <v>1339</v>
      </c>
      <c r="F579" s="221" t="s">
        <v>376</v>
      </c>
      <c r="G579" s="221" t="s">
        <v>91</v>
      </c>
      <c r="H579" s="221" t="s">
        <v>1347</v>
      </c>
      <c r="I579" s="152">
        <v>622</v>
      </c>
      <c r="J579" s="187"/>
      <c r="K579" s="253"/>
      <c r="L579" s="153"/>
      <c r="M579" s="338">
        <v>0</v>
      </c>
      <c r="N579" s="338">
        <v>5000</v>
      </c>
      <c r="O579" s="338">
        <v>5000</v>
      </c>
      <c r="P579" s="338">
        <f>Q579+R579</f>
        <v>0</v>
      </c>
      <c r="Q579" s="338">
        <v>0</v>
      </c>
      <c r="R579" s="338">
        <v>0</v>
      </c>
      <c r="S579" s="338">
        <f t="shared" si="169"/>
        <v>0</v>
      </c>
      <c r="T579" s="338">
        <v>0</v>
      </c>
      <c r="U579" s="338">
        <v>0</v>
      </c>
      <c r="V579" s="338">
        <f t="shared" si="170"/>
        <v>0</v>
      </c>
      <c r="W579" s="338">
        <v>0</v>
      </c>
      <c r="X579" s="338"/>
    </row>
    <row r="580" spans="1:24" ht="56.25">
      <c r="A580" s="503"/>
      <c r="B580" s="187" t="s">
        <v>464</v>
      </c>
      <c r="C580" s="505"/>
      <c r="D580" s="157" t="s">
        <v>379</v>
      </c>
      <c r="E580" s="157" t="s">
        <v>1212</v>
      </c>
      <c r="F580" s="221" t="s">
        <v>376</v>
      </c>
      <c r="G580" s="221" t="s">
        <v>91</v>
      </c>
      <c r="H580" s="221" t="s">
        <v>181</v>
      </c>
      <c r="I580" s="152">
        <v>622</v>
      </c>
      <c r="J580" s="187"/>
      <c r="K580" s="253"/>
      <c r="L580" s="153"/>
      <c r="M580" s="338">
        <v>121.3</v>
      </c>
      <c r="N580" s="338">
        <v>145</v>
      </c>
      <c r="O580" s="338">
        <v>25</v>
      </c>
      <c r="P580" s="338">
        <f>Q580+R580</f>
        <v>0</v>
      </c>
      <c r="Q580" s="338">
        <v>0</v>
      </c>
      <c r="R580" s="338">
        <v>0</v>
      </c>
      <c r="S580" s="338">
        <f t="shared" si="169"/>
        <v>0</v>
      </c>
      <c r="T580" s="338">
        <v>0</v>
      </c>
      <c r="U580" s="338">
        <v>0</v>
      </c>
      <c r="V580" s="338">
        <f t="shared" si="170"/>
        <v>0</v>
      </c>
      <c r="W580" s="338">
        <v>0</v>
      </c>
      <c r="X580" s="338"/>
    </row>
    <row r="581" spans="1:24" ht="56.25">
      <c r="A581" s="503"/>
      <c r="B581" s="187" t="s">
        <v>1333</v>
      </c>
      <c r="C581" s="505"/>
      <c r="D581" s="157" t="s">
        <v>434</v>
      </c>
      <c r="E581" s="157" t="s">
        <v>1339</v>
      </c>
      <c r="F581" s="221" t="s">
        <v>376</v>
      </c>
      <c r="G581" s="221" t="s">
        <v>91</v>
      </c>
      <c r="H581" s="221" t="s">
        <v>1238</v>
      </c>
      <c r="I581" s="152">
        <v>622</v>
      </c>
      <c r="J581" s="187"/>
      <c r="K581" s="253"/>
      <c r="L581" s="153"/>
      <c r="M581" s="338">
        <v>303.8</v>
      </c>
      <c r="N581" s="338">
        <v>344.1</v>
      </c>
      <c r="O581" s="338">
        <v>344.1</v>
      </c>
      <c r="P581" s="338">
        <f>Q581+R581</f>
        <v>0</v>
      </c>
      <c r="Q581" s="338">
        <v>0</v>
      </c>
      <c r="R581" s="338">
        <v>0</v>
      </c>
      <c r="S581" s="338">
        <f t="shared" si="169"/>
        <v>0</v>
      </c>
      <c r="T581" s="338">
        <v>0</v>
      </c>
      <c r="U581" s="338">
        <v>0</v>
      </c>
      <c r="V581" s="338">
        <f t="shared" si="170"/>
        <v>0</v>
      </c>
      <c r="W581" s="338">
        <v>0</v>
      </c>
      <c r="X581" s="338">
        <f>SUM(X582,X584)</f>
        <v>0</v>
      </c>
    </row>
    <row r="582" spans="1:24" ht="56.25">
      <c r="A582" s="503"/>
      <c r="B582" s="187" t="s">
        <v>465</v>
      </c>
      <c r="C582" s="505"/>
      <c r="D582" s="157" t="s">
        <v>375</v>
      </c>
      <c r="E582" s="157" t="s">
        <v>1233</v>
      </c>
      <c r="F582" s="221" t="s">
        <v>376</v>
      </c>
      <c r="G582" s="221" t="s">
        <v>92</v>
      </c>
      <c r="H582" s="221" t="s">
        <v>377</v>
      </c>
      <c r="I582" s="152">
        <v>622</v>
      </c>
      <c r="J582" s="187"/>
      <c r="K582" s="253"/>
      <c r="L582" s="153"/>
      <c r="M582" s="338">
        <v>13.8</v>
      </c>
      <c r="N582" s="338">
        <v>14</v>
      </c>
      <c r="O582" s="338">
        <v>7</v>
      </c>
      <c r="P582" s="338">
        <f t="shared" si="168"/>
        <v>14</v>
      </c>
      <c r="Q582" s="338">
        <v>14</v>
      </c>
      <c r="R582" s="338">
        <v>0</v>
      </c>
      <c r="S582" s="338">
        <f t="shared" si="169"/>
        <v>14</v>
      </c>
      <c r="T582" s="338">
        <v>14</v>
      </c>
      <c r="U582" s="338">
        <v>0</v>
      </c>
      <c r="V582" s="338">
        <f t="shared" si="170"/>
        <v>14</v>
      </c>
      <c r="W582" s="338">
        <v>14</v>
      </c>
      <c r="X582" s="338">
        <f>SUM(X583:X583)</f>
        <v>0</v>
      </c>
    </row>
    <row r="583" spans="1:24" ht="37.5">
      <c r="A583" s="503"/>
      <c r="B583" s="187" t="s">
        <v>466</v>
      </c>
      <c r="C583" s="505"/>
      <c r="D583" s="157" t="s">
        <v>467</v>
      </c>
      <c r="E583" s="157" t="s">
        <v>1324</v>
      </c>
      <c r="F583" s="221" t="s">
        <v>79</v>
      </c>
      <c r="G583" s="221" t="s">
        <v>139</v>
      </c>
      <c r="H583" s="221" t="s">
        <v>468</v>
      </c>
      <c r="I583" s="152">
        <v>622</v>
      </c>
      <c r="J583" s="187"/>
      <c r="K583" s="253"/>
      <c r="L583" s="153"/>
      <c r="M583" s="338">
        <v>6.2</v>
      </c>
      <c r="N583" s="338">
        <v>6.3</v>
      </c>
      <c r="O583" s="338">
        <v>6.3</v>
      </c>
      <c r="P583" s="338">
        <f t="shared" si="168"/>
        <v>0</v>
      </c>
      <c r="Q583" s="338">
        <v>0</v>
      </c>
      <c r="R583" s="338">
        <v>0</v>
      </c>
      <c r="S583" s="338">
        <f t="shared" si="169"/>
        <v>6.4</v>
      </c>
      <c r="T583" s="338">
        <v>6.4</v>
      </c>
      <c r="U583" s="338">
        <v>0</v>
      </c>
      <c r="V583" s="338">
        <f t="shared" si="170"/>
        <v>6.4</v>
      </c>
      <c r="W583" s="338">
        <v>6.4</v>
      </c>
      <c r="X583" s="338"/>
    </row>
    <row r="584" spans="1:24" ht="19.5">
      <c r="A584" s="503" t="s">
        <v>469</v>
      </c>
      <c r="B584" s="261" t="s">
        <v>470</v>
      </c>
      <c r="C584" s="442"/>
      <c r="D584" s="157"/>
      <c r="E584" s="157"/>
      <c r="F584" s="221"/>
      <c r="G584" s="221"/>
      <c r="H584" s="221"/>
      <c r="I584" s="152"/>
      <c r="J584" s="187"/>
      <c r="K584" s="253"/>
      <c r="L584" s="153"/>
      <c r="M584" s="349">
        <f t="shared" ref="M584:W584" si="171">M585</f>
        <v>3738.9</v>
      </c>
      <c r="N584" s="349">
        <f t="shared" si="171"/>
        <v>615.4</v>
      </c>
      <c r="O584" s="349">
        <f t="shared" si="171"/>
        <v>615.4</v>
      </c>
      <c r="P584" s="349">
        <f t="shared" si="171"/>
        <v>494.6</v>
      </c>
      <c r="Q584" s="349">
        <f t="shared" si="171"/>
        <v>494.6</v>
      </c>
      <c r="R584" s="349">
        <f t="shared" si="171"/>
        <v>0</v>
      </c>
      <c r="S584" s="349">
        <f t="shared" si="171"/>
        <v>486.5</v>
      </c>
      <c r="T584" s="349">
        <f t="shared" si="171"/>
        <v>486.5</v>
      </c>
      <c r="U584" s="349">
        <f t="shared" si="171"/>
        <v>0</v>
      </c>
      <c r="V584" s="349">
        <f t="shared" si="171"/>
        <v>509.8</v>
      </c>
      <c r="W584" s="349">
        <f t="shared" si="171"/>
        <v>509.8</v>
      </c>
      <c r="X584" s="349">
        <f>SUM(X585:X585)</f>
        <v>0</v>
      </c>
    </row>
    <row r="585" spans="1:24" ht="37.5">
      <c r="A585" s="503"/>
      <c r="B585" s="187" t="s">
        <v>471</v>
      </c>
      <c r="C585" s="442"/>
      <c r="D585" s="157" t="s">
        <v>375</v>
      </c>
      <c r="E585" s="157" t="s">
        <v>1233</v>
      </c>
      <c r="F585" s="221" t="s">
        <v>376</v>
      </c>
      <c r="G585" s="221" t="s">
        <v>91</v>
      </c>
      <c r="H585" s="221" t="s">
        <v>445</v>
      </c>
      <c r="I585" s="152">
        <v>622</v>
      </c>
      <c r="J585" s="187"/>
      <c r="K585" s="253"/>
      <c r="L585" s="153"/>
      <c r="M585" s="338">
        <v>3738.9</v>
      </c>
      <c r="N585" s="338">
        <v>615.4</v>
      </c>
      <c r="O585" s="338">
        <v>615.4</v>
      </c>
      <c r="P585" s="338">
        <f>Q585+R585</f>
        <v>494.6</v>
      </c>
      <c r="Q585" s="338">
        <v>494.6</v>
      </c>
      <c r="R585" s="338">
        <v>0</v>
      </c>
      <c r="S585" s="338">
        <f t="shared" si="166"/>
        <v>486.5</v>
      </c>
      <c r="T585" s="338">
        <v>486.5</v>
      </c>
      <c r="U585" s="338">
        <v>0</v>
      </c>
      <c r="V585" s="338">
        <f>W585+X553</f>
        <v>509.8</v>
      </c>
      <c r="W585" s="338">
        <v>509.8</v>
      </c>
      <c r="X585" s="338"/>
    </row>
    <row r="586" spans="1:24" ht="19.5">
      <c r="A586" s="503" t="s">
        <v>473</v>
      </c>
      <c r="B586" s="261" t="s">
        <v>474</v>
      </c>
      <c r="C586" s="442"/>
      <c r="D586" s="157"/>
      <c r="E586" s="157"/>
      <c r="F586" s="221"/>
      <c r="G586" s="221"/>
      <c r="H586" s="221"/>
      <c r="I586" s="152"/>
      <c r="J586" s="439"/>
      <c r="K586" s="253"/>
      <c r="L586" s="153"/>
      <c r="M586" s="349">
        <f t="shared" ref="M586:W586" si="172">M587+M589+M590+M592+M593+M594+M595+M596+M597+M598+M599+M600+M588+M591</f>
        <v>24246.899999999994</v>
      </c>
      <c r="N586" s="349">
        <f t="shared" si="172"/>
        <v>22085.1</v>
      </c>
      <c r="O586" s="349">
        <f t="shared" si="172"/>
        <v>12241.400000000001</v>
      </c>
      <c r="P586" s="349">
        <f t="shared" si="172"/>
        <v>29231.4</v>
      </c>
      <c r="Q586" s="349">
        <f t="shared" si="172"/>
        <v>29231.4</v>
      </c>
      <c r="R586" s="349">
        <f t="shared" si="172"/>
        <v>0</v>
      </c>
      <c r="S586" s="349">
        <f t="shared" si="172"/>
        <v>28759.299999999996</v>
      </c>
      <c r="T586" s="349">
        <f t="shared" si="172"/>
        <v>28759.299999999996</v>
      </c>
      <c r="U586" s="349">
        <f t="shared" si="172"/>
        <v>0</v>
      </c>
      <c r="V586" s="349">
        <f t="shared" si="172"/>
        <v>29836.2</v>
      </c>
      <c r="W586" s="349">
        <f t="shared" si="172"/>
        <v>29836.2</v>
      </c>
      <c r="X586" s="349">
        <f>SUM(X587)</f>
        <v>0</v>
      </c>
    </row>
    <row r="587" spans="1:24" ht="37.5">
      <c r="A587" s="503"/>
      <c r="B587" s="187" t="s">
        <v>459</v>
      </c>
      <c r="C587" s="442"/>
      <c r="D587" s="157" t="s">
        <v>504</v>
      </c>
      <c r="E587" s="157" t="s">
        <v>1345</v>
      </c>
      <c r="F587" s="221" t="s">
        <v>141</v>
      </c>
      <c r="G587" s="221" t="s">
        <v>141</v>
      </c>
      <c r="H587" s="221" t="s">
        <v>460</v>
      </c>
      <c r="I587" s="152">
        <v>622</v>
      </c>
      <c r="J587" s="439"/>
      <c r="K587" s="253" t="s">
        <v>428</v>
      </c>
      <c r="L587" s="153"/>
      <c r="M587" s="342">
        <v>48.6</v>
      </c>
      <c r="N587" s="338">
        <v>43.6</v>
      </c>
      <c r="O587" s="338">
        <v>24.2</v>
      </c>
      <c r="P587" s="338">
        <f t="shared" ref="P587:P607" si="173">Q587+R587</f>
        <v>48.8</v>
      </c>
      <c r="Q587" s="338">
        <v>48.8</v>
      </c>
      <c r="R587" s="338">
        <v>0</v>
      </c>
      <c r="S587" s="342">
        <f t="shared" si="166"/>
        <v>50.8</v>
      </c>
      <c r="T587" s="338">
        <v>50.8</v>
      </c>
      <c r="U587" s="338">
        <v>0</v>
      </c>
      <c r="V587" s="338">
        <f t="shared" ref="V587:V600" si="174">W587+X555</f>
        <v>50.8</v>
      </c>
      <c r="W587" s="338">
        <v>50.8</v>
      </c>
      <c r="X587" s="338">
        <f>SUM(X588:X593)</f>
        <v>0</v>
      </c>
    </row>
    <row r="588" spans="1:24" ht="37.5">
      <c r="A588" s="503"/>
      <c r="B588" s="187" t="s">
        <v>874</v>
      </c>
      <c r="C588" s="442"/>
      <c r="D588" s="157" t="s">
        <v>875</v>
      </c>
      <c r="E588" s="157" t="s">
        <v>1348</v>
      </c>
      <c r="F588" s="221" t="s">
        <v>92</v>
      </c>
      <c r="G588" s="221" t="s">
        <v>81</v>
      </c>
      <c r="H588" s="221" t="s">
        <v>876</v>
      </c>
      <c r="I588" s="152">
        <v>622</v>
      </c>
      <c r="J588" s="439"/>
      <c r="K588" s="253"/>
      <c r="L588" s="153"/>
      <c r="M588" s="342">
        <v>126.3</v>
      </c>
      <c r="N588" s="338">
        <v>71.2</v>
      </c>
      <c r="O588" s="338">
        <v>0</v>
      </c>
      <c r="P588" s="338">
        <f>Q588+R588</f>
        <v>70.400000000000006</v>
      </c>
      <c r="Q588" s="338">
        <v>70.400000000000006</v>
      </c>
      <c r="R588" s="338">
        <v>0</v>
      </c>
      <c r="S588" s="338">
        <f t="shared" si="166"/>
        <v>69.3</v>
      </c>
      <c r="T588" s="338">
        <v>69.3</v>
      </c>
      <c r="U588" s="338">
        <v>0</v>
      </c>
      <c r="V588" s="338">
        <f t="shared" si="174"/>
        <v>72.599999999999994</v>
      </c>
      <c r="W588" s="338">
        <v>72.599999999999994</v>
      </c>
      <c r="X588" s="338"/>
    </row>
    <row r="589" spans="1:24" ht="56.25">
      <c r="A589" s="503"/>
      <c r="B589" s="187" t="s">
        <v>475</v>
      </c>
      <c r="C589" s="442"/>
      <c r="D589" s="157" t="s">
        <v>375</v>
      </c>
      <c r="E589" s="157" t="s">
        <v>1233</v>
      </c>
      <c r="F589" s="221" t="s">
        <v>376</v>
      </c>
      <c r="G589" s="221" t="s">
        <v>91</v>
      </c>
      <c r="H589" s="221" t="s">
        <v>456</v>
      </c>
      <c r="I589" s="152">
        <v>622</v>
      </c>
      <c r="J589" s="439"/>
      <c r="K589" s="253"/>
      <c r="L589" s="153"/>
      <c r="M589" s="342">
        <v>19070.599999999999</v>
      </c>
      <c r="N589" s="338">
        <v>16237</v>
      </c>
      <c r="O589" s="338">
        <v>7079.3</v>
      </c>
      <c r="P589" s="338">
        <f t="shared" si="173"/>
        <v>27936.400000000001</v>
      </c>
      <c r="Q589" s="338">
        <v>27936.400000000001</v>
      </c>
      <c r="R589" s="338">
        <v>0</v>
      </c>
      <c r="S589" s="342">
        <f t="shared" si="166"/>
        <v>27481.200000000001</v>
      </c>
      <c r="T589" s="338">
        <v>27481.200000000001</v>
      </c>
      <c r="U589" s="338">
        <v>0</v>
      </c>
      <c r="V589" s="338">
        <f t="shared" si="174"/>
        <v>28795.4</v>
      </c>
      <c r="W589" s="338">
        <v>28795.4</v>
      </c>
      <c r="X589" s="338"/>
    </row>
    <row r="590" spans="1:24" ht="75">
      <c r="A590" s="503"/>
      <c r="B590" s="187" t="s">
        <v>476</v>
      </c>
      <c r="C590" s="442"/>
      <c r="D590" s="157" t="s">
        <v>375</v>
      </c>
      <c r="E590" s="157" t="s">
        <v>1233</v>
      </c>
      <c r="F590" s="221" t="s">
        <v>376</v>
      </c>
      <c r="G590" s="221" t="s">
        <v>91</v>
      </c>
      <c r="H590" s="221" t="s">
        <v>284</v>
      </c>
      <c r="I590" s="152">
        <v>622</v>
      </c>
      <c r="J590" s="439"/>
      <c r="K590" s="253"/>
      <c r="L590" s="153"/>
      <c r="M590" s="342">
        <v>936.6</v>
      </c>
      <c r="N590" s="338">
        <v>2379</v>
      </c>
      <c r="O590" s="338">
        <v>2379</v>
      </c>
      <c r="P590" s="338">
        <f t="shared" si="173"/>
        <v>279.89999999999998</v>
      </c>
      <c r="Q590" s="338">
        <v>279.89999999999998</v>
      </c>
      <c r="R590" s="338">
        <v>0</v>
      </c>
      <c r="S590" s="342">
        <f t="shared" si="166"/>
        <v>283.3</v>
      </c>
      <c r="T590" s="338">
        <v>283.3</v>
      </c>
      <c r="U590" s="338">
        <v>0</v>
      </c>
      <c r="V590" s="338">
        <f t="shared" si="174"/>
        <v>0</v>
      </c>
      <c r="W590" s="338">
        <v>0</v>
      </c>
      <c r="X590" s="338"/>
    </row>
    <row r="591" spans="1:24" ht="93.75">
      <c r="A591" s="503"/>
      <c r="B591" s="187" t="s">
        <v>477</v>
      </c>
      <c r="C591" s="442"/>
      <c r="D591" s="157" t="s">
        <v>375</v>
      </c>
      <c r="E591" s="157" t="s">
        <v>1233</v>
      </c>
      <c r="F591" s="221" t="s">
        <v>376</v>
      </c>
      <c r="G591" s="221" t="s">
        <v>91</v>
      </c>
      <c r="H591" s="221" t="s">
        <v>1349</v>
      </c>
      <c r="I591" s="152">
        <v>622</v>
      </c>
      <c r="J591" s="439"/>
      <c r="K591" s="253"/>
      <c r="L591" s="153"/>
      <c r="M591" s="342">
        <v>0</v>
      </c>
      <c r="N591" s="338">
        <v>105.2</v>
      </c>
      <c r="O591" s="338">
        <v>105.2</v>
      </c>
      <c r="P591" s="338">
        <f t="shared" si="173"/>
        <v>1</v>
      </c>
      <c r="Q591" s="338">
        <v>1</v>
      </c>
      <c r="R591" s="338">
        <v>0</v>
      </c>
      <c r="S591" s="342">
        <f t="shared" si="166"/>
        <v>1</v>
      </c>
      <c r="T591" s="338">
        <v>1</v>
      </c>
      <c r="U591" s="338">
        <v>0</v>
      </c>
      <c r="V591" s="338">
        <f t="shared" si="174"/>
        <v>1</v>
      </c>
      <c r="W591" s="338">
        <v>1</v>
      </c>
      <c r="X591" s="338"/>
    </row>
    <row r="592" spans="1:24" ht="56.25">
      <c r="A592" s="503"/>
      <c r="B592" s="187" t="s">
        <v>1333</v>
      </c>
      <c r="C592" s="442"/>
      <c r="D592" s="157" t="s">
        <v>375</v>
      </c>
      <c r="E592" s="157" t="s">
        <v>1233</v>
      </c>
      <c r="F592" s="221" t="s">
        <v>376</v>
      </c>
      <c r="G592" s="221" t="s">
        <v>91</v>
      </c>
      <c r="H592" s="221" t="s">
        <v>1238</v>
      </c>
      <c r="I592" s="152">
        <v>622</v>
      </c>
      <c r="J592" s="439"/>
      <c r="K592" s="253"/>
      <c r="L592" s="153"/>
      <c r="M592" s="342">
        <v>1031.0999999999999</v>
      </c>
      <c r="N592" s="338">
        <v>1037.7</v>
      </c>
      <c r="O592" s="338">
        <v>1037.7</v>
      </c>
      <c r="P592" s="338">
        <f t="shared" si="173"/>
        <v>0</v>
      </c>
      <c r="Q592" s="338">
        <v>0</v>
      </c>
      <c r="R592" s="338">
        <v>0</v>
      </c>
      <c r="S592" s="342">
        <f t="shared" si="166"/>
        <v>0</v>
      </c>
      <c r="T592" s="338">
        <v>0</v>
      </c>
      <c r="U592" s="338">
        <v>0</v>
      </c>
      <c r="V592" s="338">
        <f t="shared" si="174"/>
        <v>0</v>
      </c>
      <c r="W592" s="338">
        <v>0</v>
      </c>
      <c r="X592" s="338"/>
    </row>
    <row r="593" spans="1:24">
      <c r="A593" s="503"/>
      <c r="B593" s="187" t="s">
        <v>472</v>
      </c>
      <c r="C593" s="442"/>
      <c r="D593" s="157" t="s">
        <v>375</v>
      </c>
      <c r="E593" s="157" t="s">
        <v>1233</v>
      </c>
      <c r="F593" s="221" t="s">
        <v>376</v>
      </c>
      <c r="G593" s="221" t="s">
        <v>91</v>
      </c>
      <c r="H593" s="221" t="s">
        <v>455</v>
      </c>
      <c r="I593" s="152">
        <v>622</v>
      </c>
      <c r="J593" s="439"/>
      <c r="K593" s="253"/>
      <c r="L593" s="153"/>
      <c r="M593" s="342">
        <v>150</v>
      </c>
      <c r="N593" s="338">
        <v>0</v>
      </c>
      <c r="O593" s="338">
        <v>0</v>
      </c>
      <c r="P593" s="338">
        <f t="shared" si="173"/>
        <v>0</v>
      </c>
      <c r="Q593" s="338">
        <v>0</v>
      </c>
      <c r="R593" s="338">
        <v>0</v>
      </c>
      <c r="S593" s="342">
        <f t="shared" si="166"/>
        <v>0</v>
      </c>
      <c r="T593" s="338">
        <v>0</v>
      </c>
      <c r="U593" s="338">
        <v>0</v>
      </c>
      <c r="V593" s="338">
        <f t="shared" si="174"/>
        <v>0</v>
      </c>
      <c r="W593" s="338">
        <v>0</v>
      </c>
      <c r="X593" s="338"/>
    </row>
    <row r="594" spans="1:24" ht="93.75">
      <c r="A594" s="503"/>
      <c r="B594" s="187" t="s">
        <v>477</v>
      </c>
      <c r="C594" s="442"/>
      <c r="D594" s="157" t="s">
        <v>375</v>
      </c>
      <c r="E594" s="157" t="s">
        <v>1233</v>
      </c>
      <c r="F594" s="221" t="s">
        <v>376</v>
      </c>
      <c r="G594" s="221" t="s">
        <v>91</v>
      </c>
      <c r="H594" s="221" t="s">
        <v>478</v>
      </c>
      <c r="I594" s="152">
        <v>622</v>
      </c>
      <c r="J594" s="439"/>
      <c r="K594" s="253"/>
      <c r="L594" s="153"/>
      <c r="M594" s="342">
        <v>69.7</v>
      </c>
      <c r="N594" s="338">
        <v>0</v>
      </c>
      <c r="O594" s="338">
        <v>0</v>
      </c>
      <c r="P594" s="338">
        <f t="shared" si="173"/>
        <v>0</v>
      </c>
      <c r="Q594" s="338">
        <v>0</v>
      </c>
      <c r="R594" s="338">
        <v>0</v>
      </c>
      <c r="S594" s="342">
        <f t="shared" si="166"/>
        <v>0</v>
      </c>
      <c r="T594" s="338">
        <v>0</v>
      </c>
      <c r="U594" s="338">
        <v>0</v>
      </c>
      <c r="V594" s="338">
        <f t="shared" si="174"/>
        <v>0</v>
      </c>
      <c r="W594" s="338">
        <v>0</v>
      </c>
      <c r="X594" s="338">
        <f>SUM(X595)</f>
        <v>0</v>
      </c>
    </row>
    <row r="595" spans="1:24" ht="56.25">
      <c r="A595" s="503"/>
      <c r="B595" s="187" t="s">
        <v>464</v>
      </c>
      <c r="C595" s="442"/>
      <c r="D595" s="157" t="s">
        <v>379</v>
      </c>
      <c r="E595" s="157" t="s">
        <v>1212</v>
      </c>
      <c r="F595" s="221" t="s">
        <v>376</v>
      </c>
      <c r="G595" s="221" t="s">
        <v>91</v>
      </c>
      <c r="H595" s="221" t="s">
        <v>181</v>
      </c>
      <c r="I595" s="152">
        <v>622</v>
      </c>
      <c r="J595" s="187"/>
      <c r="K595" s="253"/>
      <c r="L595" s="153"/>
      <c r="M595" s="342">
        <v>1685.4</v>
      </c>
      <c r="N595" s="338">
        <v>1513.1</v>
      </c>
      <c r="O595" s="338">
        <v>1329.3</v>
      </c>
      <c r="P595" s="338">
        <f t="shared" si="173"/>
        <v>0</v>
      </c>
      <c r="Q595" s="338">
        <v>0</v>
      </c>
      <c r="R595" s="338">
        <v>0</v>
      </c>
      <c r="S595" s="342">
        <f t="shared" si="166"/>
        <v>0</v>
      </c>
      <c r="T595" s="338">
        <v>0</v>
      </c>
      <c r="U595" s="338">
        <v>0</v>
      </c>
      <c r="V595" s="338">
        <f t="shared" si="174"/>
        <v>0</v>
      </c>
      <c r="W595" s="338">
        <v>0</v>
      </c>
      <c r="X595" s="338">
        <f>SUM(X596:X598)</f>
        <v>0</v>
      </c>
    </row>
    <row r="596" spans="1:24" ht="56.25">
      <c r="A596" s="503"/>
      <c r="B596" s="187" t="s">
        <v>479</v>
      </c>
      <c r="C596" s="442"/>
      <c r="D596" s="157" t="s">
        <v>375</v>
      </c>
      <c r="E596" s="157" t="s">
        <v>1233</v>
      </c>
      <c r="F596" s="221" t="s">
        <v>376</v>
      </c>
      <c r="G596" s="221" t="s">
        <v>92</v>
      </c>
      <c r="H596" s="221" t="s">
        <v>377</v>
      </c>
      <c r="I596" s="152">
        <v>622</v>
      </c>
      <c r="J596" s="187"/>
      <c r="K596" s="253"/>
      <c r="L596" s="153"/>
      <c r="M596" s="342">
        <v>421.4</v>
      </c>
      <c r="N596" s="338">
        <v>214.5</v>
      </c>
      <c r="O596" s="338">
        <v>68</v>
      </c>
      <c r="P596" s="338">
        <f t="shared" si="173"/>
        <v>410.2</v>
      </c>
      <c r="Q596" s="338">
        <v>410.2</v>
      </c>
      <c r="R596" s="338">
        <v>0</v>
      </c>
      <c r="S596" s="342">
        <f t="shared" si="166"/>
        <v>403.3</v>
      </c>
      <c r="T596" s="338">
        <v>403.3</v>
      </c>
      <c r="U596" s="338">
        <v>0</v>
      </c>
      <c r="V596" s="338">
        <f t="shared" si="174"/>
        <v>423.2</v>
      </c>
      <c r="W596" s="338">
        <v>423.2</v>
      </c>
      <c r="X596" s="338"/>
    </row>
    <row r="597" spans="1:24" ht="37.5">
      <c r="A597" s="503"/>
      <c r="B597" s="187" t="s">
        <v>466</v>
      </c>
      <c r="C597" s="442"/>
      <c r="D597" s="157" t="s">
        <v>467</v>
      </c>
      <c r="E597" s="157" t="s">
        <v>1324</v>
      </c>
      <c r="F597" s="221" t="s">
        <v>79</v>
      </c>
      <c r="G597" s="221" t="s">
        <v>139</v>
      </c>
      <c r="H597" s="221" t="s">
        <v>468</v>
      </c>
      <c r="I597" s="152">
        <v>622</v>
      </c>
      <c r="J597" s="187"/>
      <c r="K597" s="253"/>
      <c r="L597" s="153"/>
      <c r="M597" s="338">
        <v>476.1</v>
      </c>
      <c r="N597" s="338">
        <v>249.6</v>
      </c>
      <c r="O597" s="338">
        <v>139</v>
      </c>
      <c r="P597" s="338">
        <f t="shared" si="173"/>
        <v>253.1</v>
      </c>
      <c r="Q597" s="338">
        <v>253.1</v>
      </c>
      <c r="R597" s="338">
        <v>0</v>
      </c>
      <c r="S597" s="338">
        <f t="shared" si="166"/>
        <v>242.6</v>
      </c>
      <c r="T597" s="338">
        <v>242.6</v>
      </c>
      <c r="U597" s="338">
        <v>0</v>
      </c>
      <c r="V597" s="338">
        <f t="shared" si="174"/>
        <v>254.5</v>
      </c>
      <c r="W597" s="338">
        <v>254.5</v>
      </c>
      <c r="X597" s="338"/>
    </row>
    <row r="598" spans="1:24" ht="56.25">
      <c r="A598" s="503"/>
      <c r="B598" s="187" t="s">
        <v>480</v>
      </c>
      <c r="C598" s="442"/>
      <c r="D598" s="157" t="s">
        <v>467</v>
      </c>
      <c r="E598" s="157" t="s">
        <v>1324</v>
      </c>
      <c r="F598" s="221" t="s">
        <v>79</v>
      </c>
      <c r="G598" s="221" t="s">
        <v>139</v>
      </c>
      <c r="H598" s="221" t="s">
        <v>411</v>
      </c>
      <c r="I598" s="152">
        <v>622</v>
      </c>
      <c r="J598" s="187"/>
      <c r="K598" s="253"/>
      <c r="L598" s="153"/>
      <c r="M598" s="342">
        <v>19.100000000000001</v>
      </c>
      <c r="N598" s="338">
        <v>17.7</v>
      </c>
      <c r="O598" s="338">
        <v>0</v>
      </c>
      <c r="P598" s="338">
        <f t="shared" si="173"/>
        <v>17.5</v>
      </c>
      <c r="Q598" s="338">
        <v>17.5</v>
      </c>
      <c r="R598" s="342">
        <v>0</v>
      </c>
      <c r="S598" s="342">
        <f t="shared" si="166"/>
        <v>17.2</v>
      </c>
      <c r="T598" s="338">
        <v>17.2</v>
      </c>
      <c r="U598" s="342">
        <v>0</v>
      </c>
      <c r="V598" s="338">
        <f t="shared" si="174"/>
        <v>18</v>
      </c>
      <c r="W598" s="338">
        <v>18</v>
      </c>
      <c r="X598" s="338"/>
    </row>
    <row r="599" spans="1:24" ht="93.75">
      <c r="A599" s="503"/>
      <c r="B599" s="187" t="s">
        <v>481</v>
      </c>
      <c r="C599" s="442"/>
      <c r="D599" s="157" t="s">
        <v>467</v>
      </c>
      <c r="E599" s="157" t="s">
        <v>1324</v>
      </c>
      <c r="F599" s="221" t="s">
        <v>79</v>
      </c>
      <c r="G599" s="221" t="s">
        <v>139</v>
      </c>
      <c r="H599" s="221" t="s">
        <v>482</v>
      </c>
      <c r="I599" s="152">
        <v>622</v>
      </c>
      <c r="J599" s="187"/>
      <c r="K599" s="253"/>
      <c r="L599" s="153"/>
      <c r="M599" s="342">
        <v>18.2</v>
      </c>
      <c r="N599" s="338">
        <v>24.8</v>
      </c>
      <c r="O599" s="338">
        <v>0</v>
      </c>
      <c r="P599" s="338">
        <f t="shared" si="173"/>
        <v>24.5</v>
      </c>
      <c r="Q599" s="338">
        <v>24.5</v>
      </c>
      <c r="R599" s="342">
        <v>0</v>
      </c>
      <c r="S599" s="342">
        <f t="shared" si="166"/>
        <v>24.1</v>
      </c>
      <c r="T599" s="338">
        <v>24.1</v>
      </c>
      <c r="U599" s="342">
        <v>0</v>
      </c>
      <c r="V599" s="338">
        <f t="shared" si="174"/>
        <v>25.3</v>
      </c>
      <c r="W599" s="338">
        <v>25.3</v>
      </c>
      <c r="X599" s="338">
        <f>SUM(X600:X600)</f>
        <v>0</v>
      </c>
    </row>
    <row r="600" spans="1:24">
      <c r="A600" s="503"/>
      <c r="B600" s="187" t="s">
        <v>483</v>
      </c>
      <c r="C600" s="442"/>
      <c r="D600" s="157" t="s">
        <v>467</v>
      </c>
      <c r="E600" s="157" t="s">
        <v>1324</v>
      </c>
      <c r="F600" s="221" t="s">
        <v>79</v>
      </c>
      <c r="G600" s="221" t="s">
        <v>139</v>
      </c>
      <c r="H600" s="221" t="s">
        <v>484</v>
      </c>
      <c r="I600" s="152">
        <v>622</v>
      </c>
      <c r="J600" s="187"/>
      <c r="K600" s="253"/>
      <c r="L600" s="153"/>
      <c r="M600" s="342">
        <v>193.8</v>
      </c>
      <c r="N600" s="338">
        <v>191.7</v>
      </c>
      <c r="O600" s="338">
        <v>79.7</v>
      </c>
      <c r="P600" s="338">
        <f t="shared" si="173"/>
        <v>189.6</v>
      </c>
      <c r="Q600" s="338">
        <v>189.6</v>
      </c>
      <c r="R600" s="342">
        <v>0</v>
      </c>
      <c r="S600" s="342">
        <f t="shared" si="166"/>
        <v>186.5</v>
      </c>
      <c r="T600" s="338">
        <v>186.5</v>
      </c>
      <c r="U600" s="342">
        <v>0</v>
      </c>
      <c r="V600" s="338">
        <f t="shared" si="174"/>
        <v>195.4</v>
      </c>
      <c r="W600" s="338">
        <v>195.4</v>
      </c>
      <c r="X600" s="338"/>
    </row>
    <row r="601" spans="1:24" ht="19.5">
      <c r="A601" s="259" t="s">
        <v>485</v>
      </c>
      <c r="B601" s="263" t="s">
        <v>486</v>
      </c>
      <c r="C601" s="291"/>
      <c r="D601" s="157"/>
      <c r="E601" s="157"/>
      <c r="F601" s="221"/>
      <c r="G601" s="221"/>
      <c r="H601" s="221"/>
      <c r="I601" s="152"/>
      <c r="J601" s="187"/>
      <c r="K601" s="253"/>
      <c r="L601" s="153"/>
      <c r="M601" s="349">
        <f t="shared" ref="M601:W601" si="175">M602+M603+M605+M604+M606+M607</f>
        <v>765</v>
      </c>
      <c r="N601" s="349">
        <f t="shared" si="175"/>
        <v>44440.799999999996</v>
      </c>
      <c r="O601" s="349">
        <f t="shared" si="175"/>
        <v>30837.599999999999</v>
      </c>
      <c r="P601" s="349">
        <f t="shared" si="175"/>
        <v>183.8</v>
      </c>
      <c r="Q601" s="349">
        <f t="shared" si="175"/>
        <v>183.8</v>
      </c>
      <c r="R601" s="349">
        <f t="shared" si="175"/>
        <v>0</v>
      </c>
      <c r="S601" s="349">
        <f t="shared" si="175"/>
        <v>180.8</v>
      </c>
      <c r="T601" s="349">
        <f t="shared" si="175"/>
        <v>180.8</v>
      </c>
      <c r="U601" s="349">
        <f t="shared" si="175"/>
        <v>0</v>
      </c>
      <c r="V601" s="349">
        <f t="shared" si="175"/>
        <v>189.5</v>
      </c>
      <c r="W601" s="349">
        <f t="shared" si="175"/>
        <v>189.5</v>
      </c>
      <c r="X601" s="349">
        <f>X602</f>
        <v>0</v>
      </c>
    </row>
    <row r="602" spans="1:24" ht="56.25">
      <c r="A602" s="503"/>
      <c r="B602" s="188" t="s">
        <v>487</v>
      </c>
      <c r="C602" s="505"/>
      <c r="D602" s="157" t="s">
        <v>557</v>
      </c>
      <c r="E602" s="157" t="s">
        <v>1342</v>
      </c>
      <c r="F602" s="221" t="s">
        <v>141</v>
      </c>
      <c r="G602" s="221" t="s">
        <v>94</v>
      </c>
      <c r="H602" s="221" t="s">
        <v>451</v>
      </c>
      <c r="I602" s="152">
        <v>622</v>
      </c>
      <c r="J602" s="187"/>
      <c r="K602" s="253"/>
      <c r="L602" s="153"/>
      <c r="M602" s="342">
        <v>765</v>
      </c>
      <c r="N602" s="338">
        <v>9993.9</v>
      </c>
      <c r="O602" s="338">
        <v>8997</v>
      </c>
      <c r="P602" s="338">
        <f t="shared" si="173"/>
        <v>0</v>
      </c>
      <c r="Q602" s="338">
        <v>0</v>
      </c>
      <c r="R602" s="338">
        <v>0</v>
      </c>
      <c r="S602" s="342">
        <f t="shared" ref="S602:S607" si="176">T602+U602</f>
        <v>0</v>
      </c>
      <c r="T602" s="338">
        <v>0</v>
      </c>
      <c r="U602" s="338">
        <v>0</v>
      </c>
      <c r="V602" s="338">
        <f t="shared" ref="V602:V607" si="177">W602+X570</f>
        <v>0</v>
      </c>
      <c r="W602" s="338">
        <v>0</v>
      </c>
      <c r="X602" s="338"/>
    </row>
    <row r="603" spans="1:24" ht="91.5" customHeight="1">
      <c r="A603" s="503"/>
      <c r="B603" s="188" t="s">
        <v>489</v>
      </c>
      <c r="C603" s="505"/>
      <c r="D603" s="157" t="s">
        <v>557</v>
      </c>
      <c r="E603" s="157" t="s">
        <v>1342</v>
      </c>
      <c r="F603" s="221" t="s">
        <v>141</v>
      </c>
      <c r="G603" s="221" t="s">
        <v>94</v>
      </c>
      <c r="H603" s="221" t="s">
        <v>1350</v>
      </c>
      <c r="I603" s="152">
        <v>622</v>
      </c>
      <c r="J603" s="187"/>
      <c r="K603" s="253"/>
      <c r="L603" s="153"/>
      <c r="M603" s="338">
        <v>0</v>
      </c>
      <c r="N603" s="338">
        <v>9475.2999999999993</v>
      </c>
      <c r="O603" s="338">
        <v>9475.2999999999993</v>
      </c>
      <c r="P603" s="338">
        <f t="shared" si="173"/>
        <v>183.8</v>
      </c>
      <c r="Q603" s="338">
        <v>183.8</v>
      </c>
      <c r="R603" s="338">
        <v>0</v>
      </c>
      <c r="S603" s="338">
        <f t="shared" si="176"/>
        <v>180.8</v>
      </c>
      <c r="T603" s="338">
        <v>180.8</v>
      </c>
      <c r="U603" s="338">
        <v>0</v>
      </c>
      <c r="V603" s="338">
        <f t="shared" si="177"/>
        <v>189.5</v>
      </c>
      <c r="W603" s="338">
        <v>189.5</v>
      </c>
      <c r="X603" s="338">
        <f>X604</f>
        <v>0</v>
      </c>
    </row>
    <row r="604" spans="1:24" ht="93.75">
      <c r="A604" s="503"/>
      <c r="B604" s="188" t="s">
        <v>1040</v>
      </c>
      <c r="C604" s="505"/>
      <c r="D604" s="157" t="s">
        <v>557</v>
      </c>
      <c r="E604" s="157" t="s">
        <v>1342</v>
      </c>
      <c r="F604" s="221" t="s">
        <v>141</v>
      </c>
      <c r="G604" s="221" t="s">
        <v>94</v>
      </c>
      <c r="H604" s="221" t="s">
        <v>1041</v>
      </c>
      <c r="I604" s="152">
        <v>622</v>
      </c>
      <c r="J604" s="187"/>
      <c r="K604" s="253"/>
      <c r="L604" s="153"/>
      <c r="M604" s="338">
        <v>0</v>
      </c>
      <c r="N604" s="338">
        <v>23675.599999999999</v>
      </c>
      <c r="O604" s="338">
        <v>11168.3</v>
      </c>
      <c r="P604" s="338">
        <f t="shared" si="173"/>
        <v>0</v>
      </c>
      <c r="Q604" s="338">
        <v>0</v>
      </c>
      <c r="R604" s="338">
        <v>0</v>
      </c>
      <c r="S604" s="338">
        <f t="shared" si="176"/>
        <v>0</v>
      </c>
      <c r="T604" s="338">
        <v>0</v>
      </c>
      <c r="U604" s="338">
        <v>0</v>
      </c>
      <c r="V604" s="338">
        <f t="shared" si="177"/>
        <v>0</v>
      </c>
      <c r="W604" s="338">
        <v>0</v>
      </c>
      <c r="X604" s="338"/>
    </row>
    <row r="605" spans="1:24" ht="37.5">
      <c r="A605" s="503"/>
      <c r="B605" s="188" t="s">
        <v>1351</v>
      </c>
      <c r="C605" s="505"/>
      <c r="D605" s="157" t="s">
        <v>557</v>
      </c>
      <c r="E605" s="157" t="s">
        <v>1342</v>
      </c>
      <c r="F605" s="221" t="s">
        <v>141</v>
      </c>
      <c r="G605" s="221" t="s">
        <v>94</v>
      </c>
      <c r="H605" s="221" t="s">
        <v>1352</v>
      </c>
      <c r="I605" s="152">
        <v>622</v>
      </c>
      <c r="J605" s="187"/>
      <c r="K605" s="253"/>
      <c r="L605" s="153"/>
      <c r="M605" s="338">
        <v>0</v>
      </c>
      <c r="N605" s="338">
        <v>1052.0999999999999</v>
      </c>
      <c r="O605" s="338">
        <v>1052.0999999999999</v>
      </c>
      <c r="P605" s="338">
        <f t="shared" si="173"/>
        <v>0</v>
      </c>
      <c r="Q605" s="338">
        <v>0</v>
      </c>
      <c r="R605" s="338">
        <v>0</v>
      </c>
      <c r="S605" s="338">
        <f t="shared" si="176"/>
        <v>0</v>
      </c>
      <c r="T605" s="338">
        <v>0</v>
      </c>
      <c r="U605" s="338">
        <v>0</v>
      </c>
      <c r="V605" s="338">
        <f t="shared" si="177"/>
        <v>0</v>
      </c>
      <c r="W605" s="338">
        <v>0</v>
      </c>
      <c r="X605" s="338">
        <f>SUM(X606,)</f>
        <v>0</v>
      </c>
    </row>
    <row r="606" spans="1:24" ht="43.5" customHeight="1">
      <c r="A606" s="503"/>
      <c r="B606" s="187" t="s">
        <v>464</v>
      </c>
      <c r="C606" s="505"/>
      <c r="D606" s="157" t="s">
        <v>379</v>
      </c>
      <c r="E606" s="157" t="s">
        <v>1212</v>
      </c>
      <c r="F606" s="221" t="s">
        <v>141</v>
      </c>
      <c r="G606" s="221" t="s">
        <v>94</v>
      </c>
      <c r="H606" s="221" t="s">
        <v>181</v>
      </c>
      <c r="I606" s="152">
        <v>622</v>
      </c>
      <c r="J606" s="187"/>
      <c r="K606" s="253"/>
      <c r="L606" s="153"/>
      <c r="M606" s="338">
        <v>0</v>
      </c>
      <c r="N606" s="338">
        <v>99</v>
      </c>
      <c r="O606" s="338">
        <v>0</v>
      </c>
      <c r="P606" s="338">
        <f t="shared" si="173"/>
        <v>0</v>
      </c>
      <c r="Q606" s="338">
        <v>0</v>
      </c>
      <c r="R606" s="338">
        <v>0</v>
      </c>
      <c r="S606" s="338">
        <f t="shared" si="176"/>
        <v>0</v>
      </c>
      <c r="T606" s="338">
        <v>0</v>
      </c>
      <c r="U606" s="338">
        <v>0</v>
      </c>
      <c r="V606" s="338">
        <f t="shared" si="177"/>
        <v>0</v>
      </c>
      <c r="W606" s="338">
        <v>0</v>
      </c>
      <c r="X606" s="338">
        <f>SUM(X607,X612,X615,X646,)</f>
        <v>0</v>
      </c>
    </row>
    <row r="607" spans="1:24" ht="56.25">
      <c r="A607" s="503"/>
      <c r="B607" s="187" t="s">
        <v>1333</v>
      </c>
      <c r="C607" s="505"/>
      <c r="D607" s="157" t="s">
        <v>557</v>
      </c>
      <c r="E607" s="157" t="s">
        <v>1342</v>
      </c>
      <c r="F607" s="221" t="s">
        <v>141</v>
      </c>
      <c r="G607" s="221" t="s">
        <v>94</v>
      </c>
      <c r="H607" s="221" t="s">
        <v>1238</v>
      </c>
      <c r="I607" s="152">
        <v>622</v>
      </c>
      <c r="J607" s="187"/>
      <c r="K607" s="253"/>
      <c r="L607" s="153"/>
      <c r="M607" s="338">
        <v>0</v>
      </c>
      <c r="N607" s="338">
        <v>144.9</v>
      </c>
      <c r="O607" s="338">
        <v>144.9</v>
      </c>
      <c r="P607" s="338">
        <f t="shared" si="173"/>
        <v>0</v>
      </c>
      <c r="Q607" s="338">
        <v>0</v>
      </c>
      <c r="R607" s="338">
        <v>0</v>
      </c>
      <c r="S607" s="338">
        <f t="shared" si="176"/>
        <v>0</v>
      </c>
      <c r="T607" s="338">
        <v>0</v>
      </c>
      <c r="U607" s="338">
        <v>0</v>
      </c>
      <c r="V607" s="338">
        <f t="shared" si="177"/>
        <v>0</v>
      </c>
      <c r="W607" s="338">
        <v>0</v>
      </c>
      <c r="X607" s="338">
        <f>SUM(X608:X611)</f>
        <v>0</v>
      </c>
    </row>
    <row r="608" spans="1:24" ht="37.5">
      <c r="A608" s="190" t="s">
        <v>142</v>
      </c>
      <c r="B608" s="200" t="s">
        <v>1353</v>
      </c>
      <c r="C608" s="307"/>
      <c r="D608" s="140"/>
      <c r="E608" s="140"/>
      <c r="F608" s="140"/>
      <c r="G608" s="140"/>
      <c r="H608" s="140"/>
      <c r="I608" s="140"/>
      <c r="J608" s="190"/>
      <c r="K608" s="190"/>
      <c r="L608" s="140"/>
      <c r="M608" s="336">
        <f t="shared" ref="M608:W608" si="178">SUM(M609,M631,M633,M635)</f>
        <v>63099.499999999993</v>
      </c>
      <c r="N608" s="336">
        <f t="shared" si="178"/>
        <v>92587.4</v>
      </c>
      <c r="O608" s="336">
        <f t="shared" si="178"/>
        <v>39353.100000000006</v>
      </c>
      <c r="P608" s="336">
        <f t="shared" si="178"/>
        <v>123776.29999999999</v>
      </c>
      <c r="Q608" s="336">
        <f t="shared" si="178"/>
        <v>123776.29999999999</v>
      </c>
      <c r="R608" s="336">
        <f t="shared" si="178"/>
        <v>0</v>
      </c>
      <c r="S608" s="336">
        <f t="shared" si="178"/>
        <v>392065.9</v>
      </c>
      <c r="T608" s="336">
        <f t="shared" si="178"/>
        <v>392065.9</v>
      </c>
      <c r="U608" s="336">
        <f t="shared" si="178"/>
        <v>0</v>
      </c>
      <c r="V608" s="336">
        <f t="shared" si="178"/>
        <v>362444.29999999993</v>
      </c>
      <c r="W608" s="336">
        <f t="shared" si="178"/>
        <v>362444.29999999993</v>
      </c>
      <c r="X608" s="336"/>
    </row>
    <row r="609" spans="1:24">
      <c r="A609" s="199" t="s">
        <v>9</v>
      </c>
      <c r="B609" s="441" t="s">
        <v>66</v>
      </c>
      <c r="C609" s="441"/>
      <c r="D609" s="441"/>
      <c r="E609" s="441"/>
      <c r="F609" s="441"/>
      <c r="G609" s="441"/>
      <c r="H609" s="441"/>
      <c r="I609" s="441"/>
      <c r="J609" s="441"/>
      <c r="K609" s="441"/>
      <c r="L609" s="441"/>
      <c r="M609" s="337">
        <f t="shared" ref="M609:W609" si="179">SUM(M610,M613,M618,M626)</f>
        <v>54855.799999999996</v>
      </c>
      <c r="N609" s="337">
        <f t="shared" si="179"/>
        <v>92287.4</v>
      </c>
      <c r="O609" s="337">
        <f t="shared" si="179"/>
        <v>39307.100000000006</v>
      </c>
      <c r="P609" s="337">
        <f t="shared" si="179"/>
        <v>123519.09999999999</v>
      </c>
      <c r="Q609" s="337">
        <f t="shared" si="179"/>
        <v>123519.09999999999</v>
      </c>
      <c r="R609" s="337">
        <f t="shared" si="179"/>
        <v>0</v>
      </c>
      <c r="S609" s="337">
        <f t="shared" si="179"/>
        <v>391812.9</v>
      </c>
      <c r="T609" s="337">
        <f t="shared" si="179"/>
        <v>391812.9</v>
      </c>
      <c r="U609" s="337">
        <f t="shared" si="179"/>
        <v>0</v>
      </c>
      <c r="V609" s="337">
        <f t="shared" si="179"/>
        <v>362179.19999999995</v>
      </c>
      <c r="W609" s="337">
        <f t="shared" si="179"/>
        <v>362179.19999999995</v>
      </c>
      <c r="X609" s="337"/>
    </row>
    <row r="610" spans="1:24">
      <c r="A610" s="141" t="s">
        <v>56</v>
      </c>
      <c r="B610" s="188"/>
      <c r="C610" s="291"/>
      <c r="D610" s="262"/>
      <c r="E610" s="153"/>
      <c r="F610" s="188"/>
      <c r="G610" s="188"/>
      <c r="H610" s="188"/>
      <c r="I610" s="188"/>
      <c r="J610" s="189"/>
      <c r="K610" s="253"/>
      <c r="L610" s="153"/>
      <c r="M610" s="144">
        <f t="shared" ref="M610:U610" si="180">SUM(M611:M612)</f>
        <v>31040.400000000001</v>
      </c>
      <c r="N610" s="144">
        <f t="shared" si="180"/>
        <v>30718.2</v>
      </c>
      <c r="O610" s="144">
        <f t="shared" si="180"/>
        <v>21175</v>
      </c>
      <c r="P610" s="144">
        <f t="shared" si="180"/>
        <v>39066.200000000004</v>
      </c>
      <c r="Q610" s="144">
        <f t="shared" si="180"/>
        <v>39066.200000000004</v>
      </c>
      <c r="R610" s="144">
        <f t="shared" si="180"/>
        <v>0</v>
      </c>
      <c r="S610" s="144">
        <f t="shared" si="180"/>
        <v>38418.5</v>
      </c>
      <c r="T610" s="144">
        <f t="shared" si="180"/>
        <v>38418.5</v>
      </c>
      <c r="U610" s="144">
        <f t="shared" si="180"/>
        <v>0</v>
      </c>
      <c r="V610" s="144">
        <f>W610+X610</f>
        <v>40288.299999999996</v>
      </c>
      <c r="W610" s="144">
        <f>SUM(W611:W612)</f>
        <v>40288.299999999996</v>
      </c>
      <c r="X610" s="144"/>
    </row>
    <row r="611" spans="1:24" ht="409.5">
      <c r="A611" s="197" t="s">
        <v>10</v>
      </c>
      <c r="B611" s="188" t="s">
        <v>67</v>
      </c>
      <c r="C611" s="143" t="s">
        <v>163</v>
      </c>
      <c r="D611" s="157" t="s">
        <v>1354</v>
      </c>
      <c r="E611" s="157" t="s">
        <v>1272</v>
      </c>
      <c r="F611" s="221" t="s">
        <v>91</v>
      </c>
      <c r="G611" s="188">
        <v>13</v>
      </c>
      <c r="H611" s="221" t="s">
        <v>1355</v>
      </c>
      <c r="I611" s="152">
        <v>100</v>
      </c>
      <c r="J611" s="187" t="s">
        <v>1356</v>
      </c>
      <c r="K611" s="194" t="s">
        <v>1357</v>
      </c>
      <c r="L611" s="153"/>
      <c r="M611" s="338">
        <v>29935.5</v>
      </c>
      <c r="N611" s="338">
        <v>29810.2</v>
      </c>
      <c r="O611" s="338">
        <v>20652.3</v>
      </c>
      <c r="P611" s="338">
        <f>SUM(Q611:R611)</f>
        <v>37170.300000000003</v>
      </c>
      <c r="Q611" s="338">
        <v>37170.300000000003</v>
      </c>
      <c r="R611" s="338"/>
      <c r="S611" s="338">
        <f>SUM(T611:U611)</f>
        <v>36564.6</v>
      </c>
      <c r="T611" s="338">
        <v>36564.6</v>
      </c>
      <c r="U611" s="338"/>
      <c r="V611" s="338">
        <f t="shared" ref="V611:V636" si="181">W611+X611</f>
        <v>38313.199999999997</v>
      </c>
      <c r="W611" s="338">
        <v>38313.199999999997</v>
      </c>
      <c r="X611" s="338"/>
    </row>
    <row r="612" spans="1:24" ht="110.25" customHeight="1">
      <c r="A612" s="197" t="s">
        <v>11</v>
      </c>
      <c r="B612" s="188" t="s">
        <v>68</v>
      </c>
      <c r="C612" s="143" t="s">
        <v>163</v>
      </c>
      <c r="D612" s="157" t="s">
        <v>309</v>
      </c>
      <c r="E612" s="157" t="s">
        <v>1175</v>
      </c>
      <c r="F612" s="221" t="s">
        <v>91</v>
      </c>
      <c r="G612" s="188">
        <v>13</v>
      </c>
      <c r="H612" s="188">
        <v>1620100190</v>
      </c>
      <c r="I612" s="152">
        <v>200</v>
      </c>
      <c r="J612" s="187" t="s">
        <v>1358</v>
      </c>
      <c r="K612" s="194">
        <v>37900</v>
      </c>
      <c r="L612" s="154"/>
      <c r="M612" s="338">
        <v>1104.9000000000001</v>
      </c>
      <c r="N612" s="338">
        <v>908</v>
      </c>
      <c r="O612" s="338">
        <v>522.70000000000005</v>
      </c>
      <c r="P612" s="338">
        <f>SUM(Q612:R612)</f>
        <v>1895.9</v>
      </c>
      <c r="Q612" s="338">
        <v>1895.9</v>
      </c>
      <c r="R612" s="338"/>
      <c r="S612" s="338">
        <f>SUM(T612:U612)</f>
        <v>1853.9</v>
      </c>
      <c r="T612" s="338">
        <v>1853.9</v>
      </c>
      <c r="U612" s="338"/>
      <c r="V612" s="338">
        <f t="shared" si="181"/>
        <v>1975.1</v>
      </c>
      <c r="W612" s="338">
        <v>1975.1</v>
      </c>
      <c r="X612" s="338">
        <f>SUM(X613)</f>
        <v>0</v>
      </c>
    </row>
    <row r="613" spans="1:24">
      <c r="A613" s="449" t="s">
        <v>87</v>
      </c>
      <c r="B613" s="449"/>
      <c r="C613" s="449"/>
      <c r="D613" s="449"/>
      <c r="E613" s="449"/>
      <c r="F613" s="449"/>
      <c r="G613" s="449"/>
      <c r="H613" s="449"/>
      <c r="I613" s="449"/>
      <c r="J613" s="449"/>
      <c r="K613" s="449"/>
      <c r="L613" s="449"/>
      <c r="M613" s="144">
        <f t="shared" ref="M613:U613" si="182">SUM(M614,M616)</f>
        <v>4970.7</v>
      </c>
      <c r="N613" s="144">
        <f t="shared" si="182"/>
        <v>4257.2</v>
      </c>
      <c r="O613" s="144">
        <f t="shared" si="182"/>
        <v>2752.9</v>
      </c>
      <c r="P613" s="144">
        <f t="shared" si="182"/>
        <v>5456.7</v>
      </c>
      <c r="Q613" s="144">
        <f t="shared" si="182"/>
        <v>5456.7</v>
      </c>
      <c r="R613" s="144">
        <f t="shared" si="182"/>
        <v>0</v>
      </c>
      <c r="S613" s="144">
        <f t="shared" si="182"/>
        <v>5378.9</v>
      </c>
      <c r="T613" s="144">
        <f t="shared" si="182"/>
        <v>5378.9</v>
      </c>
      <c r="U613" s="144">
        <f t="shared" si="182"/>
        <v>0</v>
      </c>
      <c r="V613" s="144">
        <f t="shared" si="181"/>
        <v>5603.5999999999995</v>
      </c>
      <c r="W613" s="144">
        <f>SUM(W614,W616)</f>
        <v>5603.5999999999995</v>
      </c>
      <c r="X613" s="144">
        <f>SUM(X614:X614)</f>
        <v>0</v>
      </c>
    </row>
    <row r="614" spans="1:24">
      <c r="A614" s="197" t="s">
        <v>12</v>
      </c>
      <c r="B614" s="188" t="s">
        <v>57</v>
      </c>
      <c r="C614" s="143"/>
      <c r="D614" s="153"/>
      <c r="E614" s="153"/>
      <c r="F614" s="188"/>
      <c r="G614" s="188"/>
      <c r="H614" s="188"/>
      <c r="I614" s="152">
        <v>100</v>
      </c>
      <c r="J614" s="189"/>
      <c r="K614" s="194"/>
      <c r="L614" s="153"/>
      <c r="M614" s="338">
        <f t="shared" ref="M614:U614" si="183">SUM(M615:M615)</f>
        <v>3442.2</v>
      </c>
      <c r="N614" s="338">
        <f t="shared" si="183"/>
        <v>3631.2</v>
      </c>
      <c r="O614" s="338">
        <f t="shared" si="183"/>
        <v>2428.8000000000002</v>
      </c>
      <c r="P614" s="338">
        <f t="shared" si="183"/>
        <v>4775.3</v>
      </c>
      <c r="Q614" s="338">
        <f t="shared" si="183"/>
        <v>4775.3</v>
      </c>
      <c r="R614" s="338">
        <f t="shared" si="183"/>
        <v>0</v>
      </c>
      <c r="S614" s="338">
        <f t="shared" si="183"/>
        <v>4697.5</v>
      </c>
      <c r="T614" s="338">
        <f t="shared" si="183"/>
        <v>4697.5</v>
      </c>
      <c r="U614" s="338">
        <f t="shared" si="183"/>
        <v>0</v>
      </c>
      <c r="V614" s="338">
        <f t="shared" si="181"/>
        <v>4922.2</v>
      </c>
      <c r="W614" s="338">
        <f>SUM(W615:W615)</f>
        <v>4922.2</v>
      </c>
      <c r="X614" s="338"/>
    </row>
    <row r="615" spans="1:24" ht="330.75" customHeight="1">
      <c r="A615" s="197" t="s">
        <v>47</v>
      </c>
      <c r="B615" s="188" t="s">
        <v>1359</v>
      </c>
      <c r="C615" s="143" t="s">
        <v>111</v>
      </c>
      <c r="D615" s="157" t="s">
        <v>1127</v>
      </c>
      <c r="E615" s="157" t="s">
        <v>1360</v>
      </c>
      <c r="F615" s="221" t="s">
        <v>91</v>
      </c>
      <c r="G615" s="188">
        <v>13</v>
      </c>
      <c r="H615" s="188">
        <v>1620100590</v>
      </c>
      <c r="I615" s="152">
        <v>100</v>
      </c>
      <c r="J615" s="187" t="s">
        <v>1361</v>
      </c>
      <c r="K615" s="194" t="s">
        <v>1362</v>
      </c>
      <c r="L615" s="153"/>
      <c r="M615" s="338">
        <v>3442.2</v>
      </c>
      <c r="N615" s="338">
        <v>3631.2</v>
      </c>
      <c r="O615" s="338">
        <v>2428.8000000000002</v>
      </c>
      <c r="P615" s="338">
        <f>SUM(Q615:R615)</f>
        <v>4775.3</v>
      </c>
      <c r="Q615" s="338">
        <v>4775.3</v>
      </c>
      <c r="R615" s="338"/>
      <c r="S615" s="338">
        <f>SUM(T615:U615)</f>
        <v>4697.5</v>
      </c>
      <c r="T615" s="338">
        <v>4697.5</v>
      </c>
      <c r="U615" s="338"/>
      <c r="V615" s="338">
        <f t="shared" si="181"/>
        <v>4922.2</v>
      </c>
      <c r="W615" s="338">
        <v>4922.2</v>
      </c>
      <c r="X615" s="338">
        <f>SUM(X616,X621)</f>
        <v>0</v>
      </c>
    </row>
    <row r="616" spans="1:24" ht="37.5">
      <c r="A616" s="197" t="s">
        <v>13</v>
      </c>
      <c r="B616" s="188" t="s">
        <v>32</v>
      </c>
      <c r="C616" s="288"/>
      <c r="D616" s="146"/>
      <c r="E616" s="154"/>
      <c r="F616" s="188"/>
      <c r="G616" s="188"/>
      <c r="H616" s="188"/>
      <c r="I616" s="152">
        <v>200</v>
      </c>
      <c r="J616" s="189"/>
      <c r="K616" s="189"/>
      <c r="L616" s="154"/>
      <c r="M616" s="338">
        <f t="shared" ref="M616:U616" si="184">SUM(M617:M617)</f>
        <v>1528.5</v>
      </c>
      <c r="N616" s="338">
        <f t="shared" si="184"/>
        <v>626</v>
      </c>
      <c r="O616" s="338">
        <f t="shared" si="184"/>
        <v>324.10000000000002</v>
      </c>
      <c r="P616" s="338">
        <f t="shared" si="184"/>
        <v>681.4</v>
      </c>
      <c r="Q616" s="338">
        <f t="shared" si="184"/>
        <v>681.4</v>
      </c>
      <c r="R616" s="338">
        <f t="shared" si="184"/>
        <v>0</v>
      </c>
      <c r="S616" s="338">
        <f t="shared" si="184"/>
        <v>681.4</v>
      </c>
      <c r="T616" s="338">
        <f t="shared" si="184"/>
        <v>681.4</v>
      </c>
      <c r="U616" s="338">
        <f t="shared" si="184"/>
        <v>0</v>
      </c>
      <c r="V616" s="338">
        <f t="shared" si="181"/>
        <v>681.4</v>
      </c>
      <c r="W616" s="338">
        <f>SUM(W617:W617)</f>
        <v>681.4</v>
      </c>
      <c r="X616" s="338">
        <f>SUM(X617,X619)</f>
        <v>0</v>
      </c>
    </row>
    <row r="617" spans="1:24" ht="121.5" customHeight="1">
      <c r="A617" s="197" t="s">
        <v>48</v>
      </c>
      <c r="B617" s="188" t="s">
        <v>1359</v>
      </c>
      <c r="C617" s="143" t="s">
        <v>111</v>
      </c>
      <c r="D617" s="157" t="s">
        <v>1127</v>
      </c>
      <c r="E617" s="157" t="s">
        <v>1360</v>
      </c>
      <c r="F617" s="221" t="s">
        <v>91</v>
      </c>
      <c r="G617" s="188">
        <v>13</v>
      </c>
      <c r="H617" s="188">
        <v>1620100590</v>
      </c>
      <c r="I617" s="152">
        <v>200</v>
      </c>
      <c r="J617" s="187" t="s">
        <v>1128</v>
      </c>
      <c r="K617" s="194">
        <v>37900</v>
      </c>
      <c r="L617" s="154"/>
      <c r="M617" s="338">
        <v>1528.5</v>
      </c>
      <c r="N617" s="338">
        <v>626</v>
      </c>
      <c r="O617" s="338">
        <v>324.10000000000002</v>
      </c>
      <c r="P617" s="338">
        <f>SUM(Q617:R617)</f>
        <v>681.4</v>
      </c>
      <c r="Q617" s="338">
        <v>681.4</v>
      </c>
      <c r="R617" s="338"/>
      <c r="S617" s="338">
        <f>SUM(T617:U617)</f>
        <v>681.4</v>
      </c>
      <c r="T617" s="338">
        <v>681.4</v>
      </c>
      <c r="U617" s="338"/>
      <c r="V617" s="338">
        <f t="shared" si="181"/>
        <v>681.4</v>
      </c>
      <c r="W617" s="338">
        <v>681.4</v>
      </c>
      <c r="X617" s="338">
        <f>SUM(X618:X618)</f>
        <v>0</v>
      </c>
    </row>
    <row r="618" spans="1:24">
      <c r="A618" s="449" t="s">
        <v>72</v>
      </c>
      <c r="B618" s="449"/>
      <c r="C618" s="449"/>
      <c r="D618" s="449"/>
      <c r="E618" s="449"/>
      <c r="F618" s="449"/>
      <c r="G618" s="449"/>
      <c r="H618" s="449"/>
      <c r="I618" s="449"/>
      <c r="J618" s="449"/>
      <c r="K618" s="449"/>
      <c r="L618" s="449"/>
      <c r="M618" s="339">
        <f t="shared" ref="M618:U618" si="185">SUM(M619)</f>
        <v>16106.799999999997</v>
      </c>
      <c r="N618" s="339">
        <f t="shared" si="185"/>
        <v>27242.600000000002</v>
      </c>
      <c r="O618" s="339">
        <f t="shared" si="185"/>
        <v>15379.2</v>
      </c>
      <c r="P618" s="339">
        <f t="shared" si="185"/>
        <v>31666</v>
      </c>
      <c r="Q618" s="339">
        <f t="shared" si="185"/>
        <v>31666</v>
      </c>
      <c r="R618" s="339">
        <f t="shared" si="185"/>
        <v>0</v>
      </c>
      <c r="S618" s="339">
        <f t="shared" si="185"/>
        <v>31158.500000000007</v>
      </c>
      <c r="T618" s="339">
        <f t="shared" si="185"/>
        <v>31158.500000000007</v>
      </c>
      <c r="U618" s="339">
        <f t="shared" si="185"/>
        <v>0</v>
      </c>
      <c r="V618" s="339">
        <f t="shared" si="181"/>
        <v>32623.600000000002</v>
      </c>
      <c r="W618" s="339">
        <f>SUM(W619)</f>
        <v>32623.600000000002</v>
      </c>
      <c r="X618" s="339"/>
    </row>
    <row r="619" spans="1:24" ht="26.25" customHeight="1">
      <c r="A619" s="197" t="s">
        <v>21</v>
      </c>
      <c r="B619" s="188" t="s">
        <v>88</v>
      </c>
      <c r="C619" s="288"/>
      <c r="D619" s="146"/>
      <c r="E619" s="157"/>
      <c r="F619" s="221"/>
      <c r="G619" s="188"/>
      <c r="H619" s="188"/>
      <c r="I619" s="152">
        <v>200</v>
      </c>
      <c r="J619" s="187"/>
      <c r="K619" s="194"/>
      <c r="L619" s="154"/>
      <c r="M619" s="338">
        <f t="shared" ref="M619:U619" si="186">SUM(M620:M625)</f>
        <v>16106.799999999997</v>
      </c>
      <c r="N619" s="338">
        <f t="shared" si="186"/>
        <v>27242.600000000002</v>
      </c>
      <c r="O619" s="338">
        <f t="shared" si="186"/>
        <v>15379.2</v>
      </c>
      <c r="P619" s="338">
        <f t="shared" si="186"/>
        <v>31666</v>
      </c>
      <c r="Q619" s="338">
        <f t="shared" si="186"/>
        <v>31666</v>
      </c>
      <c r="R619" s="338">
        <f t="shared" si="186"/>
        <v>0</v>
      </c>
      <c r="S619" s="338">
        <f t="shared" si="186"/>
        <v>31158.500000000007</v>
      </c>
      <c r="T619" s="338">
        <f t="shared" si="186"/>
        <v>31158.500000000007</v>
      </c>
      <c r="U619" s="338">
        <f t="shared" si="186"/>
        <v>0</v>
      </c>
      <c r="V619" s="338">
        <f t="shared" si="181"/>
        <v>32623.600000000002</v>
      </c>
      <c r="W619" s="338">
        <f>SUM(W620:W625)</f>
        <v>32623.600000000002</v>
      </c>
      <c r="X619" s="338">
        <f>SUM(X620:X620)</f>
        <v>0</v>
      </c>
    </row>
    <row r="620" spans="1:24" ht="37.5">
      <c r="A620" s="197" t="s">
        <v>41</v>
      </c>
      <c r="B620" s="188" t="s">
        <v>1129</v>
      </c>
      <c r="C620" s="288"/>
      <c r="D620" s="157" t="s">
        <v>1127</v>
      </c>
      <c r="E620" s="157" t="s">
        <v>1360</v>
      </c>
      <c r="F620" s="221" t="s">
        <v>91</v>
      </c>
      <c r="G620" s="188">
        <v>13</v>
      </c>
      <c r="H620" s="188">
        <v>1610126000</v>
      </c>
      <c r="I620" s="152">
        <v>200</v>
      </c>
      <c r="J620" s="439" t="s">
        <v>1363</v>
      </c>
      <c r="K620" s="440" t="s">
        <v>1364</v>
      </c>
      <c r="L620" s="154"/>
      <c r="M620" s="338">
        <v>1429.1</v>
      </c>
      <c r="N620" s="338">
        <v>2615.3000000000002</v>
      </c>
      <c r="O620" s="338">
        <v>116.8</v>
      </c>
      <c r="P620" s="338">
        <f>SUM(Q620:R620)</f>
        <v>6147.8</v>
      </c>
      <c r="Q620" s="338">
        <v>6147.8</v>
      </c>
      <c r="R620" s="338"/>
      <c r="S620" s="338">
        <f>SUM(T620:U620)</f>
        <v>6047.6</v>
      </c>
      <c r="T620" s="338">
        <v>6047.6</v>
      </c>
      <c r="U620" s="338"/>
      <c r="V620" s="338">
        <f t="shared" si="181"/>
        <v>6336.8</v>
      </c>
      <c r="W620" s="338">
        <v>6336.8</v>
      </c>
      <c r="X620" s="338"/>
    </row>
    <row r="621" spans="1:24" ht="37.5">
      <c r="A621" s="197" t="s">
        <v>73</v>
      </c>
      <c r="B621" s="188" t="s">
        <v>1131</v>
      </c>
      <c r="C621" s="288"/>
      <c r="D621" s="157" t="s">
        <v>1127</v>
      </c>
      <c r="E621" s="157" t="s">
        <v>1360</v>
      </c>
      <c r="F621" s="221" t="s">
        <v>91</v>
      </c>
      <c r="G621" s="188">
        <v>13</v>
      </c>
      <c r="H621" s="188" t="s">
        <v>1132</v>
      </c>
      <c r="I621" s="152">
        <v>200</v>
      </c>
      <c r="J621" s="439"/>
      <c r="K621" s="440"/>
      <c r="L621" s="154"/>
      <c r="M621" s="338">
        <v>4655.2</v>
      </c>
      <c r="N621" s="338">
        <v>7493.3</v>
      </c>
      <c r="O621" s="338">
        <v>4246.8999999999996</v>
      </c>
      <c r="P621" s="338">
        <f>Q621+R621</f>
        <v>11909.6</v>
      </c>
      <c r="Q621" s="338">
        <v>11909.6</v>
      </c>
      <c r="R621" s="338"/>
      <c r="S621" s="338">
        <f>T621+U621</f>
        <v>11715.6</v>
      </c>
      <c r="T621" s="338">
        <v>11715.6</v>
      </c>
      <c r="U621" s="338"/>
      <c r="V621" s="338">
        <f t="shared" si="181"/>
        <v>12275.7</v>
      </c>
      <c r="W621" s="338">
        <v>12275.7</v>
      </c>
      <c r="X621" s="338">
        <f>SUM(X622,X631)</f>
        <v>0</v>
      </c>
    </row>
    <row r="622" spans="1:24">
      <c r="A622" s="197" t="s">
        <v>76</v>
      </c>
      <c r="B622" s="188" t="s">
        <v>1133</v>
      </c>
      <c r="C622" s="288"/>
      <c r="D622" s="157" t="s">
        <v>1127</v>
      </c>
      <c r="E622" s="157" t="s">
        <v>1360</v>
      </c>
      <c r="F622" s="221" t="s">
        <v>91</v>
      </c>
      <c r="G622" s="188">
        <v>13</v>
      </c>
      <c r="H622" s="188">
        <v>1610326000</v>
      </c>
      <c r="I622" s="152">
        <v>200</v>
      </c>
      <c r="J622" s="439"/>
      <c r="K622" s="440"/>
      <c r="L622" s="154"/>
      <c r="M622" s="338">
        <v>391.3</v>
      </c>
      <c r="N622" s="338">
        <v>1974.2</v>
      </c>
      <c r="O622" s="338">
        <v>193</v>
      </c>
      <c r="P622" s="338">
        <f>Q622+R622</f>
        <v>1121.7</v>
      </c>
      <c r="Q622" s="338">
        <v>1121.7</v>
      </c>
      <c r="R622" s="338"/>
      <c r="S622" s="338">
        <f>T622+U622</f>
        <v>1103.4000000000001</v>
      </c>
      <c r="T622" s="338">
        <v>1103.4000000000001</v>
      </c>
      <c r="U622" s="338"/>
      <c r="V622" s="338">
        <f t="shared" si="181"/>
        <v>1156.2</v>
      </c>
      <c r="W622" s="338">
        <v>1156.2</v>
      </c>
      <c r="X622" s="338">
        <f>SUM(X623:X630)</f>
        <v>0</v>
      </c>
    </row>
    <row r="623" spans="1:24" ht="37.5">
      <c r="A623" s="197" t="s">
        <v>1090</v>
      </c>
      <c r="B623" s="188" t="s">
        <v>1134</v>
      </c>
      <c r="C623" s="288"/>
      <c r="D623" s="157" t="s">
        <v>1127</v>
      </c>
      <c r="E623" s="157" t="s">
        <v>1360</v>
      </c>
      <c r="F623" s="221" t="s">
        <v>91</v>
      </c>
      <c r="G623" s="188">
        <v>13</v>
      </c>
      <c r="H623" s="221">
        <v>1610426000</v>
      </c>
      <c r="I623" s="152" t="s">
        <v>1135</v>
      </c>
      <c r="J623" s="439"/>
      <c r="K623" s="440"/>
      <c r="L623" s="154"/>
      <c r="M623" s="338">
        <v>8935.7999999999993</v>
      </c>
      <c r="N623" s="338">
        <v>14330.5</v>
      </c>
      <c r="O623" s="338">
        <v>10216</v>
      </c>
      <c r="P623" s="338">
        <f>Q623+R623</f>
        <v>10915.9</v>
      </c>
      <c r="Q623" s="338">
        <v>10915.9</v>
      </c>
      <c r="R623" s="338"/>
      <c r="S623" s="338">
        <f>T623+U623</f>
        <v>10738.1</v>
      </c>
      <c r="T623" s="338">
        <v>10738.1</v>
      </c>
      <c r="U623" s="338"/>
      <c r="V623" s="338">
        <f t="shared" si="181"/>
        <v>11251.5</v>
      </c>
      <c r="W623" s="338">
        <v>11251.5</v>
      </c>
      <c r="X623" s="338"/>
    </row>
    <row r="624" spans="1:24" ht="368.25" customHeight="1">
      <c r="A624" s="197" t="s">
        <v>698</v>
      </c>
      <c r="B624" s="188" t="s">
        <v>1136</v>
      </c>
      <c r="C624" s="288"/>
      <c r="D624" s="157" t="s">
        <v>317</v>
      </c>
      <c r="E624" s="157" t="s">
        <v>1180</v>
      </c>
      <c r="F624" s="221" t="s">
        <v>97</v>
      </c>
      <c r="G624" s="221" t="s">
        <v>91</v>
      </c>
      <c r="H624" s="188" t="s">
        <v>404</v>
      </c>
      <c r="I624" s="152">
        <v>200</v>
      </c>
      <c r="J624" s="187" t="s">
        <v>1365</v>
      </c>
      <c r="K624" s="194" t="s">
        <v>1366</v>
      </c>
      <c r="L624" s="154"/>
      <c r="M624" s="338">
        <v>695.4</v>
      </c>
      <c r="N624" s="338">
        <v>729.3</v>
      </c>
      <c r="O624" s="338">
        <v>577.29999999999995</v>
      </c>
      <c r="P624" s="338">
        <f>Q624+R624</f>
        <v>1052.5999999999999</v>
      </c>
      <c r="Q624" s="338">
        <v>1052.5999999999999</v>
      </c>
      <c r="R624" s="338"/>
      <c r="S624" s="338">
        <f>T624+U624</f>
        <v>1035.4000000000001</v>
      </c>
      <c r="T624" s="338">
        <v>1035.4000000000001</v>
      </c>
      <c r="U624" s="338"/>
      <c r="V624" s="338">
        <f t="shared" si="181"/>
        <v>1085</v>
      </c>
      <c r="W624" s="338">
        <v>1085</v>
      </c>
      <c r="X624" s="338"/>
    </row>
    <row r="625" spans="1:24" ht="281.25">
      <c r="A625" s="197" t="s">
        <v>699</v>
      </c>
      <c r="B625" s="188" t="s">
        <v>1137</v>
      </c>
      <c r="C625" s="288"/>
      <c r="D625" s="157" t="s">
        <v>317</v>
      </c>
      <c r="E625" s="157" t="s">
        <v>1180</v>
      </c>
      <c r="F625" s="221" t="s">
        <v>97</v>
      </c>
      <c r="G625" s="221" t="s">
        <v>91</v>
      </c>
      <c r="H625" s="221" t="s">
        <v>1138</v>
      </c>
      <c r="I625" s="152">
        <v>200</v>
      </c>
      <c r="J625" s="187" t="s">
        <v>1367</v>
      </c>
      <c r="K625" s="194" t="s">
        <v>1368</v>
      </c>
      <c r="L625" s="154"/>
      <c r="M625" s="338">
        <v>0</v>
      </c>
      <c r="N625" s="338">
        <v>100</v>
      </c>
      <c r="O625" s="338">
        <v>29.2</v>
      </c>
      <c r="P625" s="338">
        <f>SUM(Q625:R625)</f>
        <v>518.4</v>
      </c>
      <c r="Q625" s="338">
        <v>518.4</v>
      </c>
      <c r="R625" s="338"/>
      <c r="S625" s="338">
        <f>SUM(T625:U625)</f>
        <v>518.4</v>
      </c>
      <c r="T625" s="338">
        <v>518.4</v>
      </c>
      <c r="U625" s="338"/>
      <c r="V625" s="338">
        <f t="shared" si="181"/>
        <v>518.4</v>
      </c>
      <c r="W625" s="338">
        <v>518.4</v>
      </c>
      <c r="X625" s="338"/>
    </row>
    <row r="626" spans="1:24">
      <c r="A626" s="449" t="s">
        <v>744</v>
      </c>
      <c r="B626" s="449"/>
      <c r="C626" s="449"/>
      <c r="D626" s="449"/>
      <c r="E626" s="449"/>
      <c r="F626" s="449"/>
      <c r="G626" s="449"/>
      <c r="H626" s="449"/>
      <c r="I626" s="449"/>
      <c r="J626" s="449"/>
      <c r="K626" s="449"/>
      <c r="L626" s="449"/>
      <c r="M626" s="339">
        <f t="shared" ref="M626:U626" si="187">SUM(M627)</f>
        <v>2737.9</v>
      </c>
      <c r="N626" s="339">
        <f t="shared" si="187"/>
        <v>30069.4</v>
      </c>
      <c r="O626" s="339">
        <f t="shared" si="187"/>
        <v>0</v>
      </c>
      <c r="P626" s="339">
        <f t="shared" si="187"/>
        <v>47330.2</v>
      </c>
      <c r="Q626" s="339">
        <f t="shared" si="187"/>
        <v>47330.2</v>
      </c>
      <c r="R626" s="339">
        <f t="shared" si="187"/>
        <v>0</v>
      </c>
      <c r="S626" s="339">
        <f t="shared" si="187"/>
        <v>316857</v>
      </c>
      <c r="T626" s="339">
        <f t="shared" si="187"/>
        <v>316857</v>
      </c>
      <c r="U626" s="339">
        <f t="shared" si="187"/>
        <v>0</v>
      </c>
      <c r="V626" s="339">
        <f t="shared" si="181"/>
        <v>283663.69999999995</v>
      </c>
      <c r="W626" s="339">
        <f>SUM(W627)</f>
        <v>283663.69999999995</v>
      </c>
      <c r="X626" s="339"/>
    </row>
    <row r="627" spans="1:24">
      <c r="A627" s="290" t="s">
        <v>14</v>
      </c>
      <c r="B627" s="188" t="s">
        <v>745</v>
      </c>
      <c r="C627" s="291"/>
      <c r="D627" s="262"/>
      <c r="E627" s="153"/>
      <c r="F627" s="188"/>
      <c r="G627" s="188"/>
      <c r="H627" s="188"/>
      <c r="I627" s="152">
        <v>400</v>
      </c>
      <c r="J627" s="189"/>
      <c r="K627" s="253"/>
      <c r="L627" s="153"/>
      <c r="M627" s="338">
        <f t="shared" ref="M627:U627" si="188">SUM(M628:M630)</f>
        <v>2737.9</v>
      </c>
      <c r="N627" s="338">
        <f t="shared" si="188"/>
        <v>30069.4</v>
      </c>
      <c r="O627" s="338">
        <f t="shared" si="188"/>
        <v>0</v>
      </c>
      <c r="P627" s="338">
        <f t="shared" si="188"/>
        <v>47330.2</v>
      </c>
      <c r="Q627" s="338">
        <f t="shared" si="188"/>
        <v>47330.2</v>
      </c>
      <c r="R627" s="338">
        <f t="shared" si="188"/>
        <v>0</v>
      </c>
      <c r="S627" s="338">
        <f t="shared" si="188"/>
        <v>316857</v>
      </c>
      <c r="T627" s="338">
        <f t="shared" si="188"/>
        <v>316857</v>
      </c>
      <c r="U627" s="338">
        <f t="shared" si="188"/>
        <v>0</v>
      </c>
      <c r="V627" s="338">
        <f t="shared" si="181"/>
        <v>283663.69999999995</v>
      </c>
      <c r="W627" s="338">
        <f>SUM(W628:W630)</f>
        <v>283663.69999999995</v>
      </c>
      <c r="X627" s="338"/>
    </row>
    <row r="628" spans="1:24" ht="75">
      <c r="A628" s="290" t="s">
        <v>746</v>
      </c>
      <c r="B628" s="188" t="s">
        <v>1139</v>
      </c>
      <c r="C628" s="291"/>
      <c r="D628" s="157" t="s">
        <v>317</v>
      </c>
      <c r="E628" s="157" t="s">
        <v>1180</v>
      </c>
      <c r="F628" s="221" t="s">
        <v>97</v>
      </c>
      <c r="G628" s="221" t="s">
        <v>91</v>
      </c>
      <c r="H628" s="188" t="s">
        <v>1140</v>
      </c>
      <c r="I628" s="152">
        <v>410</v>
      </c>
      <c r="J628" s="439" t="s">
        <v>1141</v>
      </c>
      <c r="K628" s="440" t="s">
        <v>1369</v>
      </c>
      <c r="L628" s="153"/>
      <c r="M628" s="338">
        <v>0</v>
      </c>
      <c r="N628" s="338">
        <v>100</v>
      </c>
      <c r="O628" s="338">
        <v>0</v>
      </c>
      <c r="P628" s="338">
        <f>Q628+R628</f>
        <v>1269.5999999999999</v>
      </c>
      <c r="Q628" s="338">
        <v>1269.5999999999999</v>
      </c>
      <c r="R628" s="338"/>
      <c r="S628" s="338">
        <f>T628+U628</f>
        <v>24787.8</v>
      </c>
      <c r="T628" s="338">
        <v>24787.8</v>
      </c>
      <c r="U628" s="338"/>
      <c r="V628" s="338">
        <f t="shared" si="181"/>
        <v>1269.5999999999999</v>
      </c>
      <c r="W628" s="338">
        <v>1269.5999999999999</v>
      </c>
      <c r="X628" s="338"/>
    </row>
    <row r="629" spans="1:24" ht="88.5" customHeight="1">
      <c r="A629" s="290" t="s">
        <v>760</v>
      </c>
      <c r="B629" s="188" t="s">
        <v>1370</v>
      </c>
      <c r="C629" s="291"/>
      <c r="D629" s="157" t="s">
        <v>317</v>
      </c>
      <c r="E629" s="157" t="s">
        <v>1180</v>
      </c>
      <c r="F629" s="221" t="s">
        <v>97</v>
      </c>
      <c r="G629" s="221" t="s">
        <v>91</v>
      </c>
      <c r="H629" s="188" t="s">
        <v>1371</v>
      </c>
      <c r="I629" s="152">
        <v>410</v>
      </c>
      <c r="J629" s="439"/>
      <c r="K629" s="440"/>
      <c r="L629" s="153"/>
      <c r="M629" s="338">
        <v>0</v>
      </c>
      <c r="N629" s="338">
        <v>29969.4</v>
      </c>
      <c r="O629" s="338">
        <v>0</v>
      </c>
      <c r="P629" s="338">
        <f>Q629+R629</f>
        <v>46060.6</v>
      </c>
      <c r="Q629" s="338">
        <v>46060.6</v>
      </c>
      <c r="R629" s="338"/>
      <c r="S629" s="338">
        <f>T629+U629</f>
        <v>292069.2</v>
      </c>
      <c r="T629" s="338">
        <v>292069.2</v>
      </c>
      <c r="U629" s="338"/>
      <c r="V629" s="338">
        <f t="shared" si="181"/>
        <v>282394.09999999998</v>
      </c>
      <c r="W629" s="338">
        <v>282394.09999999998</v>
      </c>
      <c r="X629" s="338"/>
    </row>
    <row r="630" spans="1:24" ht="87" customHeight="1">
      <c r="A630" s="290" t="s">
        <v>751</v>
      </c>
      <c r="B630" s="188" t="s">
        <v>1142</v>
      </c>
      <c r="C630" s="291"/>
      <c r="D630" s="157" t="s">
        <v>317</v>
      </c>
      <c r="E630" s="157" t="s">
        <v>1180</v>
      </c>
      <c r="F630" s="221" t="s">
        <v>97</v>
      </c>
      <c r="G630" s="221" t="s">
        <v>91</v>
      </c>
      <c r="H630" s="188" t="s">
        <v>1143</v>
      </c>
      <c r="I630" s="152">
        <v>410</v>
      </c>
      <c r="J630" s="439"/>
      <c r="K630" s="440"/>
      <c r="L630" s="153"/>
      <c r="M630" s="338">
        <v>2737.9</v>
      </c>
      <c r="N630" s="338">
        <v>0</v>
      </c>
      <c r="O630" s="338">
        <v>0</v>
      </c>
      <c r="P630" s="338"/>
      <c r="Q630" s="338"/>
      <c r="R630" s="338"/>
      <c r="S630" s="338"/>
      <c r="T630" s="338"/>
      <c r="U630" s="338"/>
      <c r="V630" s="338">
        <f t="shared" si="181"/>
        <v>0</v>
      </c>
      <c r="W630" s="338"/>
      <c r="X630" s="338"/>
    </row>
    <row r="631" spans="1:24">
      <c r="A631" s="199" t="s">
        <v>19</v>
      </c>
      <c r="B631" s="441" t="s">
        <v>193</v>
      </c>
      <c r="C631" s="441"/>
      <c r="D631" s="441"/>
      <c r="E631" s="441"/>
      <c r="F631" s="441"/>
      <c r="G631" s="441"/>
      <c r="H631" s="441"/>
      <c r="I631" s="441"/>
      <c r="J631" s="441"/>
      <c r="K631" s="441"/>
      <c r="L631" s="441"/>
      <c r="M631" s="340">
        <f t="shared" ref="M631:U631" si="189">SUM(M632:M632)</f>
        <v>6717.5</v>
      </c>
      <c r="N631" s="340">
        <f t="shared" si="189"/>
        <v>0</v>
      </c>
      <c r="O631" s="340">
        <f t="shared" si="189"/>
        <v>0</v>
      </c>
      <c r="P631" s="340">
        <f t="shared" si="189"/>
        <v>0</v>
      </c>
      <c r="Q631" s="340">
        <f t="shared" si="189"/>
        <v>0</v>
      </c>
      <c r="R631" s="340">
        <f t="shared" si="189"/>
        <v>0</v>
      </c>
      <c r="S631" s="340">
        <f t="shared" si="189"/>
        <v>0</v>
      </c>
      <c r="T631" s="340">
        <f t="shared" si="189"/>
        <v>0</v>
      </c>
      <c r="U631" s="340">
        <f t="shared" si="189"/>
        <v>0</v>
      </c>
      <c r="V631" s="340">
        <f t="shared" si="181"/>
        <v>0</v>
      </c>
      <c r="W631" s="340">
        <f>SUM(W632:W632)</f>
        <v>0</v>
      </c>
      <c r="X631" s="340">
        <f>SUM(X632:X645)</f>
        <v>0</v>
      </c>
    </row>
    <row r="632" spans="1:24" ht="111.75" customHeight="1">
      <c r="A632" s="197" t="s">
        <v>17</v>
      </c>
      <c r="B632" s="188" t="s">
        <v>1144</v>
      </c>
      <c r="C632" s="291"/>
      <c r="D632" s="157" t="s">
        <v>1145</v>
      </c>
      <c r="E632" s="157" t="s">
        <v>1372</v>
      </c>
      <c r="F632" s="188">
        <v>12</v>
      </c>
      <c r="G632" s="188" t="s">
        <v>1373</v>
      </c>
      <c r="H632" s="188" t="s">
        <v>1374</v>
      </c>
      <c r="I632" s="152">
        <v>810</v>
      </c>
      <c r="J632" s="187" t="s">
        <v>1146</v>
      </c>
      <c r="K632" s="253">
        <v>37900</v>
      </c>
      <c r="L632" s="262"/>
      <c r="M632" s="338">
        <v>6717.5</v>
      </c>
      <c r="N632" s="338">
        <v>0</v>
      </c>
      <c r="O632" s="338">
        <v>0</v>
      </c>
      <c r="P632" s="338">
        <f>SUM(Q632:R632)</f>
        <v>0</v>
      </c>
      <c r="Q632" s="338">
        <v>0</v>
      </c>
      <c r="R632" s="338"/>
      <c r="S632" s="338">
        <f>SUM(T632:U632)</f>
        <v>0</v>
      </c>
      <c r="T632" s="338">
        <v>0</v>
      </c>
      <c r="U632" s="338"/>
      <c r="V632" s="338">
        <f t="shared" si="181"/>
        <v>0</v>
      </c>
      <c r="W632" s="338">
        <v>0</v>
      </c>
      <c r="X632" s="338"/>
    </row>
    <row r="633" spans="1:24">
      <c r="A633" s="199" t="s">
        <v>23</v>
      </c>
      <c r="B633" s="441" t="s">
        <v>78</v>
      </c>
      <c r="C633" s="441"/>
      <c r="D633" s="441"/>
      <c r="E633" s="441"/>
      <c r="F633" s="441"/>
      <c r="G633" s="441"/>
      <c r="H633" s="441"/>
      <c r="I633" s="441"/>
      <c r="J633" s="441"/>
      <c r="K633" s="441"/>
      <c r="L633" s="441"/>
      <c r="M633" s="340">
        <f t="shared" ref="M633:U633" si="190">M634</f>
        <v>69</v>
      </c>
      <c r="N633" s="340">
        <f t="shared" si="190"/>
        <v>300</v>
      </c>
      <c r="O633" s="340">
        <f t="shared" si="190"/>
        <v>46</v>
      </c>
      <c r="P633" s="340">
        <f t="shared" si="190"/>
        <v>257.2</v>
      </c>
      <c r="Q633" s="340">
        <f t="shared" si="190"/>
        <v>257.2</v>
      </c>
      <c r="R633" s="340">
        <f t="shared" si="190"/>
        <v>0</v>
      </c>
      <c r="S633" s="340">
        <f t="shared" si="190"/>
        <v>253</v>
      </c>
      <c r="T633" s="340">
        <f t="shared" si="190"/>
        <v>253</v>
      </c>
      <c r="U633" s="340">
        <f t="shared" si="190"/>
        <v>0</v>
      </c>
      <c r="V633" s="340">
        <f t="shared" si="181"/>
        <v>265.10000000000002</v>
      </c>
      <c r="W633" s="340">
        <f>W634</f>
        <v>265.10000000000002</v>
      </c>
      <c r="X633" s="340"/>
    </row>
    <row r="634" spans="1:24" ht="238.5" customHeight="1">
      <c r="A634" s="213"/>
      <c r="B634" s="148" t="s">
        <v>1147</v>
      </c>
      <c r="C634" s="310"/>
      <c r="D634" s="156" t="s">
        <v>1127</v>
      </c>
      <c r="E634" s="156" t="s">
        <v>1360</v>
      </c>
      <c r="F634" s="264" t="s">
        <v>91</v>
      </c>
      <c r="G634" s="265">
        <v>13</v>
      </c>
      <c r="H634" s="221" t="s">
        <v>1148</v>
      </c>
      <c r="I634" s="265">
        <v>830</v>
      </c>
      <c r="J634" s="188" t="s">
        <v>1149</v>
      </c>
      <c r="K634" s="194" t="s">
        <v>1130</v>
      </c>
      <c r="L634" s="275"/>
      <c r="M634" s="341">
        <v>69</v>
      </c>
      <c r="N634" s="341">
        <v>300</v>
      </c>
      <c r="O634" s="341">
        <v>46</v>
      </c>
      <c r="P634" s="338">
        <f>SUM(Q634:R634)</f>
        <v>257.2</v>
      </c>
      <c r="Q634" s="338">
        <v>257.2</v>
      </c>
      <c r="R634" s="338"/>
      <c r="S634" s="338">
        <f>SUM(T634:U634)</f>
        <v>253</v>
      </c>
      <c r="T634" s="338">
        <v>253</v>
      </c>
      <c r="U634" s="338"/>
      <c r="V634" s="338">
        <f t="shared" si="181"/>
        <v>265.10000000000002</v>
      </c>
      <c r="W634" s="338">
        <v>265.10000000000002</v>
      </c>
      <c r="X634" s="338"/>
    </row>
    <row r="635" spans="1:24">
      <c r="A635" s="199" t="s">
        <v>55</v>
      </c>
      <c r="B635" s="441" t="s">
        <v>31</v>
      </c>
      <c r="C635" s="441"/>
      <c r="D635" s="441"/>
      <c r="E635" s="441"/>
      <c r="F635" s="441"/>
      <c r="G635" s="441"/>
      <c r="H635" s="441"/>
      <c r="I635" s="441"/>
      <c r="J635" s="441"/>
      <c r="K635" s="441"/>
      <c r="L635" s="441"/>
      <c r="M635" s="340">
        <f t="shared" ref="M635:U635" si="191">M636</f>
        <v>1457.2</v>
      </c>
      <c r="N635" s="340">
        <f t="shared" si="191"/>
        <v>0</v>
      </c>
      <c r="O635" s="340">
        <f t="shared" si="191"/>
        <v>0</v>
      </c>
      <c r="P635" s="340">
        <f t="shared" si="191"/>
        <v>0</v>
      </c>
      <c r="Q635" s="340">
        <f t="shared" si="191"/>
        <v>0</v>
      </c>
      <c r="R635" s="340">
        <f t="shared" si="191"/>
        <v>0</v>
      </c>
      <c r="S635" s="340">
        <f t="shared" si="191"/>
        <v>0</v>
      </c>
      <c r="T635" s="340">
        <f t="shared" si="191"/>
        <v>0</v>
      </c>
      <c r="U635" s="340">
        <f t="shared" si="191"/>
        <v>0</v>
      </c>
      <c r="V635" s="340">
        <f t="shared" si="181"/>
        <v>0</v>
      </c>
      <c r="W635" s="340">
        <f>W636</f>
        <v>0</v>
      </c>
      <c r="X635" s="340"/>
    </row>
    <row r="636" spans="1:24" ht="240" customHeight="1">
      <c r="A636" s="197"/>
      <c r="B636" s="188" t="s">
        <v>856</v>
      </c>
      <c r="C636" s="291"/>
      <c r="D636" s="156" t="s">
        <v>1127</v>
      </c>
      <c r="E636" s="156" t="s">
        <v>1360</v>
      </c>
      <c r="F636" s="221" t="s">
        <v>91</v>
      </c>
      <c r="G636" s="221" t="s">
        <v>82</v>
      </c>
      <c r="H636" s="188">
        <v>1610426000</v>
      </c>
      <c r="I636" s="152">
        <v>850</v>
      </c>
      <c r="J636" s="188" t="s">
        <v>1149</v>
      </c>
      <c r="K636" s="194" t="s">
        <v>1130</v>
      </c>
      <c r="L636" s="262"/>
      <c r="M636" s="338">
        <v>1457.2</v>
      </c>
      <c r="N636" s="338">
        <v>0</v>
      </c>
      <c r="O636" s="338">
        <v>0</v>
      </c>
      <c r="P636" s="338">
        <f>SUM(Q636:R636)</f>
        <v>0</v>
      </c>
      <c r="Q636" s="338">
        <v>0</v>
      </c>
      <c r="R636" s="338"/>
      <c r="S636" s="338">
        <f>SUM(T636:U636)</f>
        <v>0</v>
      </c>
      <c r="T636" s="338">
        <v>0</v>
      </c>
      <c r="U636" s="338"/>
      <c r="V636" s="338">
        <f t="shared" si="181"/>
        <v>0</v>
      </c>
      <c r="W636" s="338">
        <v>0</v>
      </c>
      <c r="X636" s="338"/>
    </row>
    <row r="637" spans="1:24" ht="56.25">
      <c r="A637" s="190" t="s">
        <v>261</v>
      </c>
      <c r="B637" s="266" t="s">
        <v>490</v>
      </c>
      <c r="C637" s="307"/>
      <c r="D637" s="191"/>
      <c r="E637" s="191"/>
      <c r="F637" s="191"/>
      <c r="G637" s="191"/>
      <c r="H637" s="191"/>
      <c r="I637" s="191"/>
      <c r="J637" s="190"/>
      <c r="K637" s="190"/>
      <c r="L637" s="140"/>
      <c r="M637" s="336">
        <f t="shared" ref="M637:X637" si="192">SUM(M638,)</f>
        <v>260137.00999999998</v>
      </c>
      <c r="N637" s="336">
        <f t="shared" si="192"/>
        <v>256407.81000000003</v>
      </c>
      <c r="O637" s="336">
        <f t="shared" si="192"/>
        <v>178857.8</v>
      </c>
      <c r="P637" s="336">
        <f t="shared" si="192"/>
        <v>293341.07</v>
      </c>
      <c r="Q637" s="336">
        <f t="shared" si="192"/>
        <v>293341.07</v>
      </c>
      <c r="R637" s="336">
        <f t="shared" si="192"/>
        <v>0</v>
      </c>
      <c r="S637" s="336">
        <f t="shared" si="192"/>
        <v>288568.19999999995</v>
      </c>
      <c r="T637" s="336">
        <f t="shared" si="192"/>
        <v>288568.19999999995</v>
      </c>
      <c r="U637" s="336">
        <f t="shared" si="192"/>
        <v>0</v>
      </c>
      <c r="V637" s="336">
        <f t="shared" si="192"/>
        <v>302360.8</v>
      </c>
      <c r="W637" s="336">
        <f t="shared" si="192"/>
        <v>302360.8</v>
      </c>
      <c r="X637" s="336">
        <f t="shared" si="192"/>
        <v>0</v>
      </c>
    </row>
    <row r="638" spans="1:24">
      <c r="A638" s="199" t="s">
        <v>9</v>
      </c>
      <c r="B638" s="506" t="s">
        <v>66</v>
      </c>
      <c r="C638" s="506"/>
      <c r="D638" s="506"/>
      <c r="E638" s="506"/>
      <c r="F638" s="506"/>
      <c r="G638" s="506"/>
      <c r="H638" s="506"/>
      <c r="I638" s="506"/>
      <c r="J638" s="506"/>
      <c r="K638" s="506"/>
      <c r="L638" s="506"/>
      <c r="M638" s="337">
        <f t="shared" ref="M638:U638" si="193">SUM(M639,M644,M647,M673,)</f>
        <v>260137.00999999998</v>
      </c>
      <c r="N638" s="337">
        <f t="shared" si="193"/>
        <v>256407.81000000003</v>
      </c>
      <c r="O638" s="337">
        <f t="shared" si="193"/>
        <v>178857.8</v>
      </c>
      <c r="P638" s="337">
        <f t="shared" si="193"/>
        <v>293341.07</v>
      </c>
      <c r="Q638" s="337">
        <f t="shared" si="193"/>
        <v>293341.07</v>
      </c>
      <c r="R638" s="337">
        <f t="shared" si="193"/>
        <v>0</v>
      </c>
      <c r="S638" s="337">
        <f t="shared" si="193"/>
        <v>288568.19999999995</v>
      </c>
      <c r="T638" s="337">
        <f t="shared" si="193"/>
        <v>288568.19999999995</v>
      </c>
      <c r="U638" s="337">
        <f t="shared" si="193"/>
        <v>0</v>
      </c>
      <c r="V638" s="337">
        <f>W638+X638</f>
        <v>302360.8</v>
      </c>
      <c r="W638" s="337">
        <f>SUM(W639,W644,W647,W673,)</f>
        <v>302360.8</v>
      </c>
      <c r="X638" s="337">
        <f>SUM(X639,X644,X647,X673,)</f>
        <v>0</v>
      </c>
    </row>
    <row r="639" spans="1:24">
      <c r="A639" s="267" t="s">
        <v>56</v>
      </c>
      <c r="B639" s="256"/>
      <c r="C639" s="268"/>
      <c r="D639" s="268"/>
      <c r="E639" s="268"/>
      <c r="F639" s="268"/>
      <c r="G639" s="268"/>
      <c r="H639" s="268"/>
      <c r="I639" s="268"/>
      <c r="J639" s="256"/>
      <c r="K639" s="256"/>
      <c r="L639" s="268"/>
      <c r="M639" s="144">
        <f t="shared" ref="M639:U639" si="194">SUM(M640:M643)</f>
        <v>9370.6499999999978</v>
      </c>
      <c r="N639" s="144">
        <f t="shared" si="194"/>
        <v>10122.1</v>
      </c>
      <c r="O639" s="144">
        <f t="shared" si="194"/>
        <v>5723.7199999999993</v>
      </c>
      <c r="P639" s="144">
        <f t="shared" si="194"/>
        <v>11655.97</v>
      </c>
      <c r="Q639" s="144">
        <f t="shared" si="194"/>
        <v>11655.97</v>
      </c>
      <c r="R639" s="144">
        <f t="shared" si="194"/>
        <v>0</v>
      </c>
      <c r="S639" s="144">
        <f t="shared" si="194"/>
        <v>11466.099999999999</v>
      </c>
      <c r="T639" s="144">
        <f t="shared" si="194"/>
        <v>11466.099999999999</v>
      </c>
      <c r="U639" s="144">
        <f t="shared" si="194"/>
        <v>0</v>
      </c>
      <c r="V639" s="144">
        <f t="shared" ref="V639:V674" si="195">W639+X639</f>
        <v>12014.4</v>
      </c>
      <c r="W639" s="144">
        <f>SUM(W640:W643)</f>
        <v>12014.4</v>
      </c>
      <c r="X639" s="144"/>
    </row>
    <row r="640" spans="1:24">
      <c r="A640" s="485" t="s">
        <v>10</v>
      </c>
      <c r="B640" s="450" t="s">
        <v>67</v>
      </c>
      <c r="C640" s="507"/>
      <c r="D640" s="157" t="s">
        <v>328</v>
      </c>
      <c r="E640" s="157" t="s">
        <v>1237</v>
      </c>
      <c r="F640" s="221">
        <v>11</v>
      </c>
      <c r="G640" s="221" t="s">
        <v>97</v>
      </c>
      <c r="H640" s="157" t="s">
        <v>491</v>
      </c>
      <c r="I640" s="157">
        <v>100</v>
      </c>
      <c r="J640" s="439" t="s">
        <v>492</v>
      </c>
      <c r="K640" s="439" t="s">
        <v>493</v>
      </c>
      <c r="L640" s="489" t="s">
        <v>494</v>
      </c>
      <c r="M640" s="338">
        <v>6729.15</v>
      </c>
      <c r="N640" s="338">
        <v>7472.6</v>
      </c>
      <c r="O640" s="338">
        <v>4314.3599999999997</v>
      </c>
      <c r="P640" s="338">
        <f>SUM(Q640:R640)</f>
        <v>8663.67</v>
      </c>
      <c r="Q640" s="338">
        <v>8663.67</v>
      </c>
      <c r="R640" s="338"/>
      <c r="S640" s="338">
        <f>SUM(T640:U640)</f>
        <v>8522.5</v>
      </c>
      <c r="T640" s="338">
        <v>8522.5</v>
      </c>
      <c r="U640" s="338"/>
      <c r="V640" s="338">
        <f t="shared" si="195"/>
        <v>8930</v>
      </c>
      <c r="W640" s="338">
        <v>8930</v>
      </c>
      <c r="X640" s="338"/>
    </row>
    <row r="641" spans="1:24">
      <c r="A641" s="485"/>
      <c r="B641" s="450"/>
      <c r="C641" s="507"/>
      <c r="D641" s="157" t="s">
        <v>328</v>
      </c>
      <c r="E641" s="157" t="s">
        <v>1237</v>
      </c>
      <c r="F641" s="221" t="s">
        <v>80</v>
      </c>
      <c r="G641" s="221" t="s">
        <v>97</v>
      </c>
      <c r="H641" s="157" t="s">
        <v>841</v>
      </c>
      <c r="I641" s="157" t="s">
        <v>989</v>
      </c>
      <c r="J641" s="439"/>
      <c r="K641" s="439"/>
      <c r="L641" s="489"/>
      <c r="M641" s="338">
        <v>80</v>
      </c>
      <c r="N641" s="338"/>
      <c r="O641" s="338"/>
      <c r="P641" s="338"/>
      <c r="Q641" s="338"/>
      <c r="R641" s="338"/>
      <c r="S641" s="338"/>
      <c r="T641" s="338"/>
      <c r="U641" s="338"/>
      <c r="V641" s="338">
        <f t="shared" si="195"/>
        <v>0</v>
      </c>
      <c r="W641" s="338"/>
      <c r="X641" s="338"/>
    </row>
    <row r="642" spans="1:24">
      <c r="A642" s="485"/>
      <c r="B642" s="450"/>
      <c r="C642" s="507"/>
      <c r="D642" s="157" t="s">
        <v>309</v>
      </c>
      <c r="E642" s="157" t="s">
        <v>1175</v>
      </c>
      <c r="F642" s="221">
        <v>11</v>
      </c>
      <c r="G642" s="221" t="s">
        <v>97</v>
      </c>
      <c r="H642" s="157" t="s">
        <v>491</v>
      </c>
      <c r="I642" s="157">
        <v>100</v>
      </c>
      <c r="J642" s="439"/>
      <c r="K642" s="439"/>
      <c r="L642" s="489"/>
      <c r="M642" s="338">
        <v>2128.6999999999998</v>
      </c>
      <c r="N642" s="338">
        <f>2254.4+15</f>
        <v>2269.4</v>
      </c>
      <c r="O642" s="338">
        <v>1185.2</v>
      </c>
      <c r="P642" s="338">
        <f>SUM(Q642:R642)</f>
        <v>2616.4</v>
      </c>
      <c r="Q642" s="338">
        <v>2616.4</v>
      </c>
      <c r="R642" s="338"/>
      <c r="S642" s="338">
        <f>SUM(T642:U642)</f>
        <v>2573.8000000000002</v>
      </c>
      <c r="T642" s="338">
        <v>2573.8000000000002</v>
      </c>
      <c r="U642" s="338"/>
      <c r="V642" s="338">
        <f t="shared" si="195"/>
        <v>2696.9</v>
      </c>
      <c r="W642" s="338">
        <v>2696.9</v>
      </c>
      <c r="X642" s="338"/>
    </row>
    <row r="643" spans="1:24" ht="111.75" customHeight="1">
      <c r="A643" s="197" t="s">
        <v>11</v>
      </c>
      <c r="B643" s="221" t="s">
        <v>68</v>
      </c>
      <c r="C643" s="244"/>
      <c r="D643" s="157" t="s">
        <v>309</v>
      </c>
      <c r="E643" s="157" t="s">
        <v>1175</v>
      </c>
      <c r="F643" s="221" t="s">
        <v>80</v>
      </c>
      <c r="G643" s="221" t="s">
        <v>97</v>
      </c>
      <c r="H643" s="157" t="s">
        <v>491</v>
      </c>
      <c r="I643" s="157">
        <v>200</v>
      </c>
      <c r="J643" s="187" t="s">
        <v>495</v>
      </c>
      <c r="K643" s="221" t="s">
        <v>496</v>
      </c>
      <c r="L643" s="157" t="s">
        <v>497</v>
      </c>
      <c r="M643" s="338">
        <v>432.8</v>
      </c>
      <c r="N643" s="338">
        <v>380.1</v>
      </c>
      <c r="O643" s="338">
        <v>224.16</v>
      </c>
      <c r="P643" s="338">
        <f>SUM(Q643:R643)</f>
        <v>375.9</v>
      </c>
      <c r="Q643" s="338">
        <v>375.9</v>
      </c>
      <c r="R643" s="338"/>
      <c r="S643" s="338">
        <f>SUM(T643:U643)</f>
        <v>369.8</v>
      </c>
      <c r="T643" s="338">
        <v>369.8</v>
      </c>
      <c r="U643" s="338"/>
      <c r="V643" s="338">
        <f t="shared" si="195"/>
        <v>387.5</v>
      </c>
      <c r="W643" s="338">
        <v>387.5</v>
      </c>
      <c r="X643" s="338"/>
    </row>
    <row r="644" spans="1:24">
      <c r="A644" s="508" t="s">
        <v>72</v>
      </c>
      <c r="B644" s="508"/>
      <c r="C644" s="508"/>
      <c r="D644" s="508"/>
      <c r="E644" s="508"/>
      <c r="F644" s="508"/>
      <c r="G644" s="508"/>
      <c r="H644" s="508"/>
      <c r="I644" s="508"/>
      <c r="J644" s="508"/>
      <c r="K644" s="508"/>
      <c r="L644" s="508"/>
      <c r="M644" s="358">
        <f t="shared" ref="M644:U644" si="196">SUM(M645)</f>
        <v>0</v>
      </c>
      <c r="N644" s="358">
        <f t="shared" si="196"/>
        <v>0</v>
      </c>
      <c r="O644" s="358">
        <f t="shared" si="196"/>
        <v>0</v>
      </c>
      <c r="P644" s="358">
        <f t="shared" si="196"/>
        <v>0</v>
      </c>
      <c r="Q644" s="358">
        <f t="shared" si="196"/>
        <v>0</v>
      </c>
      <c r="R644" s="358">
        <f t="shared" si="196"/>
        <v>0</v>
      </c>
      <c r="S644" s="358">
        <f t="shared" si="196"/>
        <v>7</v>
      </c>
      <c r="T644" s="358">
        <f t="shared" si="196"/>
        <v>7</v>
      </c>
      <c r="U644" s="358">
        <f t="shared" si="196"/>
        <v>0</v>
      </c>
      <c r="V644" s="358">
        <f t="shared" si="195"/>
        <v>0</v>
      </c>
      <c r="W644" s="358">
        <f>SUM(W645)</f>
        <v>0</v>
      </c>
      <c r="X644" s="358"/>
    </row>
    <row r="645" spans="1:24" ht="111.75" customHeight="1">
      <c r="A645" s="197" t="s">
        <v>21</v>
      </c>
      <c r="B645" s="187" t="s">
        <v>88</v>
      </c>
      <c r="C645" s="288"/>
      <c r="D645" s="301"/>
      <c r="E645" s="187" t="s">
        <v>1382</v>
      </c>
      <c r="F645" s="187" t="s">
        <v>80</v>
      </c>
      <c r="G645" s="187" t="s">
        <v>97</v>
      </c>
      <c r="H645" s="154" t="s">
        <v>733</v>
      </c>
      <c r="I645" s="154" t="s">
        <v>137</v>
      </c>
      <c r="J645" s="221" t="s">
        <v>1379</v>
      </c>
      <c r="K645" s="189" t="s">
        <v>1380</v>
      </c>
      <c r="L645" s="154" t="s">
        <v>497</v>
      </c>
      <c r="M645" s="338">
        <f t="shared" ref="M645:R645" si="197">SUM(M646:M646)</f>
        <v>0</v>
      </c>
      <c r="N645" s="338">
        <f t="shared" si="197"/>
        <v>0</v>
      </c>
      <c r="O645" s="338">
        <f t="shared" si="197"/>
        <v>0</v>
      </c>
      <c r="P645" s="338">
        <f t="shared" si="197"/>
        <v>0</v>
      </c>
      <c r="Q645" s="338">
        <f t="shared" si="197"/>
        <v>0</v>
      </c>
      <c r="R645" s="338">
        <f t="shared" si="197"/>
        <v>0</v>
      </c>
      <c r="S645" s="338">
        <f>T645</f>
        <v>7</v>
      </c>
      <c r="T645" s="338">
        <v>7</v>
      </c>
      <c r="U645" s="338">
        <f>SUM(U646:U646)</f>
        <v>0</v>
      </c>
      <c r="V645" s="338">
        <f t="shared" si="195"/>
        <v>0</v>
      </c>
      <c r="W645" s="338">
        <f>SUM(W646:W646)</f>
        <v>0</v>
      </c>
      <c r="X645" s="338"/>
    </row>
    <row r="646" spans="1:24" ht="112.5">
      <c r="A646" s="197" t="s">
        <v>41</v>
      </c>
      <c r="B646" s="187" t="s">
        <v>1381</v>
      </c>
      <c r="C646" s="288"/>
      <c r="D646" s="301"/>
      <c r="E646" s="154" t="s">
        <v>1382</v>
      </c>
      <c r="F646" s="187" t="s">
        <v>80</v>
      </c>
      <c r="G646" s="187" t="s">
        <v>97</v>
      </c>
      <c r="H646" s="154" t="s">
        <v>733</v>
      </c>
      <c r="I646" s="154" t="s">
        <v>137</v>
      </c>
      <c r="J646" s="221" t="s">
        <v>1379</v>
      </c>
      <c r="K646" s="189" t="s">
        <v>1380</v>
      </c>
      <c r="L646" s="154" t="s">
        <v>497</v>
      </c>
      <c r="M646" s="338"/>
      <c r="N646" s="338"/>
      <c r="O646" s="338"/>
      <c r="P646" s="338">
        <f>SUM(Q646:R646)</f>
        <v>0</v>
      </c>
      <c r="Q646" s="338"/>
      <c r="R646" s="338"/>
      <c r="S646" s="338">
        <v>7</v>
      </c>
      <c r="T646" s="338">
        <v>7</v>
      </c>
      <c r="U646" s="338"/>
      <c r="V646" s="338">
        <f t="shared" si="195"/>
        <v>0</v>
      </c>
      <c r="W646" s="338"/>
      <c r="X646" s="338">
        <f>SUM(X647:X647)</f>
        <v>0</v>
      </c>
    </row>
    <row r="647" spans="1:24">
      <c r="A647" s="508" t="s">
        <v>74</v>
      </c>
      <c r="B647" s="508"/>
      <c r="C647" s="508"/>
      <c r="D647" s="508"/>
      <c r="E647" s="508"/>
      <c r="F647" s="508"/>
      <c r="G647" s="508"/>
      <c r="H647" s="508"/>
      <c r="I647" s="508"/>
      <c r="J647" s="508"/>
      <c r="K647" s="508"/>
      <c r="L647" s="508"/>
      <c r="M647" s="358">
        <f>SUM(M648)</f>
        <v>245766.36</v>
      </c>
      <c r="N647" s="358">
        <f t="shared" ref="N647:X647" si="198">SUM(N648)</f>
        <v>241285.71000000002</v>
      </c>
      <c r="O647" s="358">
        <f t="shared" si="198"/>
        <v>169966.07999999999</v>
      </c>
      <c r="P647" s="358">
        <f t="shared" si="198"/>
        <v>276685.10000000003</v>
      </c>
      <c r="Q647" s="358">
        <f t="shared" si="198"/>
        <v>276685.10000000003</v>
      </c>
      <c r="R647" s="358">
        <f t="shared" si="198"/>
        <v>0</v>
      </c>
      <c r="S647" s="358">
        <f t="shared" si="198"/>
        <v>272175.69999999995</v>
      </c>
      <c r="T647" s="358">
        <f t="shared" si="198"/>
        <v>272175.69999999995</v>
      </c>
      <c r="U647" s="358">
        <f t="shared" si="198"/>
        <v>0</v>
      </c>
      <c r="V647" s="358">
        <f t="shared" si="198"/>
        <v>285194.3</v>
      </c>
      <c r="W647" s="358">
        <f t="shared" si="198"/>
        <v>285194.3</v>
      </c>
      <c r="X647" s="358">
        <f t="shared" si="198"/>
        <v>0</v>
      </c>
    </row>
    <row r="648" spans="1:24">
      <c r="A648" s="508" t="s">
        <v>37</v>
      </c>
      <c r="B648" s="508"/>
      <c r="C648" s="508"/>
      <c r="D648" s="508"/>
      <c r="E648" s="508"/>
      <c r="F648" s="508"/>
      <c r="G648" s="508"/>
      <c r="H648" s="508"/>
      <c r="I648" s="508"/>
      <c r="J648" s="508"/>
      <c r="K648" s="508"/>
      <c r="L648" s="508"/>
      <c r="M648" s="144">
        <f t="shared" ref="M648:U648" si="199">SUM(M649,M658)</f>
        <v>245766.36</v>
      </c>
      <c r="N648" s="144">
        <f t="shared" si="199"/>
        <v>241285.71000000002</v>
      </c>
      <c r="O648" s="144">
        <f t="shared" si="199"/>
        <v>169966.07999999999</v>
      </c>
      <c r="P648" s="144">
        <f t="shared" si="199"/>
        <v>276685.10000000003</v>
      </c>
      <c r="Q648" s="144">
        <f t="shared" si="199"/>
        <v>276685.10000000003</v>
      </c>
      <c r="R648" s="144">
        <f t="shared" si="199"/>
        <v>0</v>
      </c>
      <c r="S648" s="144">
        <f t="shared" si="199"/>
        <v>272175.69999999995</v>
      </c>
      <c r="T648" s="144">
        <f t="shared" si="199"/>
        <v>272175.69999999995</v>
      </c>
      <c r="U648" s="144">
        <f t="shared" si="199"/>
        <v>0</v>
      </c>
      <c r="V648" s="144">
        <f t="shared" si="195"/>
        <v>285194.3</v>
      </c>
      <c r="W648" s="144">
        <f>SUM(W649,W658)</f>
        <v>285194.3</v>
      </c>
      <c r="X648" s="144"/>
    </row>
    <row r="649" spans="1:24" ht="93.75">
      <c r="A649" s="269" t="s">
        <v>38</v>
      </c>
      <c r="B649" s="256" t="s">
        <v>77</v>
      </c>
      <c r="C649" s="326"/>
      <c r="D649" s="273"/>
      <c r="E649" s="273"/>
      <c r="F649" s="256"/>
      <c r="G649" s="256"/>
      <c r="H649" s="270"/>
      <c r="I649" s="270">
        <v>600</v>
      </c>
      <c r="J649" s="269"/>
      <c r="K649" s="274"/>
      <c r="L649" s="273"/>
      <c r="M649" s="338">
        <f t="shared" ref="M649:U649" si="200">SUM(M650:M657)</f>
        <v>227002.68</v>
      </c>
      <c r="N649" s="338">
        <f t="shared" si="200"/>
        <v>231435.29</v>
      </c>
      <c r="O649" s="338">
        <f t="shared" si="200"/>
        <v>163860.09999999998</v>
      </c>
      <c r="P649" s="338">
        <f t="shared" si="200"/>
        <v>273390.00000000006</v>
      </c>
      <c r="Q649" s="338">
        <f t="shared" si="200"/>
        <v>273390.00000000006</v>
      </c>
      <c r="R649" s="338">
        <f t="shared" si="200"/>
        <v>0</v>
      </c>
      <c r="S649" s="338">
        <f t="shared" si="200"/>
        <v>268913.09999999998</v>
      </c>
      <c r="T649" s="338">
        <f t="shared" si="200"/>
        <v>268913.09999999998</v>
      </c>
      <c r="U649" s="338">
        <f t="shared" si="200"/>
        <v>0</v>
      </c>
      <c r="V649" s="338">
        <f t="shared" si="195"/>
        <v>281837.89999999997</v>
      </c>
      <c r="W649" s="338">
        <f>SUM(W650:W657)</f>
        <v>281837.89999999997</v>
      </c>
      <c r="X649" s="338"/>
    </row>
    <row r="650" spans="1:24">
      <c r="A650" s="483" t="s">
        <v>44</v>
      </c>
      <c r="B650" s="494" t="s">
        <v>501</v>
      </c>
      <c r="C650" s="509" t="s">
        <v>1042</v>
      </c>
      <c r="D650" s="271" t="s">
        <v>502</v>
      </c>
      <c r="E650" s="271" t="s">
        <v>1383</v>
      </c>
      <c r="F650" s="272">
        <v>11</v>
      </c>
      <c r="G650" s="272" t="s">
        <v>91</v>
      </c>
      <c r="H650" s="270">
        <v>1210200590</v>
      </c>
      <c r="I650" s="270">
        <v>621</v>
      </c>
      <c r="J650" s="494" t="s">
        <v>508</v>
      </c>
      <c r="K650" s="510" t="s">
        <v>509</v>
      </c>
      <c r="L650" s="511" t="s">
        <v>510</v>
      </c>
      <c r="M650" s="338">
        <v>11471.1</v>
      </c>
      <c r="N650" s="338">
        <v>11479.8</v>
      </c>
      <c r="O650" s="338">
        <v>8283.65</v>
      </c>
      <c r="P650" s="338">
        <f>SUM(Q650:R650)</f>
        <v>12365.1</v>
      </c>
      <c r="Q650" s="338">
        <v>12365.1</v>
      </c>
      <c r="R650" s="338"/>
      <c r="S650" s="338">
        <f>SUM(T650:U650)</f>
        <v>12170.1</v>
      </c>
      <c r="T650" s="338">
        <v>12170.1</v>
      </c>
      <c r="U650" s="338"/>
      <c r="V650" s="338">
        <f t="shared" si="195"/>
        <v>12733.1</v>
      </c>
      <c r="W650" s="338">
        <v>12733.1</v>
      </c>
      <c r="X650" s="338"/>
    </row>
    <row r="651" spans="1:24">
      <c r="A651" s="483"/>
      <c r="B651" s="494"/>
      <c r="C651" s="509"/>
      <c r="D651" s="271" t="s">
        <v>502</v>
      </c>
      <c r="E651" s="271"/>
      <c r="F651" s="272" t="s">
        <v>80</v>
      </c>
      <c r="G651" s="272" t="s">
        <v>91</v>
      </c>
      <c r="H651" s="270">
        <v>1210274090</v>
      </c>
      <c r="I651" s="270">
        <v>621</v>
      </c>
      <c r="J651" s="483"/>
      <c r="K651" s="510"/>
      <c r="L651" s="511"/>
      <c r="M651" s="338"/>
      <c r="N651" s="338">
        <v>572.29999999999995</v>
      </c>
      <c r="O651" s="338"/>
      <c r="P651" s="338"/>
      <c r="Q651" s="338"/>
      <c r="R651" s="338"/>
      <c r="S651" s="338"/>
      <c r="T651" s="338"/>
      <c r="U651" s="338"/>
      <c r="V651" s="338">
        <f t="shared" si="195"/>
        <v>0</v>
      </c>
      <c r="W651" s="338"/>
      <c r="X651" s="338"/>
    </row>
    <row r="652" spans="1:24" ht="206.25">
      <c r="A652" s="483"/>
      <c r="B652" s="494"/>
      <c r="C652" s="327" t="s">
        <v>1384</v>
      </c>
      <c r="D652" s="271" t="s">
        <v>502</v>
      </c>
      <c r="E652" s="271" t="s">
        <v>1383</v>
      </c>
      <c r="F652" s="272" t="s">
        <v>80</v>
      </c>
      <c r="G652" s="272" t="s">
        <v>138</v>
      </c>
      <c r="H652" s="270">
        <v>1210200590</v>
      </c>
      <c r="I652" s="270">
        <v>621</v>
      </c>
      <c r="J652" s="483"/>
      <c r="K652" s="510"/>
      <c r="L652" s="511"/>
      <c r="M652" s="338">
        <v>14674.16</v>
      </c>
      <c r="N652" s="338">
        <v>23578.400000000001</v>
      </c>
      <c r="O652" s="338">
        <v>16607.96</v>
      </c>
      <c r="P652" s="338">
        <f>SUM(Q652:R652)</f>
        <v>20669.900000000001</v>
      </c>
      <c r="Q652" s="338">
        <v>20669.900000000001</v>
      </c>
      <c r="R652" s="338"/>
      <c r="S652" s="338">
        <f>SUM(T652:U652)</f>
        <v>20293.099999999999</v>
      </c>
      <c r="T652" s="338">
        <v>20293.099999999999</v>
      </c>
      <c r="U652" s="338"/>
      <c r="V652" s="338">
        <f t="shared" si="195"/>
        <v>21381</v>
      </c>
      <c r="W652" s="338">
        <v>21381</v>
      </c>
      <c r="X652" s="338">
        <f>SUM(X653)</f>
        <v>0</v>
      </c>
    </row>
    <row r="653" spans="1:24" ht="356.25">
      <c r="A653" s="483"/>
      <c r="B653" s="494"/>
      <c r="C653" s="327" t="s">
        <v>1385</v>
      </c>
      <c r="D653" s="271" t="s">
        <v>498</v>
      </c>
      <c r="E653" s="271" t="s">
        <v>1386</v>
      </c>
      <c r="F653" s="272">
        <v>11</v>
      </c>
      <c r="G653" s="272" t="s">
        <v>138</v>
      </c>
      <c r="H653" s="270">
        <v>1210325270</v>
      </c>
      <c r="I653" s="270">
        <v>621</v>
      </c>
      <c r="J653" s="483"/>
      <c r="K653" s="510"/>
      <c r="L653" s="511"/>
      <c r="M653" s="338">
        <v>6165.7</v>
      </c>
      <c r="N653" s="338">
        <v>5115.1000000000004</v>
      </c>
      <c r="O653" s="338">
        <v>4111.6000000000004</v>
      </c>
      <c r="P653" s="338">
        <f>SUM(Q653:R653)</f>
        <v>5780.1</v>
      </c>
      <c r="Q653" s="338">
        <v>5780.1</v>
      </c>
      <c r="R653" s="338"/>
      <c r="S653" s="338">
        <f>SUM(T653:U653)</f>
        <v>5676.1</v>
      </c>
      <c r="T653" s="338">
        <v>5676.1</v>
      </c>
      <c r="U653" s="338"/>
      <c r="V653" s="338">
        <f t="shared" si="195"/>
        <v>5976.5</v>
      </c>
      <c r="W653" s="338">
        <v>5976.5</v>
      </c>
      <c r="X653" s="338">
        <f>SUM(X654:X657)</f>
        <v>0</v>
      </c>
    </row>
    <row r="654" spans="1:24">
      <c r="A654" s="483"/>
      <c r="B654" s="494"/>
      <c r="C654" s="509" t="s">
        <v>1043</v>
      </c>
      <c r="D654" s="271" t="s">
        <v>502</v>
      </c>
      <c r="E654" s="271" t="s">
        <v>1383</v>
      </c>
      <c r="F654" s="272" t="s">
        <v>80</v>
      </c>
      <c r="G654" s="272" t="s">
        <v>94</v>
      </c>
      <c r="H654" s="270">
        <v>1210200590</v>
      </c>
      <c r="I654" s="270">
        <v>621</v>
      </c>
      <c r="J654" s="483"/>
      <c r="K654" s="510"/>
      <c r="L654" s="511"/>
      <c r="M654" s="342">
        <v>190314.97</v>
      </c>
      <c r="N654" s="338">
        <v>162820.28</v>
      </c>
      <c r="O654" s="338">
        <v>129223.28</v>
      </c>
      <c r="P654" s="338">
        <f>SUM(Q654:R654)</f>
        <v>229583.6</v>
      </c>
      <c r="Q654" s="338">
        <v>229583.6</v>
      </c>
      <c r="R654" s="338"/>
      <c r="S654" s="338">
        <f>SUM(T654:U654)</f>
        <v>225863.8</v>
      </c>
      <c r="T654" s="338">
        <v>225863.8</v>
      </c>
      <c r="U654" s="338"/>
      <c r="V654" s="338">
        <f t="shared" si="195"/>
        <v>236602.5</v>
      </c>
      <c r="W654" s="338">
        <v>236602.5</v>
      </c>
      <c r="X654" s="338"/>
    </row>
    <row r="655" spans="1:24">
      <c r="A655" s="483"/>
      <c r="B655" s="494"/>
      <c r="C655" s="509"/>
      <c r="D655" s="271" t="s">
        <v>502</v>
      </c>
      <c r="E655" s="271" t="s">
        <v>1383</v>
      </c>
      <c r="F655" s="272">
        <v>11</v>
      </c>
      <c r="G655" s="272" t="s">
        <v>94</v>
      </c>
      <c r="H655" s="270">
        <v>1210325270</v>
      </c>
      <c r="I655" s="270">
        <v>621</v>
      </c>
      <c r="J655" s="483"/>
      <c r="K655" s="510"/>
      <c r="L655" s="511"/>
      <c r="M655" s="342">
        <v>4340.1899999999996</v>
      </c>
      <c r="N655" s="338">
        <v>4939.2</v>
      </c>
      <c r="O655" s="338">
        <v>3890.87</v>
      </c>
      <c r="P655" s="338">
        <f>SUM(Q655:R655)</f>
        <v>4885.3999999999996</v>
      </c>
      <c r="Q655" s="338">
        <v>4885.3999999999996</v>
      </c>
      <c r="R655" s="338"/>
      <c r="S655" s="338">
        <f>SUM(T655:U655)</f>
        <v>4805.8</v>
      </c>
      <c r="T655" s="338">
        <v>4805.8</v>
      </c>
      <c r="U655" s="338"/>
      <c r="V655" s="338">
        <f t="shared" si="195"/>
        <v>5035.6000000000004</v>
      </c>
      <c r="W655" s="338">
        <v>5035.6000000000004</v>
      </c>
      <c r="X655" s="338"/>
    </row>
    <row r="656" spans="1:24">
      <c r="A656" s="483"/>
      <c r="B656" s="494"/>
      <c r="C656" s="509"/>
      <c r="D656" s="271" t="s">
        <v>502</v>
      </c>
      <c r="E656" s="271"/>
      <c r="F656" s="256">
        <v>11</v>
      </c>
      <c r="G656" s="272" t="s">
        <v>94</v>
      </c>
      <c r="H656" s="270">
        <v>1210274090</v>
      </c>
      <c r="I656" s="270">
        <v>621</v>
      </c>
      <c r="J656" s="483"/>
      <c r="K656" s="510"/>
      <c r="L656" s="511"/>
      <c r="M656" s="342">
        <v>0</v>
      </c>
      <c r="N656" s="338">
        <v>22827.72</v>
      </c>
      <c r="O656" s="338">
        <v>1682</v>
      </c>
      <c r="P656" s="338"/>
      <c r="Q656" s="338"/>
      <c r="R656" s="338"/>
      <c r="S656" s="338"/>
      <c r="T656" s="338"/>
      <c r="U656" s="338"/>
      <c r="V656" s="338">
        <f t="shared" si="195"/>
        <v>0</v>
      </c>
      <c r="W656" s="338"/>
      <c r="X656" s="338"/>
    </row>
    <row r="657" spans="1:24">
      <c r="A657" s="483"/>
      <c r="B657" s="494"/>
      <c r="C657" s="509"/>
      <c r="D657" s="271" t="s">
        <v>502</v>
      </c>
      <c r="E657" s="271" t="s">
        <v>1383</v>
      </c>
      <c r="F657" s="256">
        <v>11</v>
      </c>
      <c r="G657" s="272" t="s">
        <v>94</v>
      </c>
      <c r="H657" s="271" t="s">
        <v>938</v>
      </c>
      <c r="I657" s="270">
        <v>621</v>
      </c>
      <c r="J657" s="483"/>
      <c r="K657" s="510"/>
      <c r="L657" s="511"/>
      <c r="M657" s="342">
        <v>36.56</v>
      </c>
      <c r="N657" s="338">
        <v>102.49</v>
      </c>
      <c r="O657" s="338">
        <v>60.74</v>
      </c>
      <c r="P657" s="338">
        <f>SUM(Q657:R657)</f>
        <v>105.9</v>
      </c>
      <c r="Q657" s="338">
        <v>105.9</v>
      </c>
      <c r="R657" s="338"/>
      <c r="S657" s="338">
        <f>SUM(T657:U657)</f>
        <v>104.2</v>
      </c>
      <c r="T657" s="338">
        <v>104.2</v>
      </c>
      <c r="U657" s="338"/>
      <c r="V657" s="338">
        <f t="shared" si="195"/>
        <v>109.2</v>
      </c>
      <c r="W657" s="338">
        <v>109.2</v>
      </c>
      <c r="X657" s="338"/>
    </row>
    <row r="658" spans="1:24" ht="37.5">
      <c r="A658" s="269" t="s">
        <v>40</v>
      </c>
      <c r="B658" s="256" t="s">
        <v>39</v>
      </c>
      <c r="C658" s="326"/>
      <c r="D658" s="273"/>
      <c r="E658" s="273"/>
      <c r="F658" s="256"/>
      <c r="G658" s="256"/>
      <c r="H658" s="270"/>
      <c r="I658" s="270">
        <v>600</v>
      </c>
      <c r="J658" s="269"/>
      <c r="K658" s="274"/>
      <c r="L658" s="273"/>
      <c r="M658" s="342">
        <f t="shared" ref="M658:U658" si="201">SUM(M659:M672)</f>
        <v>18763.68</v>
      </c>
      <c r="N658" s="338">
        <f t="shared" si="201"/>
        <v>9850.42</v>
      </c>
      <c r="O658" s="338">
        <f t="shared" si="201"/>
        <v>6105.98</v>
      </c>
      <c r="P658" s="338">
        <f t="shared" si="201"/>
        <v>3295.1000000000004</v>
      </c>
      <c r="Q658" s="338">
        <f t="shared" si="201"/>
        <v>3295.1000000000004</v>
      </c>
      <c r="R658" s="338">
        <f t="shared" si="201"/>
        <v>0</v>
      </c>
      <c r="S658" s="338">
        <f t="shared" si="201"/>
        <v>3262.6</v>
      </c>
      <c r="T658" s="338">
        <f t="shared" si="201"/>
        <v>3262.6</v>
      </c>
      <c r="U658" s="338">
        <f t="shared" si="201"/>
        <v>0</v>
      </c>
      <c r="V658" s="338">
        <f t="shared" si="195"/>
        <v>3356.4000000000005</v>
      </c>
      <c r="W658" s="338">
        <f>SUM(W659:W672)</f>
        <v>3356.4000000000005</v>
      </c>
      <c r="X658" s="338">
        <f>SUM(X659:X659)</f>
        <v>0</v>
      </c>
    </row>
    <row r="659" spans="1:24">
      <c r="A659" s="483" t="s">
        <v>45</v>
      </c>
      <c r="B659" s="494" t="s">
        <v>503</v>
      </c>
      <c r="C659" s="512"/>
      <c r="D659" s="271" t="s">
        <v>511</v>
      </c>
      <c r="E659" s="271" t="s">
        <v>1387</v>
      </c>
      <c r="F659" s="272" t="s">
        <v>91</v>
      </c>
      <c r="G659" s="272">
        <v>13</v>
      </c>
      <c r="H659" s="270">
        <v>1010100110</v>
      </c>
      <c r="I659" s="270">
        <v>622</v>
      </c>
      <c r="J659" s="494" t="s">
        <v>512</v>
      </c>
      <c r="K659" s="513" t="s">
        <v>1044</v>
      </c>
      <c r="L659" s="511" t="s">
        <v>497</v>
      </c>
      <c r="M659" s="342">
        <v>645.5</v>
      </c>
      <c r="N659" s="338">
        <v>259.5</v>
      </c>
      <c r="O659" s="338">
        <v>140.80000000000001</v>
      </c>
      <c r="P659" s="338">
        <f t="shared" ref="P659:P664" si="202">Q659+R659</f>
        <v>256.7</v>
      </c>
      <c r="Q659" s="338">
        <v>256.7</v>
      </c>
      <c r="R659" s="338"/>
      <c r="S659" s="338">
        <f t="shared" ref="S659:S664" si="203">SUM(T659:U659)</f>
        <v>252.5</v>
      </c>
      <c r="T659" s="338">
        <v>252.5</v>
      </c>
      <c r="U659" s="338"/>
      <c r="V659" s="338">
        <f t="shared" si="195"/>
        <v>264.60000000000002</v>
      </c>
      <c r="W659" s="338">
        <v>264.60000000000002</v>
      </c>
      <c r="X659" s="338"/>
    </row>
    <row r="660" spans="1:24">
      <c r="A660" s="483"/>
      <c r="B660" s="494"/>
      <c r="C660" s="512"/>
      <c r="D660" s="271" t="s">
        <v>409</v>
      </c>
      <c r="E660" s="271" t="s">
        <v>1388</v>
      </c>
      <c r="F660" s="272" t="s">
        <v>92</v>
      </c>
      <c r="G660" s="272" t="s">
        <v>91</v>
      </c>
      <c r="H660" s="271" t="s">
        <v>410</v>
      </c>
      <c r="I660" s="270">
        <v>622</v>
      </c>
      <c r="J660" s="494"/>
      <c r="K660" s="513"/>
      <c r="L660" s="511"/>
      <c r="M660" s="342">
        <v>348.9</v>
      </c>
      <c r="N660" s="338">
        <v>298.57</v>
      </c>
      <c r="O660" s="338">
        <v>298.57</v>
      </c>
      <c r="P660" s="338">
        <f t="shared" si="202"/>
        <v>341.8</v>
      </c>
      <c r="Q660" s="338">
        <v>341.8</v>
      </c>
      <c r="R660" s="338"/>
      <c r="S660" s="338">
        <f t="shared" si="203"/>
        <v>336.2</v>
      </c>
      <c r="T660" s="338">
        <v>336.2</v>
      </c>
      <c r="U660" s="338"/>
      <c r="V660" s="338" t="e">
        <f t="shared" si="195"/>
        <v>#REF!</v>
      </c>
      <c r="W660" s="338">
        <v>352.3</v>
      </c>
      <c r="X660" s="338" t="e">
        <f>SUM(X661,X885,X906,X909,X915,X918)</f>
        <v>#REF!</v>
      </c>
    </row>
    <row r="661" spans="1:24">
      <c r="A661" s="483"/>
      <c r="B661" s="494"/>
      <c r="C661" s="512"/>
      <c r="D661" s="271" t="s">
        <v>504</v>
      </c>
      <c r="E661" s="271" t="s">
        <v>1345</v>
      </c>
      <c r="F661" s="272" t="s">
        <v>141</v>
      </c>
      <c r="G661" s="272" t="s">
        <v>141</v>
      </c>
      <c r="H661" s="271" t="s">
        <v>410</v>
      </c>
      <c r="I661" s="270">
        <v>622</v>
      </c>
      <c r="J661" s="494"/>
      <c r="K661" s="513"/>
      <c r="L661" s="511"/>
      <c r="M661" s="342">
        <v>24.1</v>
      </c>
      <c r="N661" s="356">
        <v>31.24</v>
      </c>
      <c r="O661" s="356">
        <v>31.24</v>
      </c>
      <c r="P661" s="338">
        <f t="shared" si="202"/>
        <v>36.1</v>
      </c>
      <c r="Q661" s="338">
        <v>36.1</v>
      </c>
      <c r="R661" s="338"/>
      <c r="S661" s="338">
        <f t="shared" si="203"/>
        <v>35.5</v>
      </c>
      <c r="T661" s="338">
        <v>35.5</v>
      </c>
      <c r="U661" s="338"/>
      <c r="V661" s="338" t="e">
        <f t="shared" si="195"/>
        <v>#REF!</v>
      </c>
      <c r="W661" s="338">
        <v>37.200000000000003</v>
      </c>
      <c r="X661" s="338" t="e">
        <f>SUM(X662,X670,X808,X826,X845,#REF!)</f>
        <v>#REF!</v>
      </c>
    </row>
    <row r="662" spans="1:24">
      <c r="A662" s="483"/>
      <c r="B662" s="494"/>
      <c r="C662" s="512"/>
      <c r="D662" s="271" t="s">
        <v>504</v>
      </c>
      <c r="E662" s="271" t="s">
        <v>1345</v>
      </c>
      <c r="F662" s="272" t="s">
        <v>141</v>
      </c>
      <c r="G662" s="272" t="s">
        <v>96</v>
      </c>
      <c r="H662" s="271" t="s">
        <v>506</v>
      </c>
      <c r="I662" s="270">
        <v>622</v>
      </c>
      <c r="J662" s="494"/>
      <c r="K662" s="513"/>
      <c r="L662" s="511"/>
      <c r="M662" s="342">
        <v>116.37</v>
      </c>
      <c r="N662" s="342">
        <v>125.26</v>
      </c>
      <c r="O662" s="342">
        <v>125.26</v>
      </c>
      <c r="P662" s="338">
        <f t="shared" si="202"/>
        <v>129.5</v>
      </c>
      <c r="Q662" s="338">
        <v>129.5</v>
      </c>
      <c r="R662" s="338"/>
      <c r="S662" s="338">
        <f t="shared" si="203"/>
        <v>127.4</v>
      </c>
      <c r="T662" s="338">
        <v>127.4</v>
      </c>
      <c r="U662" s="338"/>
      <c r="V662" s="338">
        <f t="shared" si="195"/>
        <v>133.5</v>
      </c>
      <c r="W662" s="338">
        <v>133.5</v>
      </c>
      <c r="X662" s="338">
        <f>X663+X668</f>
        <v>0</v>
      </c>
    </row>
    <row r="663" spans="1:24">
      <c r="A663" s="483"/>
      <c r="B663" s="494"/>
      <c r="C663" s="512"/>
      <c r="D663" s="271" t="s">
        <v>504</v>
      </c>
      <c r="E663" s="271" t="s">
        <v>1345</v>
      </c>
      <c r="F663" s="272" t="s">
        <v>141</v>
      </c>
      <c r="G663" s="272" t="s">
        <v>96</v>
      </c>
      <c r="H663" s="271" t="s">
        <v>505</v>
      </c>
      <c r="I663" s="270">
        <v>622</v>
      </c>
      <c r="J663" s="494"/>
      <c r="K663" s="513"/>
      <c r="L663" s="511"/>
      <c r="M663" s="342">
        <v>91</v>
      </c>
      <c r="N663" s="338">
        <v>79.900000000000006</v>
      </c>
      <c r="O663" s="338">
        <v>79.89</v>
      </c>
      <c r="P663" s="338">
        <f t="shared" si="202"/>
        <v>82.6</v>
      </c>
      <c r="Q663" s="338">
        <v>82.6</v>
      </c>
      <c r="R663" s="338"/>
      <c r="S663" s="338">
        <f t="shared" si="203"/>
        <v>81.3</v>
      </c>
      <c r="T663" s="338">
        <v>81.3</v>
      </c>
      <c r="U663" s="338"/>
      <c r="V663" s="338">
        <f t="shared" si="195"/>
        <v>85.1</v>
      </c>
      <c r="W663" s="338">
        <v>85.1</v>
      </c>
      <c r="X663" s="338">
        <f>X665</f>
        <v>0</v>
      </c>
    </row>
    <row r="664" spans="1:24">
      <c r="A664" s="483"/>
      <c r="B664" s="494"/>
      <c r="C664" s="512"/>
      <c r="D664" s="271" t="s">
        <v>511</v>
      </c>
      <c r="E664" s="271" t="s">
        <v>1387</v>
      </c>
      <c r="F664" s="272" t="s">
        <v>141</v>
      </c>
      <c r="G664" s="272" t="s">
        <v>141</v>
      </c>
      <c r="H664" s="271" t="s">
        <v>460</v>
      </c>
      <c r="I664" s="270">
        <v>622</v>
      </c>
      <c r="J664" s="494"/>
      <c r="K664" s="513"/>
      <c r="L664" s="511"/>
      <c r="M664" s="342">
        <v>180.7</v>
      </c>
      <c r="N664" s="338">
        <v>175.6</v>
      </c>
      <c r="O664" s="338">
        <v>175.6</v>
      </c>
      <c r="P664" s="338">
        <f t="shared" si="202"/>
        <v>272.60000000000002</v>
      </c>
      <c r="Q664" s="338">
        <v>272.60000000000002</v>
      </c>
      <c r="R664" s="338"/>
      <c r="S664" s="338">
        <f t="shared" si="203"/>
        <v>268.2</v>
      </c>
      <c r="T664" s="338">
        <v>268.2</v>
      </c>
      <c r="U664" s="338"/>
      <c r="V664" s="338">
        <f t="shared" si="195"/>
        <v>281</v>
      </c>
      <c r="W664" s="338">
        <v>281</v>
      </c>
      <c r="X664" s="338">
        <v>0</v>
      </c>
    </row>
    <row r="665" spans="1:24">
      <c r="A665" s="483"/>
      <c r="B665" s="494"/>
      <c r="C665" s="512"/>
      <c r="D665" s="271" t="s">
        <v>502</v>
      </c>
      <c r="E665" s="271"/>
      <c r="F665" s="272" t="s">
        <v>80</v>
      </c>
      <c r="G665" s="272" t="s">
        <v>91</v>
      </c>
      <c r="H665" s="271" t="s">
        <v>1238</v>
      </c>
      <c r="I665" s="270">
        <v>622</v>
      </c>
      <c r="J665" s="494"/>
      <c r="K665" s="513"/>
      <c r="L665" s="511"/>
      <c r="M665" s="342">
        <v>619.57000000000005</v>
      </c>
      <c r="N665" s="338">
        <v>499.39</v>
      </c>
      <c r="O665" s="338">
        <v>499.39</v>
      </c>
      <c r="P665" s="338"/>
      <c r="Q665" s="338"/>
      <c r="R665" s="338"/>
      <c r="S665" s="338"/>
      <c r="T665" s="338"/>
      <c r="U665" s="338"/>
      <c r="V665" s="338">
        <f t="shared" si="195"/>
        <v>0</v>
      </c>
      <c r="W665" s="338"/>
      <c r="X665" s="338">
        <v>0</v>
      </c>
    </row>
    <row r="666" spans="1:24">
      <c r="A666" s="483"/>
      <c r="B666" s="494"/>
      <c r="C666" s="512"/>
      <c r="D666" s="271" t="s">
        <v>467</v>
      </c>
      <c r="E666" s="271" t="s">
        <v>1324</v>
      </c>
      <c r="F666" s="272" t="s">
        <v>80</v>
      </c>
      <c r="G666" s="272" t="s">
        <v>138</v>
      </c>
      <c r="H666" s="271" t="s">
        <v>878</v>
      </c>
      <c r="I666" s="270">
        <v>622</v>
      </c>
      <c r="J666" s="494"/>
      <c r="K666" s="513"/>
      <c r="L666" s="511"/>
      <c r="M666" s="342">
        <v>68.400000000000006</v>
      </c>
      <c r="N666" s="338">
        <v>60.1</v>
      </c>
      <c r="O666" s="338">
        <v>60.1</v>
      </c>
      <c r="P666" s="338">
        <f>Q666+R666</f>
        <v>59.4</v>
      </c>
      <c r="Q666" s="338">
        <v>59.4</v>
      </c>
      <c r="R666" s="338"/>
      <c r="S666" s="338">
        <f>SUM(T666:U666)</f>
        <v>58.4</v>
      </c>
      <c r="T666" s="338">
        <v>58.4</v>
      </c>
      <c r="U666" s="338"/>
      <c r="V666" s="338">
        <f t="shared" si="195"/>
        <v>61.2</v>
      </c>
      <c r="W666" s="338">
        <v>61.2</v>
      </c>
      <c r="X666" s="338">
        <v>0</v>
      </c>
    </row>
    <row r="667" spans="1:24">
      <c r="A667" s="483"/>
      <c r="B667" s="494"/>
      <c r="C667" s="512"/>
      <c r="D667" s="271" t="s">
        <v>502</v>
      </c>
      <c r="E667" s="271"/>
      <c r="F667" s="272" t="s">
        <v>80</v>
      </c>
      <c r="G667" s="272" t="s">
        <v>138</v>
      </c>
      <c r="H667" s="271" t="s">
        <v>514</v>
      </c>
      <c r="I667" s="270">
        <v>622</v>
      </c>
      <c r="J667" s="494"/>
      <c r="K667" s="513"/>
      <c r="L667" s="511"/>
      <c r="M667" s="342">
        <v>9363.5</v>
      </c>
      <c r="N667" s="338"/>
      <c r="O667" s="338"/>
      <c r="P667" s="338"/>
      <c r="Q667" s="338"/>
      <c r="R667" s="338"/>
      <c r="S667" s="338"/>
      <c r="T667" s="338"/>
      <c r="U667" s="338"/>
      <c r="V667" s="338">
        <f t="shared" si="195"/>
        <v>0</v>
      </c>
      <c r="W667" s="338"/>
      <c r="X667" s="338">
        <v>0</v>
      </c>
    </row>
    <row r="668" spans="1:24">
      <c r="A668" s="483"/>
      <c r="B668" s="494"/>
      <c r="C668" s="512"/>
      <c r="D668" s="271" t="s">
        <v>498</v>
      </c>
      <c r="E668" s="271" t="s">
        <v>1386</v>
      </c>
      <c r="F668" s="272" t="s">
        <v>80</v>
      </c>
      <c r="G668" s="272" t="s">
        <v>138</v>
      </c>
      <c r="H668" s="271" t="s">
        <v>499</v>
      </c>
      <c r="I668" s="270">
        <v>622</v>
      </c>
      <c r="J668" s="494"/>
      <c r="K668" s="513"/>
      <c r="L668" s="511"/>
      <c r="M668" s="342">
        <v>1435.95</v>
      </c>
      <c r="N668" s="338">
        <v>655.7</v>
      </c>
      <c r="O668" s="338">
        <v>365.8</v>
      </c>
      <c r="P668" s="338">
        <f>Q668+R668</f>
        <v>1300</v>
      </c>
      <c r="Q668" s="338">
        <v>1300</v>
      </c>
      <c r="R668" s="338"/>
      <c r="S668" s="338">
        <f>SUM(T668:U668)</f>
        <v>1300</v>
      </c>
      <c r="T668" s="338">
        <f>Q668</f>
        <v>1300</v>
      </c>
      <c r="U668" s="338"/>
      <c r="V668" s="338">
        <f t="shared" si="195"/>
        <v>1300</v>
      </c>
      <c r="W668" s="338">
        <f>T668</f>
        <v>1300</v>
      </c>
      <c r="X668" s="338">
        <v>0</v>
      </c>
    </row>
    <row r="669" spans="1:24">
      <c r="A669" s="483"/>
      <c r="B669" s="494"/>
      <c r="C669" s="512"/>
      <c r="D669" s="271" t="s">
        <v>502</v>
      </c>
      <c r="E669" s="271" t="s">
        <v>1383</v>
      </c>
      <c r="F669" s="272" t="s">
        <v>80</v>
      </c>
      <c r="G669" s="272" t="s">
        <v>94</v>
      </c>
      <c r="H669" s="271" t="s">
        <v>507</v>
      </c>
      <c r="I669" s="270">
        <v>622</v>
      </c>
      <c r="J669" s="494"/>
      <c r="K669" s="513"/>
      <c r="L669" s="511"/>
      <c r="M669" s="342">
        <v>3604.95</v>
      </c>
      <c r="N669" s="338">
        <v>3480.63</v>
      </c>
      <c r="O669" s="338">
        <v>204.8</v>
      </c>
      <c r="P669" s="338">
        <f>Q669+R669</f>
        <v>816.4</v>
      </c>
      <c r="Q669" s="338">
        <v>816.4</v>
      </c>
      <c r="R669" s="338"/>
      <c r="S669" s="338">
        <f>SUM(T669:U669)</f>
        <v>803.1</v>
      </c>
      <c r="T669" s="338">
        <v>803.1</v>
      </c>
      <c r="U669" s="338"/>
      <c r="V669" s="338">
        <f t="shared" si="195"/>
        <v>841.5</v>
      </c>
      <c r="W669" s="338">
        <v>841.5</v>
      </c>
      <c r="X669" s="338"/>
    </row>
    <row r="670" spans="1:24">
      <c r="A670" s="483"/>
      <c r="B670" s="494"/>
      <c r="C670" s="512"/>
      <c r="D670" s="271" t="s">
        <v>502</v>
      </c>
      <c r="E670" s="271"/>
      <c r="F670" s="272" t="s">
        <v>80</v>
      </c>
      <c r="G670" s="272" t="s">
        <v>94</v>
      </c>
      <c r="H670" s="271" t="s">
        <v>514</v>
      </c>
      <c r="I670" s="270">
        <v>622</v>
      </c>
      <c r="J670" s="494"/>
      <c r="K670" s="513"/>
      <c r="L670" s="511"/>
      <c r="M670" s="342">
        <v>775.19</v>
      </c>
      <c r="N670" s="338">
        <v>3025.33</v>
      </c>
      <c r="O670" s="338">
        <v>3025.33</v>
      </c>
      <c r="P670" s="338"/>
      <c r="Q670" s="338"/>
      <c r="R670" s="338"/>
      <c r="S670" s="338"/>
      <c r="T670" s="338"/>
      <c r="U670" s="338"/>
      <c r="V670" s="338">
        <f t="shared" si="195"/>
        <v>0</v>
      </c>
      <c r="W670" s="338"/>
      <c r="X670" s="338">
        <f>SUM(X671,X784,X804)</f>
        <v>0</v>
      </c>
    </row>
    <row r="671" spans="1:24">
      <c r="A671" s="483"/>
      <c r="B671" s="494"/>
      <c r="C671" s="512"/>
      <c r="D671" s="271" t="s">
        <v>379</v>
      </c>
      <c r="E671" s="271"/>
      <c r="F671" s="272" t="s">
        <v>80</v>
      </c>
      <c r="G671" s="272" t="s">
        <v>138</v>
      </c>
      <c r="H671" s="271" t="s">
        <v>181</v>
      </c>
      <c r="I671" s="270">
        <v>622</v>
      </c>
      <c r="J671" s="494"/>
      <c r="K671" s="513"/>
      <c r="L671" s="511"/>
      <c r="M671" s="342">
        <v>179.55</v>
      </c>
      <c r="N671" s="338">
        <v>528.79999999999995</v>
      </c>
      <c r="O671" s="338">
        <v>468.8</v>
      </c>
      <c r="P671" s="338">
        <f>Q671+R671</f>
        <v>0</v>
      </c>
      <c r="Q671" s="338"/>
      <c r="R671" s="338"/>
      <c r="S671" s="338">
        <f>SUM(T671:U671)</f>
        <v>0</v>
      </c>
      <c r="T671" s="338"/>
      <c r="U671" s="338"/>
      <c r="V671" s="338">
        <f t="shared" si="195"/>
        <v>0</v>
      </c>
      <c r="W671" s="338"/>
      <c r="X671" s="338">
        <f>SUM(X672:X674)</f>
        <v>0</v>
      </c>
    </row>
    <row r="672" spans="1:24">
      <c r="A672" s="483"/>
      <c r="B672" s="494"/>
      <c r="C672" s="512"/>
      <c r="D672" s="271" t="s">
        <v>379</v>
      </c>
      <c r="E672" s="271"/>
      <c r="F672" s="272" t="s">
        <v>80</v>
      </c>
      <c r="G672" s="272" t="s">
        <v>94</v>
      </c>
      <c r="H672" s="271" t="s">
        <v>181</v>
      </c>
      <c r="I672" s="270">
        <v>622</v>
      </c>
      <c r="J672" s="494"/>
      <c r="K672" s="513"/>
      <c r="L672" s="511"/>
      <c r="M672" s="342">
        <v>1310</v>
      </c>
      <c r="N672" s="338">
        <v>630.4</v>
      </c>
      <c r="O672" s="338">
        <v>630.4</v>
      </c>
      <c r="P672" s="338">
        <f>Q672+R672</f>
        <v>0</v>
      </c>
      <c r="Q672" s="338"/>
      <c r="R672" s="338"/>
      <c r="S672" s="338">
        <f>SUM(T672:U672)</f>
        <v>0</v>
      </c>
      <c r="T672" s="338"/>
      <c r="U672" s="338"/>
      <c r="V672" s="338">
        <f t="shared" si="195"/>
        <v>0</v>
      </c>
      <c r="W672" s="338"/>
      <c r="X672" s="338">
        <v>0</v>
      </c>
    </row>
    <row r="673" spans="1:24">
      <c r="A673" s="508" t="s">
        <v>158</v>
      </c>
      <c r="B673" s="508"/>
      <c r="C673" s="508"/>
      <c r="D673" s="508"/>
      <c r="E673" s="508"/>
      <c r="F673" s="508"/>
      <c r="G673" s="508"/>
      <c r="H673" s="508"/>
      <c r="I673" s="508"/>
      <c r="J673" s="508"/>
      <c r="K673" s="508"/>
      <c r="L673" s="508"/>
      <c r="M673" s="358">
        <f t="shared" ref="M673:W673" si="204">SUM(M674:M674)</f>
        <v>5000</v>
      </c>
      <c r="N673" s="358">
        <f t="shared" si="204"/>
        <v>5000</v>
      </c>
      <c r="O673" s="358">
        <f t="shared" si="204"/>
        <v>3168</v>
      </c>
      <c r="P673" s="358">
        <f t="shared" si="204"/>
        <v>5000</v>
      </c>
      <c r="Q673" s="358">
        <f t="shared" si="204"/>
        <v>5000</v>
      </c>
      <c r="R673" s="358">
        <f t="shared" si="204"/>
        <v>0</v>
      </c>
      <c r="S673" s="358">
        <f t="shared" si="204"/>
        <v>4919.3999999999996</v>
      </c>
      <c r="T673" s="358">
        <f t="shared" si="204"/>
        <v>4919.3999999999996</v>
      </c>
      <c r="U673" s="358">
        <f t="shared" si="204"/>
        <v>0</v>
      </c>
      <c r="V673" s="358">
        <f t="shared" si="195"/>
        <v>5152.1000000000004</v>
      </c>
      <c r="W673" s="358">
        <f t="shared" si="204"/>
        <v>5152.1000000000004</v>
      </c>
      <c r="X673" s="358">
        <v>0</v>
      </c>
    </row>
    <row r="674" spans="1:24" ht="112.5">
      <c r="A674" s="290" t="s">
        <v>150</v>
      </c>
      <c r="B674" s="187" t="s">
        <v>1045</v>
      </c>
      <c r="C674" s="291"/>
      <c r="D674" s="153" t="s">
        <v>502</v>
      </c>
      <c r="E674" s="153" t="s">
        <v>1383</v>
      </c>
      <c r="F674" s="187" t="s">
        <v>80</v>
      </c>
      <c r="G674" s="221" t="s">
        <v>138</v>
      </c>
      <c r="H674" s="154">
        <v>1210425270</v>
      </c>
      <c r="I674" s="154">
        <v>633</v>
      </c>
      <c r="J674" s="221" t="s">
        <v>1389</v>
      </c>
      <c r="K674" s="194" t="s">
        <v>1390</v>
      </c>
      <c r="L674" s="153" t="s">
        <v>1391</v>
      </c>
      <c r="M674" s="338">
        <v>5000</v>
      </c>
      <c r="N674" s="338">
        <v>5000</v>
      </c>
      <c r="O674" s="338">
        <v>3168</v>
      </c>
      <c r="P674" s="338">
        <f>SUM(Q674:R674)</f>
        <v>5000</v>
      </c>
      <c r="Q674" s="338">
        <v>5000</v>
      </c>
      <c r="R674" s="338"/>
      <c r="S674" s="338">
        <f>SUM(T674:U674)</f>
        <v>4919.3999999999996</v>
      </c>
      <c r="T674" s="338">
        <v>4919.3999999999996</v>
      </c>
      <c r="U674" s="338"/>
      <c r="V674" s="338">
        <f t="shared" si="195"/>
        <v>5152.1000000000004</v>
      </c>
      <c r="W674" s="338">
        <v>5152.1000000000004</v>
      </c>
      <c r="X674" s="338">
        <v>0</v>
      </c>
    </row>
    <row r="675" spans="1:24" ht="56.25">
      <c r="A675" s="190" t="s">
        <v>156</v>
      </c>
      <c r="B675" s="266" t="s">
        <v>1046</v>
      </c>
      <c r="C675" s="307"/>
      <c r="D675" s="191"/>
      <c r="E675" s="191"/>
      <c r="F675" s="191"/>
      <c r="G675" s="191"/>
      <c r="H675" s="191"/>
      <c r="I675" s="191"/>
      <c r="J675" s="190"/>
      <c r="K675" s="190"/>
      <c r="L675" s="140"/>
      <c r="M675" s="336">
        <f t="shared" ref="M675:X675" si="205">M676+M768+M778</f>
        <v>1110800.3600000001</v>
      </c>
      <c r="N675" s="336">
        <f t="shared" si="205"/>
        <v>1419003.8</v>
      </c>
      <c r="O675" s="336">
        <f t="shared" si="205"/>
        <v>902847.20000000007</v>
      </c>
      <c r="P675" s="336">
        <f t="shared" si="205"/>
        <v>1441243.7</v>
      </c>
      <c r="Q675" s="336">
        <f t="shared" si="205"/>
        <v>1441243.7</v>
      </c>
      <c r="R675" s="336">
        <f t="shared" si="205"/>
        <v>0</v>
      </c>
      <c r="S675" s="336">
        <f t="shared" si="205"/>
        <v>1383326.5000000005</v>
      </c>
      <c r="T675" s="336">
        <f t="shared" si="205"/>
        <v>1383326.5000000005</v>
      </c>
      <c r="U675" s="336">
        <f t="shared" si="205"/>
        <v>0</v>
      </c>
      <c r="V675" s="336">
        <f t="shared" si="205"/>
        <v>1438653.4</v>
      </c>
      <c r="W675" s="336">
        <f t="shared" si="205"/>
        <v>1438653.4</v>
      </c>
      <c r="X675" s="336">
        <f t="shared" si="205"/>
        <v>0</v>
      </c>
    </row>
    <row r="676" spans="1:24">
      <c r="A676" s="213" t="s">
        <v>9</v>
      </c>
      <c r="B676" s="515" t="s">
        <v>66</v>
      </c>
      <c r="C676" s="515"/>
      <c r="D676" s="515"/>
      <c r="E676" s="515"/>
      <c r="F676" s="515"/>
      <c r="G676" s="515"/>
      <c r="H676" s="515"/>
      <c r="I676" s="515"/>
      <c r="J676" s="515"/>
      <c r="K676" s="515"/>
      <c r="L676" s="515"/>
      <c r="M676" s="144">
        <f t="shared" ref="M676:X676" si="206">SUM(M677,M682,M689,M694,)</f>
        <v>1105403.1900000002</v>
      </c>
      <c r="N676" s="144">
        <f t="shared" si="206"/>
        <v>1411333.5999999999</v>
      </c>
      <c r="O676" s="144">
        <f t="shared" si="206"/>
        <v>899493.8</v>
      </c>
      <c r="P676" s="144">
        <f t="shared" si="206"/>
        <v>1422052.5999999999</v>
      </c>
      <c r="Q676" s="144">
        <f t="shared" si="206"/>
        <v>1422052.5999999999</v>
      </c>
      <c r="R676" s="144">
        <f t="shared" si="206"/>
        <v>0</v>
      </c>
      <c r="S676" s="144">
        <f t="shared" si="206"/>
        <v>1364448.1000000003</v>
      </c>
      <c r="T676" s="144">
        <f t="shared" si="206"/>
        <v>1364448.1000000003</v>
      </c>
      <c r="U676" s="144">
        <f t="shared" si="206"/>
        <v>0</v>
      </c>
      <c r="V676" s="144">
        <f t="shared" si="206"/>
        <v>1418872.2999999998</v>
      </c>
      <c r="W676" s="144">
        <f t="shared" si="206"/>
        <v>1418872.2999999998</v>
      </c>
      <c r="X676" s="144">
        <f t="shared" si="206"/>
        <v>0</v>
      </c>
    </row>
    <row r="677" spans="1:24">
      <c r="A677" s="141" t="s">
        <v>56</v>
      </c>
      <c r="B677" s="188"/>
      <c r="C677" s="291"/>
      <c r="D677" s="231"/>
      <c r="E677" s="231"/>
      <c r="F677" s="233"/>
      <c r="G677" s="233"/>
      <c r="H677" s="233"/>
      <c r="I677" s="233"/>
      <c r="J677" s="189"/>
      <c r="K677" s="253"/>
      <c r="L677" s="231"/>
      <c r="M677" s="144">
        <f t="shared" ref="M677:X677" si="207">SUM(M678:M681)</f>
        <v>18524.2</v>
      </c>
      <c r="N677" s="144">
        <f t="shared" si="207"/>
        <v>18454.7</v>
      </c>
      <c r="O677" s="144">
        <f t="shared" si="207"/>
        <v>12355.400000000001</v>
      </c>
      <c r="P677" s="144">
        <f t="shared" si="207"/>
        <v>20019</v>
      </c>
      <c r="Q677" s="144">
        <f t="shared" si="207"/>
        <v>20019</v>
      </c>
      <c r="R677" s="144">
        <f t="shared" si="207"/>
        <v>0</v>
      </c>
      <c r="S677" s="144">
        <f t="shared" si="207"/>
        <v>19692.699999999997</v>
      </c>
      <c r="T677" s="144">
        <f t="shared" si="207"/>
        <v>19692.699999999997</v>
      </c>
      <c r="U677" s="144">
        <f t="shared" si="207"/>
        <v>0</v>
      </c>
      <c r="V677" s="144">
        <f t="shared" si="207"/>
        <v>20634.599999999999</v>
      </c>
      <c r="W677" s="144">
        <f t="shared" si="207"/>
        <v>20634.599999999999</v>
      </c>
      <c r="X677" s="144">
        <f t="shared" si="207"/>
        <v>0</v>
      </c>
    </row>
    <row r="678" spans="1:24" ht="219.75" customHeight="1">
      <c r="A678" s="197" t="s">
        <v>413</v>
      </c>
      <c r="B678" s="188" t="s">
        <v>67</v>
      </c>
      <c r="C678" s="143"/>
      <c r="D678" s="232" t="s">
        <v>328</v>
      </c>
      <c r="E678" s="232" t="s">
        <v>1237</v>
      </c>
      <c r="F678" s="232" t="s">
        <v>141</v>
      </c>
      <c r="G678" s="232" t="s">
        <v>96</v>
      </c>
      <c r="H678" s="232" t="s">
        <v>515</v>
      </c>
      <c r="I678" s="233">
        <v>100</v>
      </c>
      <c r="J678" s="187" t="s">
        <v>516</v>
      </c>
      <c r="K678" s="194" t="s">
        <v>517</v>
      </c>
      <c r="L678" s="276"/>
      <c r="M678" s="338">
        <v>17428.7</v>
      </c>
      <c r="N678" s="338">
        <v>17284.900000000001</v>
      </c>
      <c r="O678" s="338">
        <v>11493.2</v>
      </c>
      <c r="P678" s="338">
        <v>19197.5</v>
      </c>
      <c r="Q678" s="338">
        <v>19197.5</v>
      </c>
      <c r="R678" s="338"/>
      <c r="S678" s="338">
        <v>18884.599999999999</v>
      </c>
      <c r="T678" s="338">
        <v>18884.599999999999</v>
      </c>
      <c r="U678" s="338"/>
      <c r="V678" s="338">
        <v>19787.8</v>
      </c>
      <c r="W678" s="338">
        <v>19787.8</v>
      </c>
      <c r="X678" s="338"/>
    </row>
    <row r="679" spans="1:24" ht="131.25">
      <c r="A679" s="197" t="s">
        <v>194</v>
      </c>
      <c r="B679" s="188" t="s">
        <v>1333</v>
      </c>
      <c r="C679" s="311"/>
      <c r="D679" s="232" t="s">
        <v>488</v>
      </c>
      <c r="E679" s="232"/>
      <c r="F679" s="232" t="s">
        <v>141</v>
      </c>
      <c r="G679" s="232" t="s">
        <v>96</v>
      </c>
      <c r="H679" s="232" t="s">
        <v>1238</v>
      </c>
      <c r="I679" s="232" t="s">
        <v>989</v>
      </c>
      <c r="J679" s="221" t="s">
        <v>547</v>
      </c>
      <c r="K679" s="277"/>
      <c r="L679" s="278"/>
      <c r="M679" s="359">
        <f>70.1+21.2</f>
        <v>91.3</v>
      </c>
      <c r="N679" s="359">
        <v>363.2</v>
      </c>
      <c r="O679" s="359">
        <v>363.2</v>
      </c>
      <c r="P679" s="359"/>
      <c r="Q679" s="359">
        <v>0</v>
      </c>
      <c r="R679" s="359"/>
      <c r="S679" s="359"/>
      <c r="T679" s="359">
        <v>0</v>
      </c>
      <c r="U679" s="359"/>
      <c r="V679" s="359"/>
      <c r="W679" s="355"/>
      <c r="X679" s="355"/>
    </row>
    <row r="680" spans="1:24" ht="127.5" customHeight="1">
      <c r="A680" s="197" t="s">
        <v>195</v>
      </c>
      <c r="B680" s="188" t="s">
        <v>1628</v>
      </c>
      <c r="C680" s="288"/>
      <c r="D680" s="232" t="s">
        <v>328</v>
      </c>
      <c r="E680" s="232"/>
      <c r="F680" s="232" t="s">
        <v>141</v>
      </c>
      <c r="G680" s="232" t="s">
        <v>96</v>
      </c>
      <c r="H680" s="232" t="s">
        <v>841</v>
      </c>
      <c r="I680" s="233">
        <v>100</v>
      </c>
      <c r="J680" s="187" t="s">
        <v>610</v>
      </c>
      <c r="K680" s="189"/>
      <c r="L680" s="219"/>
      <c r="M680" s="338">
        <v>80</v>
      </c>
      <c r="N680" s="338"/>
      <c r="O680" s="338"/>
      <c r="P680" s="338">
        <f>Q680+R680</f>
        <v>0</v>
      </c>
      <c r="Q680" s="338"/>
      <c r="R680" s="338"/>
      <c r="S680" s="338">
        <f>T680+U680</f>
        <v>0</v>
      </c>
      <c r="T680" s="338"/>
      <c r="U680" s="338"/>
      <c r="V680" s="338">
        <f>W680+X680</f>
        <v>0</v>
      </c>
      <c r="W680" s="338"/>
      <c r="X680" s="338"/>
    </row>
    <row r="681" spans="1:24" ht="99.75" customHeight="1">
      <c r="A681" s="197" t="s">
        <v>246</v>
      </c>
      <c r="B681" s="188" t="s">
        <v>68</v>
      </c>
      <c r="C681" s="288"/>
      <c r="D681" s="232" t="s">
        <v>309</v>
      </c>
      <c r="E681" s="232" t="s">
        <v>1175</v>
      </c>
      <c r="F681" s="232" t="s">
        <v>141</v>
      </c>
      <c r="G681" s="232" t="s">
        <v>96</v>
      </c>
      <c r="H681" s="232" t="s">
        <v>515</v>
      </c>
      <c r="I681" s="233">
        <v>200</v>
      </c>
      <c r="J681" s="187" t="s">
        <v>520</v>
      </c>
      <c r="K681" s="189"/>
      <c r="L681" s="219"/>
      <c r="M681" s="338">
        <v>924.2</v>
      </c>
      <c r="N681" s="338">
        <v>806.6</v>
      </c>
      <c r="O681" s="338">
        <v>499</v>
      </c>
      <c r="P681" s="338">
        <v>821.5</v>
      </c>
      <c r="Q681" s="338">
        <v>821.5</v>
      </c>
      <c r="R681" s="338"/>
      <c r="S681" s="338">
        <v>808.1</v>
      </c>
      <c r="T681" s="338">
        <v>808.1</v>
      </c>
      <c r="U681" s="338"/>
      <c r="V681" s="338">
        <v>846.8</v>
      </c>
      <c r="W681" s="338">
        <v>846.8</v>
      </c>
      <c r="X681" s="338"/>
    </row>
    <row r="682" spans="1:24">
      <c r="A682" s="449" t="s">
        <v>87</v>
      </c>
      <c r="B682" s="449"/>
      <c r="C682" s="449"/>
      <c r="D682" s="449"/>
      <c r="E682" s="449"/>
      <c r="F682" s="449"/>
      <c r="G682" s="449"/>
      <c r="H682" s="449"/>
      <c r="I682" s="449"/>
      <c r="J682" s="449"/>
      <c r="K682" s="449"/>
      <c r="L682" s="449"/>
      <c r="M682" s="144">
        <f t="shared" ref="M682:X682" si="208">SUM(M683,M686,M688)</f>
        <v>46344.25</v>
      </c>
      <c r="N682" s="144">
        <f t="shared" si="208"/>
        <v>54197.700000000004</v>
      </c>
      <c r="O682" s="144">
        <f t="shared" si="208"/>
        <v>33288.5</v>
      </c>
      <c r="P682" s="144">
        <f t="shared" si="208"/>
        <v>63889.5</v>
      </c>
      <c r="Q682" s="144">
        <f t="shared" si="208"/>
        <v>63889.5</v>
      </c>
      <c r="R682" s="144">
        <f t="shared" si="208"/>
        <v>0</v>
      </c>
      <c r="S682" s="144">
        <f t="shared" si="208"/>
        <v>62848.4</v>
      </c>
      <c r="T682" s="144">
        <f t="shared" si="208"/>
        <v>62848.4</v>
      </c>
      <c r="U682" s="144">
        <f t="shared" si="208"/>
        <v>0</v>
      </c>
      <c r="V682" s="144">
        <f t="shared" si="208"/>
        <v>65854</v>
      </c>
      <c r="W682" s="144">
        <f t="shared" si="208"/>
        <v>65854</v>
      </c>
      <c r="X682" s="144">
        <f t="shared" si="208"/>
        <v>0</v>
      </c>
    </row>
    <row r="683" spans="1:24">
      <c r="A683" s="197" t="s">
        <v>12</v>
      </c>
      <c r="B683" s="188" t="s">
        <v>57</v>
      </c>
      <c r="C683" s="143"/>
      <c r="D683" s="231"/>
      <c r="E683" s="231"/>
      <c r="F683" s="232"/>
      <c r="G683" s="232"/>
      <c r="H683" s="232"/>
      <c r="I683" s="233">
        <v>100</v>
      </c>
      <c r="J683" s="189"/>
      <c r="K683" s="194"/>
      <c r="L683" s="231"/>
      <c r="M683" s="338">
        <f t="shared" ref="M683:X683" si="209">SUM(M684:M685)</f>
        <v>42962.6</v>
      </c>
      <c r="N683" s="338">
        <f t="shared" si="209"/>
        <v>51156.3</v>
      </c>
      <c r="O683" s="338">
        <f t="shared" si="209"/>
        <v>31554.600000000002</v>
      </c>
      <c r="P683" s="338">
        <f t="shared" si="209"/>
        <v>60768.800000000003</v>
      </c>
      <c r="Q683" s="338">
        <f t="shared" si="209"/>
        <v>60768.800000000003</v>
      </c>
      <c r="R683" s="338">
        <f t="shared" si="209"/>
        <v>0</v>
      </c>
      <c r="S683" s="338">
        <f t="shared" si="209"/>
        <v>59778.6</v>
      </c>
      <c r="T683" s="338">
        <f t="shared" si="209"/>
        <v>59778.6</v>
      </c>
      <c r="U683" s="338">
        <f t="shared" si="209"/>
        <v>0</v>
      </c>
      <c r="V683" s="338">
        <f t="shared" si="209"/>
        <v>62637.299999999996</v>
      </c>
      <c r="W683" s="338">
        <f t="shared" si="209"/>
        <v>62637.299999999996</v>
      </c>
      <c r="X683" s="338">
        <f t="shared" si="209"/>
        <v>0</v>
      </c>
    </row>
    <row r="684" spans="1:24" ht="93.75" customHeight="1">
      <c r="A684" s="197" t="s">
        <v>1629</v>
      </c>
      <c r="B684" s="188" t="s">
        <v>518</v>
      </c>
      <c r="C684" s="143"/>
      <c r="D684" s="232" t="s">
        <v>488</v>
      </c>
      <c r="E684" s="232" t="s">
        <v>1630</v>
      </c>
      <c r="F684" s="232" t="s">
        <v>141</v>
      </c>
      <c r="G684" s="232" t="s">
        <v>96</v>
      </c>
      <c r="H684" s="232" t="s">
        <v>519</v>
      </c>
      <c r="I684" s="233">
        <v>100</v>
      </c>
      <c r="J684" s="187" t="s">
        <v>1631</v>
      </c>
      <c r="K684" s="194" t="s">
        <v>521</v>
      </c>
      <c r="L684" s="231"/>
      <c r="M684" s="338">
        <v>16275.5</v>
      </c>
      <c r="N684" s="338">
        <v>19488.8</v>
      </c>
      <c r="O684" s="338">
        <v>11172.7</v>
      </c>
      <c r="P684" s="338">
        <v>24738.400000000001</v>
      </c>
      <c r="Q684" s="338">
        <v>24738.400000000001</v>
      </c>
      <c r="R684" s="338"/>
      <c r="S684" s="338">
        <v>24336</v>
      </c>
      <c r="T684" s="338">
        <v>24336</v>
      </c>
      <c r="U684" s="338"/>
      <c r="V684" s="338">
        <v>25499.1</v>
      </c>
      <c r="W684" s="338">
        <v>25499.1</v>
      </c>
      <c r="X684" s="338"/>
    </row>
    <row r="685" spans="1:24" ht="93.75">
      <c r="A685" s="197" t="s">
        <v>1511</v>
      </c>
      <c r="B685" s="188" t="s">
        <v>522</v>
      </c>
      <c r="C685" s="143"/>
      <c r="D685" s="232" t="s">
        <v>488</v>
      </c>
      <c r="E685" s="232" t="s">
        <v>1630</v>
      </c>
      <c r="F685" s="232" t="s">
        <v>141</v>
      </c>
      <c r="G685" s="232" t="s">
        <v>96</v>
      </c>
      <c r="H685" s="232" t="s">
        <v>519</v>
      </c>
      <c r="I685" s="233">
        <v>100</v>
      </c>
      <c r="J685" s="187" t="s">
        <v>1631</v>
      </c>
      <c r="K685" s="194"/>
      <c r="L685" s="231"/>
      <c r="M685" s="338">
        <v>26687.1</v>
      </c>
      <c r="N685" s="338">
        <v>31667.5</v>
      </c>
      <c r="O685" s="338">
        <v>20381.900000000001</v>
      </c>
      <c r="P685" s="338">
        <v>36030.400000000001</v>
      </c>
      <c r="Q685" s="338">
        <v>36030.400000000001</v>
      </c>
      <c r="R685" s="338"/>
      <c r="S685" s="338">
        <v>35442.6</v>
      </c>
      <c r="T685" s="338">
        <v>35442.6</v>
      </c>
      <c r="U685" s="338"/>
      <c r="V685" s="338">
        <v>37138.199999999997</v>
      </c>
      <c r="W685" s="338">
        <v>37138.199999999997</v>
      </c>
      <c r="X685" s="338"/>
    </row>
    <row r="686" spans="1:24" ht="37.5">
      <c r="A686" s="197" t="s">
        <v>13</v>
      </c>
      <c r="B686" s="188" t="s">
        <v>32</v>
      </c>
      <c r="C686" s="288"/>
      <c r="D686" s="219"/>
      <c r="E686" s="219"/>
      <c r="F686" s="232"/>
      <c r="G686" s="232"/>
      <c r="H686" s="232"/>
      <c r="I686" s="233">
        <v>200</v>
      </c>
      <c r="J686" s="189"/>
      <c r="K686" s="189"/>
      <c r="L686" s="219"/>
      <c r="M686" s="338">
        <f t="shared" ref="M686:W686" si="210">SUM(M687:M687)</f>
        <v>3378.8</v>
      </c>
      <c r="N686" s="338">
        <f t="shared" si="210"/>
        <v>3041.4</v>
      </c>
      <c r="O686" s="338">
        <f t="shared" si="210"/>
        <v>1733.9</v>
      </c>
      <c r="P686" s="338">
        <f t="shared" si="210"/>
        <v>3120.7</v>
      </c>
      <c r="Q686" s="338">
        <f t="shared" si="210"/>
        <v>3120.7</v>
      </c>
      <c r="R686" s="338">
        <f t="shared" si="210"/>
        <v>0</v>
      </c>
      <c r="S686" s="338">
        <f t="shared" si="210"/>
        <v>3069.8</v>
      </c>
      <c r="T686" s="338">
        <f t="shared" si="210"/>
        <v>3069.8</v>
      </c>
      <c r="U686" s="338">
        <f t="shared" si="210"/>
        <v>0</v>
      </c>
      <c r="V686" s="338">
        <f t="shared" si="210"/>
        <v>3216.7</v>
      </c>
      <c r="W686" s="338">
        <f t="shared" si="210"/>
        <v>3216.7</v>
      </c>
      <c r="X686" s="338">
        <f>SUM(X687:X688)</f>
        <v>0</v>
      </c>
    </row>
    <row r="687" spans="1:24" ht="131.25">
      <c r="A687" s="197" t="s">
        <v>1516</v>
      </c>
      <c r="B687" s="188" t="s">
        <v>1047</v>
      </c>
      <c r="C687" s="288"/>
      <c r="D687" s="232" t="s">
        <v>488</v>
      </c>
      <c r="E687" s="232" t="s">
        <v>1630</v>
      </c>
      <c r="F687" s="232" t="s">
        <v>141</v>
      </c>
      <c r="G687" s="232" t="s">
        <v>96</v>
      </c>
      <c r="H687" s="232" t="s">
        <v>519</v>
      </c>
      <c r="I687" s="233">
        <v>200</v>
      </c>
      <c r="J687" s="187" t="s">
        <v>523</v>
      </c>
      <c r="K687" s="189"/>
      <c r="L687" s="219"/>
      <c r="M687" s="338">
        <v>3378.8</v>
      </c>
      <c r="N687" s="338">
        <v>3041.4</v>
      </c>
      <c r="O687" s="338">
        <v>1733.9</v>
      </c>
      <c r="P687" s="338">
        <v>3120.7</v>
      </c>
      <c r="Q687" s="338">
        <v>3120.7</v>
      </c>
      <c r="R687" s="338"/>
      <c r="S687" s="338">
        <v>3069.8</v>
      </c>
      <c r="T687" s="338">
        <v>3069.8</v>
      </c>
      <c r="U687" s="338"/>
      <c r="V687" s="338">
        <v>3216.7</v>
      </c>
      <c r="W687" s="338">
        <v>3216.7</v>
      </c>
      <c r="X687" s="338"/>
    </row>
    <row r="688" spans="1:24" ht="118.5" customHeight="1">
      <c r="A688" s="197" t="s">
        <v>1002</v>
      </c>
      <c r="B688" s="188" t="s">
        <v>31</v>
      </c>
      <c r="C688" s="143"/>
      <c r="D688" s="232" t="s">
        <v>488</v>
      </c>
      <c r="E688" s="232"/>
      <c r="F688" s="232" t="s">
        <v>141</v>
      </c>
      <c r="G688" s="232" t="s">
        <v>96</v>
      </c>
      <c r="H688" s="232" t="s">
        <v>519</v>
      </c>
      <c r="I688" s="233">
        <v>800</v>
      </c>
      <c r="J688" s="187" t="s">
        <v>523</v>
      </c>
      <c r="K688" s="194"/>
      <c r="L688" s="231"/>
      <c r="M688" s="338">
        <v>2.85</v>
      </c>
      <c r="N688" s="338"/>
      <c r="O688" s="338"/>
      <c r="P688" s="338">
        <f>Q688+R688</f>
        <v>0</v>
      </c>
      <c r="Q688" s="338"/>
      <c r="R688" s="338"/>
      <c r="S688" s="338">
        <f>T688+U688</f>
        <v>0</v>
      </c>
      <c r="T688" s="338"/>
      <c r="U688" s="338"/>
      <c r="V688" s="338">
        <f>W688+X688</f>
        <v>0</v>
      </c>
      <c r="W688" s="338"/>
      <c r="X688" s="338"/>
    </row>
    <row r="689" spans="1:24">
      <c r="A689" s="449" t="s">
        <v>72</v>
      </c>
      <c r="B689" s="449"/>
      <c r="C689" s="449"/>
      <c r="D689" s="449"/>
      <c r="E689" s="449"/>
      <c r="F689" s="449"/>
      <c r="G689" s="449"/>
      <c r="H689" s="449"/>
      <c r="I689" s="449"/>
      <c r="J689" s="449"/>
      <c r="K689" s="449"/>
      <c r="L689" s="449"/>
      <c r="M689" s="339">
        <f>SUM(M690)</f>
        <v>192.16</v>
      </c>
      <c r="N689" s="339">
        <f>SUM(N690)</f>
        <v>43.3</v>
      </c>
      <c r="O689" s="339">
        <f>SUM(O690)</f>
        <v>28.3</v>
      </c>
      <c r="P689" s="339">
        <f t="shared" ref="P689:X689" si="211">SUM(P690)</f>
        <v>290.39999999999998</v>
      </c>
      <c r="Q689" s="339">
        <f t="shared" si="211"/>
        <v>290.39999999999998</v>
      </c>
      <c r="R689" s="339">
        <f t="shared" si="211"/>
        <v>0</v>
      </c>
      <c r="S689" s="339">
        <f t="shared" si="211"/>
        <v>285.7</v>
      </c>
      <c r="T689" s="339">
        <f t="shared" si="211"/>
        <v>285.7</v>
      </c>
      <c r="U689" s="339">
        <f t="shared" si="211"/>
        <v>0</v>
      </c>
      <c r="V689" s="339">
        <f t="shared" si="211"/>
        <v>313.3</v>
      </c>
      <c r="W689" s="339">
        <f t="shared" si="211"/>
        <v>313.3</v>
      </c>
      <c r="X689" s="339">
        <f t="shared" si="211"/>
        <v>0</v>
      </c>
    </row>
    <row r="690" spans="1:24" ht="37.5">
      <c r="A690" s="197" t="s">
        <v>21</v>
      </c>
      <c r="B690" s="188" t="s">
        <v>88</v>
      </c>
      <c r="C690" s="288"/>
      <c r="D690" s="232"/>
      <c r="E690" s="232"/>
      <c r="F690" s="232"/>
      <c r="G690" s="232"/>
      <c r="H690" s="232"/>
      <c r="I690" s="233">
        <v>200</v>
      </c>
      <c r="J690" s="189"/>
      <c r="K690" s="189"/>
      <c r="L690" s="219"/>
      <c r="M690" s="338">
        <f t="shared" ref="M690:X690" si="212">SUM(M691:M693)</f>
        <v>192.16</v>
      </c>
      <c r="N690" s="338">
        <f t="shared" si="212"/>
        <v>43.3</v>
      </c>
      <c r="O690" s="338">
        <f t="shared" si="212"/>
        <v>28.3</v>
      </c>
      <c r="P690" s="338">
        <f t="shared" si="212"/>
        <v>290.39999999999998</v>
      </c>
      <c r="Q690" s="338">
        <f t="shared" si="212"/>
        <v>290.39999999999998</v>
      </c>
      <c r="R690" s="338">
        <f t="shared" si="212"/>
        <v>0</v>
      </c>
      <c r="S690" s="338">
        <f t="shared" si="212"/>
        <v>285.7</v>
      </c>
      <c r="T690" s="338">
        <f t="shared" si="212"/>
        <v>285.7</v>
      </c>
      <c r="U690" s="338">
        <f t="shared" si="212"/>
        <v>0</v>
      </c>
      <c r="V690" s="338">
        <f t="shared" si="212"/>
        <v>313.3</v>
      </c>
      <c r="W690" s="338">
        <f t="shared" si="212"/>
        <v>313.3</v>
      </c>
      <c r="X690" s="338">
        <f t="shared" si="212"/>
        <v>0</v>
      </c>
    </row>
    <row r="691" spans="1:24" ht="93" customHeight="1">
      <c r="A691" s="197" t="s">
        <v>365</v>
      </c>
      <c r="B691" s="188" t="s">
        <v>525</v>
      </c>
      <c r="C691" s="288"/>
      <c r="D691" s="232" t="s">
        <v>488</v>
      </c>
      <c r="E691" s="232" t="s">
        <v>1630</v>
      </c>
      <c r="F691" s="232" t="s">
        <v>141</v>
      </c>
      <c r="G691" s="232" t="s">
        <v>96</v>
      </c>
      <c r="H691" s="232" t="s">
        <v>527</v>
      </c>
      <c r="I691" s="233">
        <v>200</v>
      </c>
      <c r="J691" s="187" t="s">
        <v>1048</v>
      </c>
      <c r="K691" s="189"/>
      <c r="L691" s="219"/>
      <c r="M691" s="338">
        <v>2.98</v>
      </c>
      <c r="N691" s="338">
        <v>19.3</v>
      </c>
      <c r="O691" s="338">
        <v>19.3</v>
      </c>
      <c r="P691" s="338">
        <v>277</v>
      </c>
      <c r="Q691" s="338">
        <v>277</v>
      </c>
      <c r="R691" s="338"/>
      <c r="S691" s="338">
        <v>272.5</v>
      </c>
      <c r="T691" s="338">
        <v>272.5</v>
      </c>
      <c r="U691" s="338"/>
      <c r="V691" s="338">
        <v>285.5</v>
      </c>
      <c r="W691" s="338">
        <v>285.5</v>
      </c>
      <c r="X691" s="338"/>
    </row>
    <row r="692" spans="1:24" ht="93" customHeight="1">
      <c r="A692" s="197" t="s">
        <v>405</v>
      </c>
      <c r="B692" s="221" t="s">
        <v>528</v>
      </c>
      <c r="C692" s="196"/>
      <c r="D692" s="232" t="s">
        <v>488</v>
      </c>
      <c r="E692" s="232" t="s">
        <v>1630</v>
      </c>
      <c r="F692" s="232" t="s">
        <v>141</v>
      </c>
      <c r="G692" s="232" t="s">
        <v>96</v>
      </c>
      <c r="H692" s="232" t="s">
        <v>529</v>
      </c>
      <c r="I692" s="232">
        <v>200</v>
      </c>
      <c r="J692" s="221" t="s">
        <v>1048</v>
      </c>
      <c r="K692" s="197"/>
      <c r="L692" s="232"/>
      <c r="M692" s="338">
        <v>185.18</v>
      </c>
      <c r="N692" s="354">
        <v>10</v>
      </c>
      <c r="O692" s="338">
        <v>9</v>
      </c>
      <c r="P692" s="338">
        <f>Q692+R692</f>
        <v>13.4</v>
      </c>
      <c r="Q692" s="338">
        <v>13.4</v>
      </c>
      <c r="R692" s="338"/>
      <c r="S692" s="338">
        <f>T692+U692</f>
        <v>13.2</v>
      </c>
      <c r="T692" s="338">
        <v>13.2</v>
      </c>
      <c r="U692" s="338"/>
      <c r="V692" s="338">
        <f>W692+X692</f>
        <v>13.8</v>
      </c>
      <c r="W692" s="338">
        <v>13.8</v>
      </c>
      <c r="X692" s="338"/>
    </row>
    <row r="693" spans="1:24" ht="238.5" customHeight="1">
      <c r="A693" s="197" t="s">
        <v>408</v>
      </c>
      <c r="B693" s="188" t="s">
        <v>892</v>
      </c>
      <c r="C693" s="288"/>
      <c r="D693" s="232" t="s">
        <v>877</v>
      </c>
      <c r="E693" s="232" t="s">
        <v>1311</v>
      </c>
      <c r="F693" s="232" t="s">
        <v>141</v>
      </c>
      <c r="G693" s="232" t="s">
        <v>96</v>
      </c>
      <c r="H693" s="232" t="s">
        <v>733</v>
      </c>
      <c r="I693" s="233">
        <v>200</v>
      </c>
      <c r="J693" s="187" t="s">
        <v>291</v>
      </c>
      <c r="K693" s="189"/>
      <c r="L693" s="219"/>
      <c r="M693" s="338">
        <v>4</v>
      </c>
      <c r="N693" s="338">
        <v>14</v>
      </c>
      <c r="O693" s="361"/>
      <c r="P693" s="338">
        <f>Q693+R693</f>
        <v>0</v>
      </c>
      <c r="Q693" s="338"/>
      <c r="R693" s="338"/>
      <c r="S693" s="338">
        <f>T693+U693</f>
        <v>0</v>
      </c>
      <c r="T693" s="338"/>
      <c r="U693" s="338"/>
      <c r="V693" s="338">
        <f>W693+X693</f>
        <v>14</v>
      </c>
      <c r="W693" s="338">
        <v>14</v>
      </c>
      <c r="X693" s="338"/>
    </row>
    <row r="694" spans="1:24">
      <c r="A694" s="449" t="s">
        <v>74</v>
      </c>
      <c r="B694" s="449"/>
      <c r="C694" s="449"/>
      <c r="D694" s="449"/>
      <c r="E694" s="449"/>
      <c r="F694" s="449"/>
      <c r="G694" s="449"/>
      <c r="H694" s="449"/>
      <c r="I694" s="449"/>
      <c r="J694" s="449"/>
      <c r="K694" s="449"/>
      <c r="L694" s="449"/>
      <c r="M694" s="339">
        <f>SUM(M695)</f>
        <v>1040342.5800000001</v>
      </c>
      <c r="N694" s="339">
        <f t="shared" ref="N694:X694" si="213">SUM(N695)</f>
        <v>1338637.8999999999</v>
      </c>
      <c r="O694" s="339">
        <f t="shared" si="213"/>
        <v>853821.60000000009</v>
      </c>
      <c r="P694" s="339">
        <f t="shared" si="213"/>
        <v>1337853.7</v>
      </c>
      <c r="Q694" s="339">
        <f t="shared" si="213"/>
        <v>1337853.7</v>
      </c>
      <c r="R694" s="339">
        <f t="shared" si="213"/>
        <v>0</v>
      </c>
      <c r="S694" s="339">
        <f t="shared" si="213"/>
        <v>1281621.3000000003</v>
      </c>
      <c r="T694" s="339">
        <f t="shared" si="213"/>
        <v>1281621.3000000003</v>
      </c>
      <c r="U694" s="339">
        <f t="shared" si="213"/>
        <v>0</v>
      </c>
      <c r="V694" s="339">
        <f t="shared" si="213"/>
        <v>1332070.3999999999</v>
      </c>
      <c r="W694" s="339">
        <f t="shared" si="213"/>
        <v>1332070.3999999999</v>
      </c>
      <c r="X694" s="339">
        <f t="shared" si="213"/>
        <v>0</v>
      </c>
    </row>
    <row r="695" spans="1:24">
      <c r="A695" s="449" t="s">
        <v>37</v>
      </c>
      <c r="B695" s="449"/>
      <c r="C695" s="449"/>
      <c r="D695" s="449"/>
      <c r="E695" s="449"/>
      <c r="F695" s="449"/>
      <c r="G695" s="449"/>
      <c r="H695" s="449"/>
      <c r="I695" s="449"/>
      <c r="J695" s="449"/>
      <c r="K695" s="449"/>
      <c r="L695" s="449"/>
      <c r="M695" s="144">
        <f t="shared" ref="M695:X695" si="214">SUM(M696,M707)</f>
        <v>1040342.5800000001</v>
      </c>
      <c r="N695" s="144">
        <f t="shared" si="214"/>
        <v>1338637.8999999999</v>
      </c>
      <c r="O695" s="144">
        <f t="shared" si="214"/>
        <v>853821.60000000009</v>
      </c>
      <c r="P695" s="144">
        <f t="shared" si="214"/>
        <v>1337853.7</v>
      </c>
      <c r="Q695" s="144">
        <f t="shared" si="214"/>
        <v>1337853.7</v>
      </c>
      <c r="R695" s="144">
        <f t="shared" si="214"/>
        <v>0</v>
      </c>
      <c r="S695" s="144">
        <f t="shared" si="214"/>
        <v>1281621.3000000003</v>
      </c>
      <c r="T695" s="144">
        <f t="shared" si="214"/>
        <v>1281621.3000000003</v>
      </c>
      <c r="U695" s="144">
        <f t="shared" si="214"/>
        <v>0</v>
      </c>
      <c r="V695" s="144">
        <f t="shared" si="214"/>
        <v>1332070.3999999999</v>
      </c>
      <c r="W695" s="144">
        <f t="shared" si="214"/>
        <v>1332070.3999999999</v>
      </c>
      <c r="X695" s="144">
        <f t="shared" si="214"/>
        <v>0</v>
      </c>
    </row>
    <row r="696" spans="1:24" ht="71.25" customHeight="1">
      <c r="A696" s="259" t="s">
        <v>38</v>
      </c>
      <c r="B696" s="188" t="s">
        <v>77</v>
      </c>
      <c r="C696" s="291"/>
      <c r="D696" s="231"/>
      <c r="E696" s="231"/>
      <c r="F696" s="233"/>
      <c r="G696" s="233"/>
      <c r="H696" s="233"/>
      <c r="I696" s="233">
        <v>600</v>
      </c>
      <c r="J696" s="189"/>
      <c r="K696" s="253"/>
      <c r="L696" s="231"/>
      <c r="M696" s="338">
        <f>SUM(M697:M705)</f>
        <v>723313.77</v>
      </c>
      <c r="N696" s="338">
        <f>SUM(N697:N705)</f>
        <v>786751.70000000007</v>
      </c>
      <c r="O696" s="338">
        <f>SUM(O697:O705)</f>
        <v>525553.1</v>
      </c>
      <c r="P696" s="338">
        <f>SUM(P697:P706)</f>
        <v>1111385.5999999999</v>
      </c>
      <c r="Q696" s="338">
        <f>SUM(Q697:Q706)</f>
        <v>1111385.5999999999</v>
      </c>
      <c r="R696" s="338">
        <f t="shared" ref="R696:X696" si="215">SUM(R697:R705)</f>
        <v>0</v>
      </c>
      <c r="S696" s="338">
        <f t="shared" si="215"/>
        <v>1093247.0000000002</v>
      </c>
      <c r="T696" s="338">
        <f t="shared" si="215"/>
        <v>1093247.0000000002</v>
      </c>
      <c r="U696" s="338">
        <f t="shared" si="215"/>
        <v>0</v>
      </c>
      <c r="V696" s="338">
        <f t="shared" si="215"/>
        <v>1145612.2</v>
      </c>
      <c r="W696" s="338">
        <f t="shared" si="215"/>
        <v>1145612.2</v>
      </c>
      <c r="X696" s="338">
        <f t="shared" si="215"/>
        <v>0</v>
      </c>
    </row>
    <row r="697" spans="1:24" ht="185.25" customHeight="1">
      <c r="A697" s="259" t="s">
        <v>549</v>
      </c>
      <c r="B697" s="221" t="s">
        <v>532</v>
      </c>
      <c r="C697" s="291" t="s">
        <v>533</v>
      </c>
      <c r="D697" s="232" t="s">
        <v>390</v>
      </c>
      <c r="E697" s="232" t="s">
        <v>1493</v>
      </c>
      <c r="F697" s="232" t="s">
        <v>141</v>
      </c>
      <c r="G697" s="232" t="s">
        <v>91</v>
      </c>
      <c r="H697" s="232" t="s">
        <v>534</v>
      </c>
      <c r="I697" s="232" t="s">
        <v>143</v>
      </c>
      <c r="J697" s="188" t="s">
        <v>550</v>
      </c>
      <c r="K697" s="253"/>
      <c r="L697" s="231"/>
      <c r="M697" s="359">
        <v>308909.8</v>
      </c>
      <c r="N697" s="359">
        <v>340454.9</v>
      </c>
      <c r="O697" s="359">
        <v>238351</v>
      </c>
      <c r="P697" s="359">
        <v>472828.2</v>
      </c>
      <c r="Q697" s="359">
        <v>472828.2</v>
      </c>
      <c r="R697" s="359"/>
      <c r="S697" s="359">
        <v>466551.6</v>
      </c>
      <c r="T697" s="359">
        <v>466551.6</v>
      </c>
      <c r="U697" s="359"/>
      <c r="V697" s="359">
        <v>488864.2</v>
      </c>
      <c r="W697" s="359">
        <v>488864.2</v>
      </c>
      <c r="X697" s="359"/>
    </row>
    <row r="698" spans="1:24" ht="37.5">
      <c r="A698" s="259" t="s">
        <v>551</v>
      </c>
      <c r="B698" s="187" t="s">
        <v>1052</v>
      </c>
      <c r="C698" s="311"/>
      <c r="D698" s="232" t="s">
        <v>488</v>
      </c>
      <c r="E698" s="232" t="s">
        <v>1630</v>
      </c>
      <c r="F698" s="232" t="s">
        <v>141</v>
      </c>
      <c r="G698" s="232" t="s">
        <v>91</v>
      </c>
      <c r="H698" s="232" t="s">
        <v>938</v>
      </c>
      <c r="I698" s="232" t="s">
        <v>143</v>
      </c>
      <c r="J698" s="188"/>
      <c r="K698" s="194"/>
      <c r="L698" s="231"/>
      <c r="M698" s="359">
        <v>188</v>
      </c>
      <c r="N698" s="359">
        <v>586</v>
      </c>
      <c r="O698" s="359">
        <v>350</v>
      </c>
      <c r="P698" s="359">
        <v>605.70000000000005</v>
      </c>
      <c r="Q698" s="354">
        <v>605.70000000000005</v>
      </c>
      <c r="R698" s="359"/>
      <c r="S698" s="359">
        <v>595.79999999999995</v>
      </c>
      <c r="T698" s="354">
        <v>595.79999999999995</v>
      </c>
      <c r="U698" s="359"/>
      <c r="V698" s="359">
        <v>624.29999999999995</v>
      </c>
      <c r="W698" s="354">
        <v>624.29999999999995</v>
      </c>
      <c r="X698" s="354"/>
    </row>
    <row r="699" spans="1:24" ht="110.25" customHeight="1">
      <c r="A699" s="259" t="s">
        <v>552</v>
      </c>
      <c r="B699" s="188" t="s">
        <v>553</v>
      </c>
      <c r="C699" s="311" t="s">
        <v>201</v>
      </c>
      <c r="D699" s="232" t="s">
        <v>554</v>
      </c>
      <c r="E699" s="232" t="s">
        <v>1495</v>
      </c>
      <c r="F699" s="232" t="s">
        <v>141</v>
      </c>
      <c r="G699" s="232" t="s">
        <v>138</v>
      </c>
      <c r="H699" s="232" t="s">
        <v>555</v>
      </c>
      <c r="I699" s="232" t="s">
        <v>143</v>
      </c>
      <c r="J699" s="188"/>
      <c r="K699" s="253"/>
      <c r="L699" s="231"/>
      <c r="M699" s="359">
        <v>256533.41</v>
      </c>
      <c r="N699" s="359">
        <v>280149.90000000002</v>
      </c>
      <c r="O699" s="359">
        <v>181986.3</v>
      </c>
      <c r="P699" s="359">
        <v>408358.3</v>
      </c>
      <c r="Q699" s="359">
        <v>408358.3</v>
      </c>
      <c r="R699" s="359"/>
      <c r="S699" s="359">
        <v>401675.9</v>
      </c>
      <c r="T699" s="359">
        <v>401675.9</v>
      </c>
      <c r="U699" s="359"/>
      <c r="V699" s="359">
        <v>420967.6</v>
      </c>
      <c r="W699" s="359">
        <v>420967.6</v>
      </c>
      <c r="X699" s="359"/>
    </row>
    <row r="700" spans="1:24" ht="37.5">
      <c r="A700" s="259" t="s">
        <v>556</v>
      </c>
      <c r="B700" s="187" t="s">
        <v>1052</v>
      </c>
      <c r="C700" s="291"/>
      <c r="D700" s="232" t="s">
        <v>554</v>
      </c>
      <c r="E700" s="232" t="s">
        <v>1495</v>
      </c>
      <c r="F700" s="232" t="s">
        <v>141</v>
      </c>
      <c r="G700" s="232" t="s">
        <v>138</v>
      </c>
      <c r="H700" s="232" t="s">
        <v>938</v>
      </c>
      <c r="I700" s="233">
        <v>621</v>
      </c>
      <c r="J700" s="187"/>
      <c r="K700" s="253"/>
      <c r="L700" s="153"/>
      <c r="M700" s="360">
        <v>344</v>
      </c>
      <c r="N700" s="359">
        <v>1040</v>
      </c>
      <c r="O700" s="359">
        <v>529.1</v>
      </c>
      <c r="P700" s="359">
        <v>1075</v>
      </c>
      <c r="Q700" s="359">
        <v>1075</v>
      </c>
      <c r="R700" s="359"/>
      <c r="S700" s="359">
        <v>1057.5</v>
      </c>
      <c r="T700" s="359">
        <v>1057.5</v>
      </c>
      <c r="U700" s="359"/>
      <c r="V700" s="359">
        <v>1108.0999999999999</v>
      </c>
      <c r="W700" s="359">
        <v>1108.0999999999999</v>
      </c>
      <c r="X700" s="359"/>
    </row>
    <row r="701" spans="1:24" ht="112.5">
      <c r="A701" s="259" t="s">
        <v>558</v>
      </c>
      <c r="B701" s="221" t="s">
        <v>585</v>
      </c>
      <c r="C701" s="311" t="s">
        <v>201</v>
      </c>
      <c r="D701" s="232" t="s">
        <v>557</v>
      </c>
      <c r="E701" s="232" t="s">
        <v>1342</v>
      </c>
      <c r="F701" s="232" t="s">
        <v>141</v>
      </c>
      <c r="G701" s="232" t="s">
        <v>94</v>
      </c>
      <c r="H701" s="232" t="s">
        <v>537</v>
      </c>
      <c r="I701" s="232" t="s">
        <v>143</v>
      </c>
      <c r="J701" s="188"/>
      <c r="K701" s="253"/>
      <c r="L701" s="231"/>
      <c r="M701" s="359">
        <v>95089.94</v>
      </c>
      <c r="N701" s="359">
        <v>139092</v>
      </c>
      <c r="O701" s="359">
        <v>88024.3</v>
      </c>
      <c r="P701" s="359">
        <v>90291.9</v>
      </c>
      <c r="Q701" s="359">
        <v>90291.9</v>
      </c>
      <c r="R701" s="359"/>
      <c r="S701" s="359">
        <v>88820.6</v>
      </c>
      <c r="T701" s="359">
        <v>88820.6</v>
      </c>
      <c r="U701" s="359"/>
      <c r="V701" s="359">
        <v>93068.2</v>
      </c>
      <c r="W701" s="359">
        <v>93068.2</v>
      </c>
      <c r="X701" s="359"/>
    </row>
    <row r="702" spans="1:24" ht="107.25" customHeight="1">
      <c r="A702" s="259" t="s">
        <v>559</v>
      </c>
      <c r="B702" s="221" t="s">
        <v>538</v>
      </c>
      <c r="C702" s="311" t="s">
        <v>201</v>
      </c>
      <c r="D702" s="232" t="s">
        <v>557</v>
      </c>
      <c r="E702" s="232"/>
      <c r="F702" s="232" t="s">
        <v>141</v>
      </c>
      <c r="G702" s="232" t="s">
        <v>94</v>
      </c>
      <c r="H702" s="232" t="s">
        <v>539</v>
      </c>
      <c r="I702" s="232" t="s">
        <v>143</v>
      </c>
      <c r="J702" s="188"/>
      <c r="K702" s="253"/>
      <c r="L702" s="231"/>
      <c r="M702" s="359">
        <v>44436.3</v>
      </c>
      <c r="N702" s="359"/>
      <c r="O702" s="359"/>
      <c r="P702" s="359">
        <f>Q702+R702</f>
        <v>0</v>
      </c>
      <c r="Q702" s="359"/>
      <c r="R702" s="359"/>
      <c r="S702" s="359">
        <f>T702+U702</f>
        <v>0</v>
      </c>
      <c r="T702" s="359"/>
      <c r="U702" s="359"/>
      <c r="V702" s="359">
        <f>W702+X702</f>
        <v>0</v>
      </c>
      <c r="W702" s="359"/>
      <c r="X702" s="359"/>
    </row>
    <row r="703" spans="1:24" ht="110.25" customHeight="1">
      <c r="A703" s="259" t="s">
        <v>563</v>
      </c>
      <c r="B703" s="221" t="s">
        <v>538</v>
      </c>
      <c r="C703" s="311" t="s">
        <v>201</v>
      </c>
      <c r="D703" s="232"/>
      <c r="E703" s="232" t="s">
        <v>1342</v>
      </c>
      <c r="F703" s="232" t="s">
        <v>141</v>
      </c>
      <c r="G703" s="232" t="s">
        <v>94</v>
      </c>
      <c r="H703" s="232" t="s">
        <v>539</v>
      </c>
      <c r="I703" s="232" t="s">
        <v>1632</v>
      </c>
      <c r="J703" s="188"/>
      <c r="K703" s="253"/>
      <c r="L703" s="231"/>
      <c r="M703" s="359"/>
      <c r="N703" s="359"/>
      <c r="O703" s="359"/>
      <c r="P703" s="359">
        <f>Q703+R703</f>
        <v>95362.8</v>
      </c>
      <c r="Q703" s="359">
        <v>95362.8</v>
      </c>
      <c r="R703" s="359"/>
      <c r="S703" s="359">
        <f>T703+U703</f>
        <v>93808.9</v>
      </c>
      <c r="T703" s="359">
        <v>93808.9</v>
      </c>
      <c r="U703" s="359"/>
      <c r="V703" s="359">
        <f>W703+X703</f>
        <v>98295</v>
      </c>
      <c r="W703" s="359">
        <v>98295</v>
      </c>
      <c r="X703" s="359"/>
    </row>
    <row r="704" spans="1:24" ht="56.25">
      <c r="A704" s="259" t="s">
        <v>893</v>
      </c>
      <c r="B704" s="221" t="s">
        <v>560</v>
      </c>
      <c r="C704" s="311"/>
      <c r="D704" s="232" t="s">
        <v>557</v>
      </c>
      <c r="E704" s="232" t="s">
        <v>1342</v>
      </c>
      <c r="F704" s="232" t="s">
        <v>141</v>
      </c>
      <c r="G704" s="232" t="s">
        <v>94</v>
      </c>
      <c r="H704" s="232" t="s">
        <v>561</v>
      </c>
      <c r="I704" s="232" t="s">
        <v>143</v>
      </c>
      <c r="J704" s="188" t="s">
        <v>562</v>
      </c>
      <c r="K704" s="253"/>
      <c r="L704" s="231"/>
      <c r="M704" s="359">
        <v>6143.26</v>
      </c>
      <c r="N704" s="359">
        <v>13948.8</v>
      </c>
      <c r="O704" s="359">
        <v>4929</v>
      </c>
      <c r="P704" s="359">
        <v>27579</v>
      </c>
      <c r="Q704" s="359">
        <v>27579</v>
      </c>
      <c r="R704" s="359"/>
      <c r="S704" s="359">
        <v>27129.599999999999</v>
      </c>
      <c r="T704" s="359">
        <v>27129.599999999999</v>
      </c>
      <c r="U704" s="359"/>
      <c r="V704" s="359">
        <v>28427</v>
      </c>
      <c r="W704" s="359">
        <v>28427</v>
      </c>
      <c r="X704" s="359"/>
    </row>
    <row r="705" spans="1:24" ht="93.75">
      <c r="A705" s="259" t="s">
        <v>894</v>
      </c>
      <c r="B705" s="221" t="s">
        <v>564</v>
      </c>
      <c r="C705" s="311"/>
      <c r="D705" s="232" t="s">
        <v>504</v>
      </c>
      <c r="E705" s="232" t="s">
        <v>1345</v>
      </c>
      <c r="F705" s="232" t="s">
        <v>141</v>
      </c>
      <c r="G705" s="232" t="s">
        <v>96</v>
      </c>
      <c r="H705" s="232" t="s">
        <v>565</v>
      </c>
      <c r="I705" s="232" t="s">
        <v>143</v>
      </c>
      <c r="J705" s="188" t="s">
        <v>1048</v>
      </c>
      <c r="K705" s="253"/>
      <c r="L705" s="231"/>
      <c r="M705" s="359">
        <v>11669.06</v>
      </c>
      <c r="N705" s="359">
        <v>11480.1</v>
      </c>
      <c r="O705" s="359">
        <v>11383.4</v>
      </c>
      <c r="P705" s="359">
        <v>13832.5</v>
      </c>
      <c r="Q705" s="359">
        <v>13832.5</v>
      </c>
      <c r="R705" s="359"/>
      <c r="S705" s="359">
        <v>13607.1</v>
      </c>
      <c r="T705" s="359">
        <v>13607.1</v>
      </c>
      <c r="U705" s="359"/>
      <c r="V705" s="359">
        <v>14257.8</v>
      </c>
      <c r="W705" s="359">
        <v>14257.8</v>
      </c>
      <c r="X705" s="359"/>
    </row>
    <row r="706" spans="1:24" ht="105.75" customHeight="1">
      <c r="A706" s="259" t="s">
        <v>895</v>
      </c>
      <c r="B706" s="214" t="s">
        <v>1633</v>
      </c>
      <c r="C706" s="311"/>
      <c r="D706" s="232"/>
      <c r="E706" s="232"/>
      <c r="F706" s="232" t="s">
        <v>141</v>
      </c>
      <c r="G706" s="232" t="s">
        <v>91</v>
      </c>
      <c r="H706" s="279" t="s">
        <v>1634</v>
      </c>
      <c r="I706" s="232" t="s">
        <v>1159</v>
      </c>
      <c r="J706" s="187"/>
      <c r="K706" s="194"/>
      <c r="L706" s="231"/>
      <c r="M706" s="359"/>
      <c r="N706" s="359"/>
      <c r="O706" s="359"/>
      <c r="P706" s="359">
        <f>Q706+R706</f>
        <v>1452.2</v>
      </c>
      <c r="Q706" s="359">
        <v>1452.2</v>
      </c>
      <c r="R706" s="359"/>
      <c r="S706" s="359"/>
      <c r="T706" s="359"/>
      <c r="U706" s="359"/>
      <c r="V706" s="359"/>
      <c r="W706" s="359"/>
      <c r="X706" s="359"/>
    </row>
    <row r="707" spans="1:24">
      <c r="A707" s="141" t="s">
        <v>40</v>
      </c>
      <c r="B707" s="514" t="s">
        <v>39</v>
      </c>
      <c r="C707" s="514"/>
      <c r="D707" s="514"/>
      <c r="E707" s="280"/>
      <c r="F707" s="293"/>
      <c r="G707" s="293"/>
      <c r="H707" s="293"/>
      <c r="I707" s="293">
        <v>600</v>
      </c>
      <c r="J707" s="209"/>
      <c r="K707" s="210"/>
      <c r="L707" s="281"/>
      <c r="M707" s="144">
        <f t="shared" ref="M707:X707" si="216">SUM(M708:M767)</f>
        <v>317028.81000000006</v>
      </c>
      <c r="N707" s="144">
        <f t="shared" si="216"/>
        <v>551886.19999999995</v>
      </c>
      <c r="O707" s="144">
        <f t="shared" si="216"/>
        <v>328268.50000000006</v>
      </c>
      <c r="P707" s="144">
        <f t="shared" si="216"/>
        <v>226468.1</v>
      </c>
      <c r="Q707" s="144">
        <f t="shared" si="216"/>
        <v>226468.1</v>
      </c>
      <c r="R707" s="144">
        <f t="shared" si="216"/>
        <v>0</v>
      </c>
      <c r="S707" s="144">
        <f t="shared" si="216"/>
        <v>188374.30000000002</v>
      </c>
      <c r="T707" s="144">
        <f t="shared" si="216"/>
        <v>188374.30000000002</v>
      </c>
      <c r="U707" s="144">
        <f t="shared" si="216"/>
        <v>0</v>
      </c>
      <c r="V707" s="144">
        <f t="shared" si="216"/>
        <v>186458.20000000004</v>
      </c>
      <c r="W707" s="144">
        <f t="shared" si="216"/>
        <v>186458.20000000004</v>
      </c>
      <c r="X707" s="144">
        <f t="shared" si="216"/>
        <v>0</v>
      </c>
    </row>
    <row r="708" spans="1:24" ht="93.75" customHeight="1">
      <c r="A708" s="189" t="s">
        <v>608</v>
      </c>
      <c r="B708" s="187" t="s">
        <v>541</v>
      </c>
      <c r="C708" s="311"/>
      <c r="D708" s="232" t="s">
        <v>409</v>
      </c>
      <c r="E708" s="232" t="s">
        <v>1388</v>
      </c>
      <c r="F708" s="232" t="s">
        <v>92</v>
      </c>
      <c r="G708" s="232" t="s">
        <v>91</v>
      </c>
      <c r="H708" s="232" t="s">
        <v>410</v>
      </c>
      <c r="I708" s="232" t="s">
        <v>144</v>
      </c>
      <c r="J708" s="188" t="s">
        <v>1635</v>
      </c>
      <c r="K708" s="194"/>
      <c r="L708" s="231"/>
      <c r="M708" s="359">
        <v>3501.6</v>
      </c>
      <c r="N708" s="359">
        <v>4892.8999999999996</v>
      </c>
      <c r="O708" s="359">
        <v>4892.8999999999996</v>
      </c>
      <c r="P708" s="359">
        <v>5454.9</v>
      </c>
      <c r="Q708" s="359">
        <v>5454.9</v>
      </c>
      <c r="R708" s="359"/>
      <c r="S708" s="359">
        <v>5366</v>
      </c>
      <c r="T708" s="359">
        <v>5366</v>
      </c>
      <c r="U708" s="359"/>
      <c r="V708" s="359">
        <v>5622.6</v>
      </c>
      <c r="W708" s="359">
        <v>5622.6</v>
      </c>
      <c r="X708" s="359"/>
    </row>
    <row r="709" spans="1:24" ht="186.75" customHeight="1">
      <c r="A709" s="189" t="s">
        <v>566</v>
      </c>
      <c r="B709" s="187" t="s">
        <v>532</v>
      </c>
      <c r="C709" s="291" t="s">
        <v>533</v>
      </c>
      <c r="D709" s="232" t="s">
        <v>390</v>
      </c>
      <c r="E709" s="232"/>
      <c r="F709" s="232" t="s">
        <v>141</v>
      </c>
      <c r="G709" s="232" t="s">
        <v>91</v>
      </c>
      <c r="H709" s="232" t="s">
        <v>534</v>
      </c>
      <c r="I709" s="232" t="s">
        <v>144</v>
      </c>
      <c r="J709" s="187" t="s">
        <v>535</v>
      </c>
      <c r="K709" s="194"/>
      <c r="L709" s="231"/>
      <c r="M709" s="359">
        <v>13765.5</v>
      </c>
      <c r="N709" s="359">
        <v>15280.8</v>
      </c>
      <c r="O709" s="359">
        <v>13060.6</v>
      </c>
      <c r="P709" s="359">
        <f t="shared" ref="P709:P745" si="217">Q709+R709</f>
        <v>0</v>
      </c>
      <c r="Q709" s="354"/>
      <c r="R709" s="359"/>
      <c r="S709" s="359">
        <f t="shared" ref="S709:S745" si="218">T709+U709</f>
        <v>0</v>
      </c>
      <c r="T709" s="354"/>
      <c r="U709" s="359"/>
      <c r="V709" s="359">
        <f t="shared" ref="V709:V745" si="219">W709+X709</f>
        <v>0</v>
      </c>
      <c r="W709" s="354"/>
      <c r="X709" s="354"/>
    </row>
    <row r="710" spans="1:24" ht="126.75" customHeight="1">
      <c r="A710" s="189" t="s">
        <v>567</v>
      </c>
      <c r="B710" s="187" t="s">
        <v>900</v>
      </c>
      <c r="C710" s="311"/>
      <c r="D710" s="232" t="s">
        <v>390</v>
      </c>
      <c r="E710" s="232"/>
      <c r="F710" s="232" t="s">
        <v>141</v>
      </c>
      <c r="G710" s="232" t="s">
        <v>91</v>
      </c>
      <c r="H710" s="232" t="s">
        <v>896</v>
      </c>
      <c r="I710" s="232" t="s">
        <v>144</v>
      </c>
      <c r="J710" s="188" t="s">
        <v>547</v>
      </c>
      <c r="K710" s="194"/>
      <c r="L710" s="231"/>
      <c r="M710" s="359">
        <v>3369.16</v>
      </c>
      <c r="N710" s="359"/>
      <c r="O710" s="359"/>
      <c r="P710" s="359">
        <f t="shared" si="217"/>
        <v>0</v>
      </c>
      <c r="Q710" s="359"/>
      <c r="R710" s="359"/>
      <c r="S710" s="359">
        <f t="shared" si="218"/>
        <v>0</v>
      </c>
      <c r="T710" s="359"/>
      <c r="U710" s="359"/>
      <c r="V710" s="359">
        <f t="shared" si="219"/>
        <v>0</v>
      </c>
      <c r="W710" s="359"/>
      <c r="X710" s="359"/>
    </row>
    <row r="711" spans="1:24" ht="131.25">
      <c r="A711" s="189" t="s">
        <v>568</v>
      </c>
      <c r="B711" s="187" t="s">
        <v>546</v>
      </c>
      <c r="C711" s="311"/>
      <c r="D711" s="232" t="s">
        <v>390</v>
      </c>
      <c r="E711" s="232" t="s">
        <v>1493</v>
      </c>
      <c r="F711" s="232" t="s">
        <v>141</v>
      </c>
      <c r="G711" s="232" t="s">
        <v>91</v>
      </c>
      <c r="H711" s="232" t="s">
        <v>290</v>
      </c>
      <c r="I711" s="232" t="s">
        <v>144</v>
      </c>
      <c r="J711" s="188" t="s">
        <v>547</v>
      </c>
      <c r="K711" s="194"/>
      <c r="L711" s="231"/>
      <c r="M711" s="359">
        <v>246.8</v>
      </c>
      <c r="N711" s="359">
        <v>247.1</v>
      </c>
      <c r="O711" s="359">
        <v>247.1</v>
      </c>
      <c r="P711" s="359">
        <v>247.1</v>
      </c>
      <c r="Q711" s="359">
        <v>247.1</v>
      </c>
      <c r="R711" s="359"/>
      <c r="S711" s="359">
        <v>247.1</v>
      </c>
      <c r="T711" s="359">
        <v>247.1</v>
      </c>
      <c r="U711" s="359"/>
      <c r="V711" s="359">
        <v>254.7</v>
      </c>
      <c r="W711" s="359">
        <v>254.7</v>
      </c>
      <c r="X711" s="359"/>
    </row>
    <row r="712" spans="1:24" ht="131.25">
      <c r="A712" s="189" t="s">
        <v>1051</v>
      </c>
      <c r="B712" s="221" t="s">
        <v>1054</v>
      </c>
      <c r="C712" s="244"/>
      <c r="D712" s="232" t="s">
        <v>390</v>
      </c>
      <c r="E712" s="232"/>
      <c r="F712" s="232" t="s">
        <v>141</v>
      </c>
      <c r="G712" s="232" t="s">
        <v>91</v>
      </c>
      <c r="H712" s="232" t="s">
        <v>1055</v>
      </c>
      <c r="I712" s="232" t="s">
        <v>144</v>
      </c>
      <c r="J712" s="221" t="s">
        <v>547</v>
      </c>
      <c r="K712" s="221"/>
      <c r="L712" s="232"/>
      <c r="M712" s="359">
        <v>221</v>
      </c>
      <c r="N712" s="359"/>
      <c r="O712" s="359"/>
      <c r="P712" s="359">
        <f t="shared" si="217"/>
        <v>0</v>
      </c>
      <c r="Q712" s="359"/>
      <c r="R712" s="359"/>
      <c r="S712" s="359">
        <f t="shared" si="218"/>
        <v>0</v>
      </c>
      <c r="T712" s="359"/>
      <c r="U712" s="359"/>
      <c r="V712" s="359">
        <f t="shared" si="219"/>
        <v>0</v>
      </c>
      <c r="W712" s="359"/>
      <c r="X712" s="359"/>
    </row>
    <row r="713" spans="1:24" ht="93" customHeight="1">
      <c r="A713" s="189" t="s">
        <v>569</v>
      </c>
      <c r="B713" s="221" t="s">
        <v>1056</v>
      </c>
      <c r="C713" s="244"/>
      <c r="D713" s="232" t="s">
        <v>390</v>
      </c>
      <c r="E713" s="232" t="s">
        <v>1493</v>
      </c>
      <c r="F713" s="232" t="s">
        <v>141</v>
      </c>
      <c r="G713" s="232" t="s">
        <v>91</v>
      </c>
      <c r="H713" s="232" t="s">
        <v>1057</v>
      </c>
      <c r="I713" s="232" t="s">
        <v>144</v>
      </c>
      <c r="J713" s="221" t="s">
        <v>1635</v>
      </c>
      <c r="K713" s="221"/>
      <c r="L713" s="232"/>
      <c r="M713" s="359">
        <v>3905.4</v>
      </c>
      <c r="N713" s="359">
        <v>15282.3</v>
      </c>
      <c r="O713" s="359">
        <v>15282.3</v>
      </c>
      <c r="P713" s="359">
        <f t="shared" si="217"/>
        <v>4000</v>
      </c>
      <c r="Q713" s="359">
        <v>4000</v>
      </c>
      <c r="R713" s="359"/>
      <c r="S713" s="359">
        <f t="shared" si="218"/>
        <v>0</v>
      </c>
      <c r="T713" s="359"/>
      <c r="U713" s="359"/>
      <c r="V713" s="359">
        <f t="shared" si="219"/>
        <v>0</v>
      </c>
      <c r="W713" s="359"/>
      <c r="X713" s="359"/>
    </row>
    <row r="714" spans="1:24" ht="131.25">
      <c r="A714" s="189" t="s">
        <v>570</v>
      </c>
      <c r="B714" s="188" t="s">
        <v>480</v>
      </c>
      <c r="C714" s="311"/>
      <c r="D714" s="232" t="s">
        <v>390</v>
      </c>
      <c r="E714" s="232"/>
      <c r="F714" s="232" t="s">
        <v>141</v>
      </c>
      <c r="G714" s="232" t="s">
        <v>91</v>
      </c>
      <c r="H714" s="232" t="s">
        <v>411</v>
      </c>
      <c r="I714" s="232" t="s">
        <v>144</v>
      </c>
      <c r="J714" s="187" t="s">
        <v>547</v>
      </c>
      <c r="K714" s="194"/>
      <c r="L714" s="231"/>
      <c r="M714" s="359">
        <v>613</v>
      </c>
      <c r="N714" s="359">
        <v>1932.3</v>
      </c>
      <c r="O714" s="359"/>
      <c r="P714" s="359">
        <f t="shared" si="217"/>
        <v>0</v>
      </c>
      <c r="Q714" s="359"/>
      <c r="R714" s="359"/>
      <c r="S714" s="359">
        <f t="shared" si="218"/>
        <v>0</v>
      </c>
      <c r="T714" s="359"/>
      <c r="U714" s="359"/>
      <c r="V714" s="359">
        <f t="shared" si="219"/>
        <v>0</v>
      </c>
      <c r="W714" s="359"/>
      <c r="X714" s="359"/>
    </row>
    <row r="715" spans="1:24" ht="93.75">
      <c r="A715" s="189" t="s">
        <v>1053</v>
      </c>
      <c r="B715" s="188" t="s">
        <v>553</v>
      </c>
      <c r="C715" s="311"/>
      <c r="D715" s="232" t="s">
        <v>554</v>
      </c>
      <c r="E715" s="232" t="s">
        <v>1495</v>
      </c>
      <c r="F715" s="232" t="s">
        <v>141</v>
      </c>
      <c r="G715" s="232" t="s">
        <v>138</v>
      </c>
      <c r="H715" s="232" t="s">
        <v>555</v>
      </c>
      <c r="I715" s="232" t="s">
        <v>144</v>
      </c>
      <c r="J715" s="188" t="s">
        <v>1635</v>
      </c>
      <c r="K715" s="194"/>
      <c r="L715" s="231"/>
      <c r="M715" s="359">
        <v>14628.4</v>
      </c>
      <c r="N715" s="359">
        <v>45030.8</v>
      </c>
      <c r="O715" s="359">
        <v>42906</v>
      </c>
      <c r="P715" s="359">
        <v>1731</v>
      </c>
      <c r="Q715" s="359">
        <v>1731</v>
      </c>
      <c r="R715" s="359"/>
      <c r="S715" s="359">
        <v>1731</v>
      </c>
      <c r="T715" s="359">
        <v>1731</v>
      </c>
      <c r="U715" s="359"/>
      <c r="V715" s="359">
        <v>1731</v>
      </c>
      <c r="W715" s="359">
        <v>1731</v>
      </c>
      <c r="X715" s="359"/>
    </row>
    <row r="716" spans="1:24" ht="130.5" customHeight="1">
      <c r="A716" s="189" t="s">
        <v>571</v>
      </c>
      <c r="B716" s="188" t="s">
        <v>574</v>
      </c>
      <c r="C716" s="311"/>
      <c r="D716" s="232" t="s">
        <v>579</v>
      </c>
      <c r="E716" s="232" t="s">
        <v>1636</v>
      </c>
      <c r="F716" s="232" t="s">
        <v>141</v>
      </c>
      <c r="G716" s="232" t="s">
        <v>138</v>
      </c>
      <c r="H716" s="232" t="s">
        <v>307</v>
      </c>
      <c r="I716" s="232" t="s">
        <v>144</v>
      </c>
      <c r="J716" s="282" t="s">
        <v>297</v>
      </c>
      <c r="K716" s="194"/>
      <c r="L716" s="231"/>
      <c r="M716" s="359">
        <v>67887.3</v>
      </c>
      <c r="N716" s="359">
        <v>75988.899999999994</v>
      </c>
      <c r="O716" s="359">
        <v>42062.3</v>
      </c>
      <c r="P716" s="359">
        <v>24173.1</v>
      </c>
      <c r="Q716" s="359">
        <v>24173.1</v>
      </c>
      <c r="R716" s="359"/>
      <c r="S716" s="359">
        <v>22630.1</v>
      </c>
      <c r="T716" s="359">
        <v>22630.1</v>
      </c>
      <c r="U716" s="359"/>
      <c r="V716" s="359">
        <v>22125.1</v>
      </c>
      <c r="W716" s="359">
        <v>22125.1</v>
      </c>
      <c r="X716" s="359"/>
    </row>
    <row r="717" spans="1:24" ht="132" customHeight="1">
      <c r="A717" s="189" t="s">
        <v>572</v>
      </c>
      <c r="B717" s="188" t="s">
        <v>1059</v>
      </c>
      <c r="C717" s="311"/>
      <c r="D717" s="232" t="s">
        <v>579</v>
      </c>
      <c r="E717" s="232" t="s">
        <v>1636</v>
      </c>
      <c r="F717" s="232" t="s">
        <v>141</v>
      </c>
      <c r="G717" s="232" t="s">
        <v>138</v>
      </c>
      <c r="H717" s="232" t="s">
        <v>306</v>
      </c>
      <c r="I717" s="232" t="s">
        <v>144</v>
      </c>
      <c r="J717" s="188" t="s">
        <v>297</v>
      </c>
      <c r="K717" s="194"/>
      <c r="L717" s="231"/>
      <c r="M717" s="359">
        <v>21990.899999999998</v>
      </c>
      <c r="N717" s="359">
        <v>25223.3</v>
      </c>
      <c r="O717" s="359">
        <v>11279.1</v>
      </c>
      <c r="P717" s="359">
        <v>25791</v>
      </c>
      <c r="Q717" s="359">
        <v>25791</v>
      </c>
      <c r="R717" s="359"/>
      <c r="S717" s="359">
        <v>24045</v>
      </c>
      <c r="T717" s="359">
        <v>24045</v>
      </c>
      <c r="U717" s="359"/>
      <c r="V717" s="359">
        <v>23363.5</v>
      </c>
      <c r="W717" s="359">
        <v>23363.5</v>
      </c>
      <c r="X717" s="359"/>
    </row>
    <row r="718" spans="1:24" ht="182.25" customHeight="1">
      <c r="A718" s="189" t="s">
        <v>573</v>
      </c>
      <c r="B718" s="188" t="s">
        <v>542</v>
      </c>
      <c r="C718" s="311"/>
      <c r="D718" s="232" t="s">
        <v>554</v>
      </c>
      <c r="E718" s="232"/>
      <c r="F718" s="232" t="s">
        <v>141</v>
      </c>
      <c r="G718" s="232" t="s">
        <v>138</v>
      </c>
      <c r="H718" s="232" t="s">
        <v>543</v>
      </c>
      <c r="I718" s="232" t="s">
        <v>144</v>
      </c>
      <c r="J718" s="188" t="s">
        <v>536</v>
      </c>
      <c r="K718" s="194"/>
      <c r="L718" s="231"/>
      <c r="M718" s="359">
        <v>5027.2</v>
      </c>
      <c r="N718" s="359">
        <v>6428</v>
      </c>
      <c r="O718" s="359">
        <v>2589.1999999999998</v>
      </c>
      <c r="P718" s="359">
        <f t="shared" si="217"/>
        <v>0</v>
      </c>
      <c r="Q718" s="359"/>
      <c r="R718" s="359"/>
      <c r="S718" s="359">
        <f t="shared" si="218"/>
        <v>0</v>
      </c>
      <c r="T718" s="359"/>
      <c r="U718" s="359"/>
      <c r="V718" s="359">
        <f t="shared" si="219"/>
        <v>0</v>
      </c>
      <c r="W718" s="359"/>
      <c r="X718" s="359"/>
    </row>
    <row r="719" spans="1:24" ht="185.25" customHeight="1">
      <c r="A719" s="189" t="s">
        <v>575</v>
      </c>
      <c r="B719" s="188" t="s">
        <v>542</v>
      </c>
      <c r="C719" s="311"/>
      <c r="D719" s="232"/>
      <c r="E719" s="232" t="s">
        <v>1495</v>
      </c>
      <c r="F719" s="232" t="s">
        <v>141</v>
      </c>
      <c r="G719" s="232" t="s">
        <v>138</v>
      </c>
      <c r="H719" s="232" t="s">
        <v>543</v>
      </c>
      <c r="I719" s="232" t="s">
        <v>144</v>
      </c>
      <c r="J719" s="188" t="s">
        <v>536</v>
      </c>
      <c r="K719" s="194"/>
      <c r="L719" s="231"/>
      <c r="M719" s="359"/>
      <c r="N719" s="359"/>
      <c r="O719" s="359"/>
      <c r="P719" s="359">
        <f t="shared" si="217"/>
        <v>6644.2</v>
      </c>
      <c r="Q719" s="359">
        <v>6644.2</v>
      </c>
      <c r="R719" s="359"/>
      <c r="S719" s="359">
        <f t="shared" si="218"/>
        <v>6535.9</v>
      </c>
      <c r="T719" s="359">
        <v>6535.9</v>
      </c>
      <c r="U719" s="359"/>
      <c r="V719" s="359">
        <f t="shared" si="219"/>
        <v>6848.5</v>
      </c>
      <c r="W719" s="359">
        <v>6848.5</v>
      </c>
      <c r="X719" s="359"/>
    </row>
    <row r="720" spans="1:24" ht="126" customHeight="1">
      <c r="A720" s="189" t="s">
        <v>576</v>
      </c>
      <c r="B720" s="187" t="s">
        <v>1060</v>
      </c>
      <c r="C720" s="143"/>
      <c r="D720" s="232" t="s">
        <v>554</v>
      </c>
      <c r="E720" s="232"/>
      <c r="F720" s="232" t="s">
        <v>141</v>
      </c>
      <c r="G720" s="232" t="s">
        <v>138</v>
      </c>
      <c r="H720" s="232" t="s">
        <v>1061</v>
      </c>
      <c r="I720" s="232" t="s">
        <v>144</v>
      </c>
      <c r="J720" s="187" t="s">
        <v>610</v>
      </c>
      <c r="K720" s="253"/>
      <c r="L720" s="153"/>
      <c r="M720" s="362">
        <v>1582.6</v>
      </c>
      <c r="N720" s="359">
        <v>2569.1</v>
      </c>
      <c r="O720" s="359">
        <v>2454.8000000000002</v>
      </c>
      <c r="P720" s="359">
        <f t="shared" si="217"/>
        <v>0</v>
      </c>
      <c r="Q720" s="359"/>
      <c r="R720" s="359"/>
      <c r="S720" s="359">
        <f t="shared" si="218"/>
        <v>0</v>
      </c>
      <c r="T720" s="359"/>
      <c r="U720" s="359"/>
      <c r="V720" s="359">
        <f t="shared" si="219"/>
        <v>0</v>
      </c>
      <c r="W720" s="359"/>
      <c r="X720" s="359"/>
    </row>
    <row r="721" spans="1:24" ht="93" customHeight="1">
      <c r="A721" s="189" t="s">
        <v>577</v>
      </c>
      <c r="B721" s="221" t="s">
        <v>1056</v>
      </c>
      <c r="C721" s="143"/>
      <c r="D721" s="232" t="s">
        <v>554</v>
      </c>
      <c r="E721" s="232"/>
      <c r="F721" s="232" t="s">
        <v>141</v>
      </c>
      <c r="G721" s="232" t="s">
        <v>138</v>
      </c>
      <c r="H721" s="232" t="s">
        <v>1057</v>
      </c>
      <c r="I721" s="232" t="s">
        <v>144</v>
      </c>
      <c r="J721" s="187" t="s">
        <v>1050</v>
      </c>
      <c r="K721" s="253"/>
      <c r="L721" s="153"/>
      <c r="M721" s="363">
        <v>16160.6</v>
      </c>
      <c r="N721" s="359">
        <v>5220.8</v>
      </c>
      <c r="O721" s="359">
        <v>5130.7</v>
      </c>
      <c r="P721" s="359">
        <f t="shared" si="217"/>
        <v>0</v>
      </c>
      <c r="Q721" s="359"/>
      <c r="R721" s="359"/>
      <c r="S721" s="359">
        <f t="shared" si="218"/>
        <v>0</v>
      </c>
      <c r="T721" s="359"/>
      <c r="U721" s="359"/>
      <c r="V721" s="359">
        <f t="shared" si="219"/>
        <v>0</v>
      </c>
      <c r="W721" s="359"/>
      <c r="X721" s="359"/>
    </row>
    <row r="722" spans="1:24" ht="131.25">
      <c r="A722" s="189" t="s">
        <v>578</v>
      </c>
      <c r="B722" s="188" t="s">
        <v>897</v>
      </c>
      <c r="C722" s="311"/>
      <c r="D722" s="232" t="s">
        <v>488</v>
      </c>
      <c r="E722" s="232" t="s">
        <v>1630</v>
      </c>
      <c r="F722" s="232" t="s">
        <v>141</v>
      </c>
      <c r="G722" s="232" t="s">
        <v>96</v>
      </c>
      <c r="H722" s="232" t="s">
        <v>1062</v>
      </c>
      <c r="I722" s="232" t="s">
        <v>144</v>
      </c>
      <c r="J722" s="188" t="s">
        <v>547</v>
      </c>
      <c r="K722" s="194"/>
      <c r="L722" s="231"/>
      <c r="M722" s="359">
        <v>20074.400000000001</v>
      </c>
      <c r="N722" s="359">
        <v>47397.2</v>
      </c>
      <c r="O722" s="359">
        <v>31235.599999999999</v>
      </c>
      <c r="P722" s="359">
        <v>30956.5</v>
      </c>
      <c r="Q722" s="359">
        <v>30956.5</v>
      </c>
      <c r="R722" s="359"/>
      <c r="S722" s="359">
        <v>34596.5</v>
      </c>
      <c r="T722" s="359">
        <v>34596.5</v>
      </c>
      <c r="U722" s="359"/>
      <c r="V722" s="359">
        <v>35635.800000000003</v>
      </c>
      <c r="W722" s="359">
        <v>35635.800000000003</v>
      </c>
      <c r="X722" s="359"/>
    </row>
    <row r="723" spans="1:24" ht="131.25">
      <c r="A723" s="189" t="s">
        <v>580</v>
      </c>
      <c r="B723" s="188" t="s">
        <v>898</v>
      </c>
      <c r="C723" s="311"/>
      <c r="D723" s="232" t="s">
        <v>351</v>
      </c>
      <c r="E723" s="232"/>
      <c r="F723" s="232" t="s">
        <v>141</v>
      </c>
      <c r="G723" s="232" t="s">
        <v>138</v>
      </c>
      <c r="H723" s="232" t="s">
        <v>899</v>
      </c>
      <c r="I723" s="232" t="s">
        <v>144</v>
      </c>
      <c r="J723" s="188" t="s">
        <v>547</v>
      </c>
      <c r="K723" s="194"/>
      <c r="L723" s="231"/>
      <c r="M723" s="359">
        <v>3518.64</v>
      </c>
      <c r="N723" s="359"/>
      <c r="O723" s="359"/>
      <c r="P723" s="359">
        <f t="shared" si="217"/>
        <v>0</v>
      </c>
      <c r="Q723" s="359"/>
      <c r="R723" s="359"/>
      <c r="S723" s="359">
        <f t="shared" si="218"/>
        <v>0</v>
      </c>
      <c r="T723" s="359"/>
      <c r="U723" s="359"/>
      <c r="V723" s="359">
        <f t="shared" si="219"/>
        <v>0</v>
      </c>
      <c r="W723" s="359"/>
      <c r="X723" s="359"/>
    </row>
    <row r="724" spans="1:24" ht="131.25">
      <c r="A724" s="189" t="s">
        <v>581</v>
      </c>
      <c r="B724" s="187" t="s">
        <v>900</v>
      </c>
      <c r="C724" s="311"/>
      <c r="D724" s="232" t="s">
        <v>554</v>
      </c>
      <c r="E724" s="232"/>
      <c r="F724" s="232" t="s">
        <v>141</v>
      </c>
      <c r="G724" s="232" t="s">
        <v>138</v>
      </c>
      <c r="H724" s="232" t="s">
        <v>896</v>
      </c>
      <c r="I724" s="232" t="s">
        <v>144</v>
      </c>
      <c r="J724" s="187" t="s">
        <v>547</v>
      </c>
      <c r="K724" s="194"/>
      <c r="L724" s="231"/>
      <c r="M724" s="359">
        <v>611.65</v>
      </c>
      <c r="N724" s="359"/>
      <c r="O724" s="359"/>
      <c r="P724" s="359">
        <f t="shared" si="217"/>
        <v>0</v>
      </c>
      <c r="Q724" s="359"/>
      <c r="R724" s="359"/>
      <c r="S724" s="359">
        <f t="shared" si="218"/>
        <v>0</v>
      </c>
      <c r="T724" s="359"/>
      <c r="U724" s="359"/>
      <c r="V724" s="359">
        <f t="shared" si="219"/>
        <v>0</v>
      </c>
      <c r="W724" s="359"/>
      <c r="X724" s="359"/>
    </row>
    <row r="725" spans="1:24" ht="131.25">
      <c r="A725" s="189" t="s">
        <v>1063</v>
      </c>
      <c r="B725" s="188" t="s">
        <v>546</v>
      </c>
      <c r="C725" s="311"/>
      <c r="D725" s="232" t="s">
        <v>554</v>
      </c>
      <c r="E725" s="232" t="s">
        <v>1495</v>
      </c>
      <c r="F725" s="232" t="s">
        <v>141</v>
      </c>
      <c r="G725" s="232" t="s">
        <v>138</v>
      </c>
      <c r="H725" s="232" t="s">
        <v>290</v>
      </c>
      <c r="I725" s="232" t="s">
        <v>144</v>
      </c>
      <c r="J725" s="187" t="s">
        <v>547</v>
      </c>
      <c r="K725" s="194"/>
      <c r="L725" s="231"/>
      <c r="M725" s="359">
        <v>515.5</v>
      </c>
      <c r="N725" s="359">
        <v>407.3</v>
      </c>
      <c r="O725" s="359">
        <v>407.3</v>
      </c>
      <c r="P725" s="359">
        <v>407.3</v>
      </c>
      <c r="Q725" s="359">
        <v>407.3</v>
      </c>
      <c r="R725" s="359"/>
      <c r="S725" s="359">
        <v>407.3</v>
      </c>
      <c r="T725" s="359">
        <v>407.3</v>
      </c>
      <c r="U725" s="359"/>
      <c r="V725" s="359">
        <v>419.8</v>
      </c>
      <c r="W725" s="359">
        <v>419.8</v>
      </c>
      <c r="X725" s="359"/>
    </row>
    <row r="726" spans="1:24" ht="131.25">
      <c r="A726" s="189" t="s">
        <v>582</v>
      </c>
      <c r="B726" s="221" t="s">
        <v>546</v>
      </c>
      <c r="C726" s="244"/>
      <c r="D726" s="232" t="s">
        <v>554</v>
      </c>
      <c r="E726" s="232"/>
      <c r="F726" s="232" t="s">
        <v>141</v>
      </c>
      <c r="G726" s="232" t="s">
        <v>138</v>
      </c>
      <c r="H726" s="232" t="s">
        <v>1055</v>
      </c>
      <c r="I726" s="232" t="s">
        <v>144</v>
      </c>
      <c r="J726" s="187" t="s">
        <v>547</v>
      </c>
      <c r="K726" s="221"/>
      <c r="L726" s="232"/>
      <c r="M726" s="359">
        <v>188</v>
      </c>
      <c r="N726" s="359"/>
      <c r="O726" s="359"/>
      <c r="P726" s="359">
        <f t="shared" si="217"/>
        <v>0</v>
      </c>
      <c r="Q726" s="359"/>
      <c r="R726" s="359"/>
      <c r="S726" s="359">
        <f t="shared" si="218"/>
        <v>0</v>
      </c>
      <c r="T726" s="359"/>
      <c r="U726" s="359"/>
      <c r="V726" s="359">
        <f t="shared" si="219"/>
        <v>0</v>
      </c>
      <c r="W726" s="359"/>
      <c r="X726" s="359"/>
    </row>
    <row r="727" spans="1:24" ht="131.25">
      <c r="A727" s="189" t="s">
        <v>583</v>
      </c>
      <c r="B727" s="221" t="s">
        <v>546</v>
      </c>
      <c r="C727" s="244"/>
      <c r="D727" s="232" t="s">
        <v>557</v>
      </c>
      <c r="E727" s="232"/>
      <c r="F727" s="232" t="s">
        <v>141</v>
      </c>
      <c r="G727" s="232" t="s">
        <v>94</v>
      </c>
      <c r="H727" s="232" t="s">
        <v>1055</v>
      </c>
      <c r="I727" s="232" t="s">
        <v>144</v>
      </c>
      <c r="J727" s="187" t="s">
        <v>547</v>
      </c>
      <c r="K727" s="221"/>
      <c r="L727" s="232"/>
      <c r="M727" s="359">
        <v>9318.25</v>
      </c>
      <c r="N727" s="359"/>
      <c r="O727" s="359"/>
      <c r="P727" s="359"/>
      <c r="Q727" s="359"/>
      <c r="R727" s="359"/>
      <c r="S727" s="359"/>
      <c r="T727" s="359"/>
      <c r="U727" s="359"/>
      <c r="V727" s="359"/>
      <c r="W727" s="359"/>
      <c r="X727" s="359"/>
    </row>
    <row r="728" spans="1:24" ht="93.75">
      <c r="A728" s="189" t="s">
        <v>584</v>
      </c>
      <c r="B728" s="221" t="s">
        <v>1056</v>
      </c>
      <c r="C728" s="143"/>
      <c r="D728" s="232" t="s">
        <v>557</v>
      </c>
      <c r="E728" s="232"/>
      <c r="F728" s="232" t="s">
        <v>141</v>
      </c>
      <c r="G728" s="232" t="s">
        <v>94</v>
      </c>
      <c r="H728" s="232" t="s">
        <v>1057</v>
      </c>
      <c r="I728" s="232" t="s">
        <v>144</v>
      </c>
      <c r="J728" s="187" t="s">
        <v>1635</v>
      </c>
      <c r="K728" s="253"/>
      <c r="L728" s="153"/>
      <c r="M728" s="362"/>
      <c r="N728" s="359">
        <v>4251</v>
      </c>
      <c r="O728" s="359">
        <v>4251</v>
      </c>
      <c r="P728" s="359">
        <f>Q728+R728</f>
        <v>0</v>
      </c>
      <c r="Q728" s="359"/>
      <c r="R728" s="359"/>
      <c r="S728" s="359">
        <f>T728+U728</f>
        <v>0</v>
      </c>
      <c r="T728" s="359"/>
      <c r="U728" s="359"/>
      <c r="V728" s="359">
        <f>W728+X728</f>
        <v>0</v>
      </c>
      <c r="W728" s="359"/>
      <c r="X728" s="359"/>
    </row>
    <row r="729" spans="1:24" ht="133.5" customHeight="1">
      <c r="A729" s="189" t="s">
        <v>1065</v>
      </c>
      <c r="B729" s="188" t="s">
        <v>1064</v>
      </c>
      <c r="C729" s="311"/>
      <c r="D729" s="232" t="s">
        <v>554</v>
      </c>
      <c r="E729" s="232" t="s">
        <v>1495</v>
      </c>
      <c r="F729" s="232" t="s">
        <v>141</v>
      </c>
      <c r="G729" s="232" t="s">
        <v>138</v>
      </c>
      <c r="H729" s="232" t="s">
        <v>975</v>
      </c>
      <c r="I729" s="232" t="s">
        <v>144</v>
      </c>
      <c r="J729" s="187" t="s">
        <v>547</v>
      </c>
      <c r="K729" s="194"/>
      <c r="L729" s="231"/>
      <c r="M729" s="359"/>
      <c r="N729" s="359">
        <v>209.4</v>
      </c>
      <c r="O729" s="359">
        <v>90.1</v>
      </c>
      <c r="P729" s="359">
        <v>218.8</v>
      </c>
      <c r="Q729" s="359">
        <v>218.8</v>
      </c>
      <c r="R729" s="359"/>
      <c r="S729" s="359">
        <v>218.8</v>
      </c>
      <c r="T729" s="359">
        <v>218.8</v>
      </c>
      <c r="U729" s="359"/>
      <c r="V729" s="359">
        <v>225.5</v>
      </c>
      <c r="W729" s="359">
        <v>225.5</v>
      </c>
      <c r="X729" s="359"/>
    </row>
    <row r="730" spans="1:24" ht="75">
      <c r="A730" s="189" t="s">
        <v>586</v>
      </c>
      <c r="B730" s="187" t="s">
        <v>1066</v>
      </c>
      <c r="C730" s="291"/>
      <c r="D730" s="232" t="s">
        <v>554</v>
      </c>
      <c r="E730" s="232" t="s">
        <v>1495</v>
      </c>
      <c r="F730" s="232" t="s">
        <v>141</v>
      </c>
      <c r="G730" s="232" t="s">
        <v>138</v>
      </c>
      <c r="H730" s="232" t="s">
        <v>1637</v>
      </c>
      <c r="I730" s="233">
        <v>622</v>
      </c>
      <c r="J730" s="187" t="s">
        <v>1067</v>
      </c>
      <c r="K730" s="253">
        <v>43095</v>
      </c>
      <c r="L730" s="153"/>
      <c r="M730" s="360"/>
      <c r="N730" s="359">
        <v>142965.9</v>
      </c>
      <c r="O730" s="359">
        <v>102640.8</v>
      </c>
      <c r="P730" s="359">
        <v>22763.8</v>
      </c>
      <c r="Q730" s="359">
        <v>22763.8</v>
      </c>
      <c r="R730" s="359"/>
      <c r="S730" s="359">
        <v>3735.6</v>
      </c>
      <c r="T730" s="359">
        <v>3735.6</v>
      </c>
      <c r="U730" s="359"/>
      <c r="V730" s="359">
        <v>3914.3</v>
      </c>
      <c r="W730" s="359">
        <v>3914.3</v>
      </c>
      <c r="X730" s="359"/>
    </row>
    <row r="731" spans="1:24" ht="150">
      <c r="A731" s="189" t="s">
        <v>588</v>
      </c>
      <c r="B731" s="188" t="s">
        <v>544</v>
      </c>
      <c r="C731" s="143"/>
      <c r="D731" s="157" t="s">
        <v>554</v>
      </c>
      <c r="E731" s="157" t="s">
        <v>1495</v>
      </c>
      <c r="F731" s="157" t="s">
        <v>141</v>
      </c>
      <c r="G731" s="157" t="s">
        <v>138</v>
      </c>
      <c r="H731" s="157" t="s">
        <v>545</v>
      </c>
      <c r="I731" s="152">
        <v>622</v>
      </c>
      <c r="J731" s="187" t="s">
        <v>610</v>
      </c>
      <c r="K731" s="253"/>
      <c r="L731" s="153"/>
      <c r="M731" s="362">
        <v>7624.5</v>
      </c>
      <c r="N731" s="364">
        <v>7779.9</v>
      </c>
      <c r="O731" s="364">
        <v>5834.9</v>
      </c>
      <c r="P731" s="338">
        <f t="shared" si="217"/>
        <v>0</v>
      </c>
      <c r="Q731" s="363"/>
      <c r="R731" s="363"/>
      <c r="S731" s="338">
        <f t="shared" si="218"/>
        <v>0</v>
      </c>
      <c r="T731" s="363"/>
      <c r="U731" s="363"/>
      <c r="V731" s="363">
        <f t="shared" si="219"/>
        <v>0</v>
      </c>
      <c r="W731" s="363"/>
      <c r="X731" s="363"/>
    </row>
    <row r="732" spans="1:24" ht="37.5" customHeight="1">
      <c r="A732" s="189" t="s">
        <v>590</v>
      </c>
      <c r="B732" s="187" t="s">
        <v>1638</v>
      </c>
      <c r="C732" s="291"/>
      <c r="D732" s="232"/>
      <c r="E732" s="232" t="s">
        <v>1495</v>
      </c>
      <c r="F732" s="232" t="s">
        <v>141</v>
      </c>
      <c r="G732" s="232" t="s">
        <v>91</v>
      </c>
      <c r="H732" s="232" t="s">
        <v>1639</v>
      </c>
      <c r="I732" s="233">
        <v>622</v>
      </c>
      <c r="J732" s="187"/>
      <c r="K732" s="253"/>
      <c r="L732" s="153"/>
      <c r="M732" s="360"/>
      <c r="N732" s="359"/>
      <c r="O732" s="359"/>
      <c r="P732" s="359">
        <f t="shared" si="217"/>
        <v>740.2</v>
      </c>
      <c r="Q732" s="359">
        <v>740.2</v>
      </c>
      <c r="R732" s="359"/>
      <c r="S732" s="359">
        <f t="shared" si="218"/>
        <v>728.1</v>
      </c>
      <c r="T732" s="359">
        <v>728.1</v>
      </c>
      <c r="U732" s="359"/>
      <c r="V732" s="359">
        <f t="shared" si="219"/>
        <v>763</v>
      </c>
      <c r="W732" s="359">
        <v>763</v>
      </c>
      <c r="X732" s="359"/>
    </row>
    <row r="733" spans="1:24" ht="43.5" customHeight="1">
      <c r="A733" s="189" t="s">
        <v>591</v>
      </c>
      <c r="B733" s="188" t="s">
        <v>585</v>
      </c>
      <c r="C733" s="311"/>
      <c r="D733" s="232" t="s">
        <v>557</v>
      </c>
      <c r="E733" s="232"/>
      <c r="F733" s="232" t="s">
        <v>141</v>
      </c>
      <c r="G733" s="232" t="s">
        <v>94</v>
      </c>
      <c r="H733" s="232" t="s">
        <v>537</v>
      </c>
      <c r="I733" s="232" t="s">
        <v>144</v>
      </c>
      <c r="J733" s="188"/>
      <c r="K733" s="194"/>
      <c r="L733" s="231"/>
      <c r="M733" s="359">
        <v>840</v>
      </c>
      <c r="N733" s="359">
        <v>1811.4</v>
      </c>
      <c r="O733" s="359">
        <v>1723.4</v>
      </c>
      <c r="P733" s="359">
        <f t="shared" si="217"/>
        <v>0</v>
      </c>
      <c r="Q733" s="359"/>
      <c r="R733" s="359"/>
      <c r="S733" s="359">
        <f t="shared" si="218"/>
        <v>0</v>
      </c>
      <c r="T733" s="359"/>
      <c r="U733" s="359"/>
      <c r="V733" s="359">
        <f t="shared" si="219"/>
        <v>0</v>
      </c>
      <c r="W733" s="359"/>
      <c r="X733" s="359"/>
    </row>
    <row r="734" spans="1:24" ht="40.5" customHeight="1">
      <c r="A734" s="189" t="s">
        <v>593</v>
      </c>
      <c r="B734" s="188" t="s">
        <v>901</v>
      </c>
      <c r="C734" s="311"/>
      <c r="D734" s="232" t="s">
        <v>504</v>
      </c>
      <c r="E734" s="232"/>
      <c r="F734" s="232" t="s">
        <v>141</v>
      </c>
      <c r="G734" s="232" t="s">
        <v>96</v>
      </c>
      <c r="H734" s="232" t="s">
        <v>565</v>
      </c>
      <c r="I734" s="232" t="s">
        <v>144</v>
      </c>
      <c r="J734" s="188"/>
      <c r="K734" s="194"/>
      <c r="L734" s="231"/>
      <c r="M734" s="359">
        <v>2078.63</v>
      </c>
      <c r="N734" s="359">
        <v>502.4</v>
      </c>
      <c r="O734" s="359">
        <v>502.4</v>
      </c>
      <c r="P734" s="359">
        <f t="shared" si="217"/>
        <v>0</v>
      </c>
      <c r="Q734" s="359"/>
      <c r="R734" s="359"/>
      <c r="S734" s="359">
        <f t="shared" si="218"/>
        <v>0</v>
      </c>
      <c r="T734" s="359"/>
      <c r="U734" s="359"/>
      <c r="V734" s="359">
        <f t="shared" si="219"/>
        <v>0</v>
      </c>
      <c r="W734" s="359"/>
      <c r="X734" s="359"/>
    </row>
    <row r="735" spans="1:24" ht="176.25" customHeight="1">
      <c r="A735" s="189" t="s">
        <v>1068</v>
      </c>
      <c r="B735" s="188" t="s">
        <v>1640</v>
      </c>
      <c r="C735" s="311"/>
      <c r="D735" s="232" t="s">
        <v>504</v>
      </c>
      <c r="E735" s="232" t="s">
        <v>1345</v>
      </c>
      <c r="F735" s="232" t="s">
        <v>141</v>
      </c>
      <c r="G735" s="232" t="s">
        <v>96</v>
      </c>
      <c r="H735" s="232" t="s">
        <v>506</v>
      </c>
      <c r="I735" s="232" t="s">
        <v>144</v>
      </c>
      <c r="J735" s="187" t="s">
        <v>1049</v>
      </c>
      <c r="K735" s="194"/>
      <c r="L735" s="231"/>
      <c r="M735" s="359">
        <v>4513.7</v>
      </c>
      <c r="N735" s="359">
        <v>4980.8</v>
      </c>
      <c r="O735" s="359">
        <v>4361.3</v>
      </c>
      <c r="P735" s="359">
        <v>5900.1</v>
      </c>
      <c r="Q735" s="359">
        <v>5900.1</v>
      </c>
      <c r="R735" s="359"/>
      <c r="S735" s="359">
        <v>5804</v>
      </c>
      <c r="T735" s="359">
        <v>5804</v>
      </c>
      <c r="U735" s="359"/>
      <c r="V735" s="359">
        <v>6081.5</v>
      </c>
      <c r="W735" s="359">
        <v>6081.5</v>
      </c>
      <c r="X735" s="359"/>
    </row>
    <row r="736" spans="1:24" ht="50.25" customHeight="1">
      <c r="A736" s="189" t="s">
        <v>1070</v>
      </c>
      <c r="B736" s="188" t="s">
        <v>587</v>
      </c>
      <c r="C736" s="311"/>
      <c r="D736" s="232" t="s">
        <v>504</v>
      </c>
      <c r="E736" s="232" t="s">
        <v>1641</v>
      </c>
      <c r="F736" s="232" t="s">
        <v>141</v>
      </c>
      <c r="G736" s="232" t="s">
        <v>96</v>
      </c>
      <c r="H736" s="232" t="s">
        <v>505</v>
      </c>
      <c r="I736" s="232" t="s">
        <v>144</v>
      </c>
      <c r="J736" s="188"/>
      <c r="K736" s="194"/>
      <c r="L736" s="231"/>
      <c r="M736" s="359">
        <v>112</v>
      </c>
      <c r="N736" s="359">
        <v>129.5</v>
      </c>
      <c r="O736" s="359">
        <v>126</v>
      </c>
      <c r="P736" s="359">
        <v>147.1</v>
      </c>
      <c r="Q736" s="359">
        <v>147.1</v>
      </c>
      <c r="R736" s="359"/>
      <c r="S736" s="359">
        <v>144.69999999999999</v>
      </c>
      <c r="T736" s="359">
        <v>144.69999999999999</v>
      </c>
      <c r="U736" s="359"/>
      <c r="V736" s="359">
        <v>151.6</v>
      </c>
      <c r="W736" s="359">
        <v>151.6</v>
      </c>
      <c r="X736" s="359"/>
    </row>
    <row r="737" spans="1:24" ht="50.25" customHeight="1">
      <c r="A737" s="189" t="s">
        <v>598</v>
      </c>
      <c r="B737" s="188" t="s">
        <v>589</v>
      </c>
      <c r="C737" s="311"/>
      <c r="D737" s="232" t="s">
        <v>504</v>
      </c>
      <c r="E737" s="232" t="s">
        <v>1641</v>
      </c>
      <c r="F737" s="232" t="s">
        <v>141</v>
      </c>
      <c r="G737" s="232" t="s">
        <v>141</v>
      </c>
      <c r="H737" s="232" t="s">
        <v>513</v>
      </c>
      <c r="I737" s="232" t="s">
        <v>144</v>
      </c>
      <c r="J737" s="188"/>
      <c r="K737" s="194"/>
      <c r="L737" s="231"/>
      <c r="M737" s="359">
        <v>605.20000000000005</v>
      </c>
      <c r="N737" s="359">
        <v>783.1</v>
      </c>
      <c r="O737" s="359">
        <v>519.1</v>
      </c>
      <c r="P737" s="359">
        <v>1112.0999999999999</v>
      </c>
      <c r="Q737" s="359">
        <v>1112.0999999999999</v>
      </c>
      <c r="R737" s="359"/>
      <c r="S737" s="359">
        <v>1094</v>
      </c>
      <c r="T737" s="359">
        <v>1094</v>
      </c>
      <c r="U737" s="359"/>
      <c r="V737" s="359">
        <v>1146.3</v>
      </c>
      <c r="W737" s="359">
        <v>1146.3</v>
      </c>
      <c r="X737" s="359"/>
    </row>
    <row r="738" spans="1:24" ht="56.25">
      <c r="A738" s="189" t="s">
        <v>600</v>
      </c>
      <c r="B738" s="187" t="s">
        <v>541</v>
      </c>
      <c r="C738" s="311"/>
      <c r="D738" s="232" t="s">
        <v>504</v>
      </c>
      <c r="E738" s="232" t="s">
        <v>1641</v>
      </c>
      <c r="F738" s="232" t="s">
        <v>141</v>
      </c>
      <c r="G738" s="232" t="s">
        <v>141</v>
      </c>
      <c r="H738" s="232" t="s">
        <v>410</v>
      </c>
      <c r="I738" s="232" t="s">
        <v>144</v>
      </c>
      <c r="J738" s="188"/>
      <c r="K738" s="194"/>
      <c r="L738" s="231"/>
      <c r="M738" s="359">
        <v>202.7</v>
      </c>
      <c r="N738" s="359">
        <v>233.7</v>
      </c>
      <c r="O738" s="359">
        <v>219.2</v>
      </c>
      <c r="P738" s="359">
        <v>320.39999999999998</v>
      </c>
      <c r="Q738" s="359">
        <v>320.39999999999998</v>
      </c>
      <c r="R738" s="359"/>
      <c r="S738" s="359">
        <v>315.2</v>
      </c>
      <c r="T738" s="359">
        <v>315.2</v>
      </c>
      <c r="U738" s="359"/>
      <c r="V738" s="359">
        <v>330.3</v>
      </c>
      <c r="W738" s="359">
        <v>330.3</v>
      </c>
      <c r="X738" s="359"/>
    </row>
    <row r="739" spans="1:24" ht="37.5">
      <c r="A739" s="189" t="s">
        <v>601</v>
      </c>
      <c r="B739" s="188" t="s">
        <v>1069</v>
      </c>
      <c r="C739" s="311"/>
      <c r="D739" s="232" t="s">
        <v>319</v>
      </c>
      <c r="E739" s="232"/>
      <c r="F739" s="232" t="s">
        <v>141</v>
      </c>
      <c r="G739" s="232" t="s">
        <v>91</v>
      </c>
      <c r="H739" s="232" t="s">
        <v>120</v>
      </c>
      <c r="I739" s="232" t="s">
        <v>144</v>
      </c>
      <c r="J739" s="188"/>
      <c r="K739" s="194"/>
      <c r="L739" s="231"/>
      <c r="M739" s="359">
        <v>373.8</v>
      </c>
      <c r="N739" s="359">
        <v>548.79999999999995</v>
      </c>
      <c r="O739" s="359"/>
      <c r="P739" s="359">
        <f t="shared" si="217"/>
        <v>0</v>
      </c>
      <c r="Q739" s="359"/>
      <c r="R739" s="359"/>
      <c r="S739" s="359">
        <f t="shared" si="218"/>
        <v>0</v>
      </c>
      <c r="T739" s="359"/>
      <c r="U739" s="359"/>
      <c r="V739" s="359">
        <f t="shared" si="219"/>
        <v>0</v>
      </c>
      <c r="W739" s="359"/>
      <c r="X739" s="359"/>
    </row>
    <row r="740" spans="1:24" ht="93.75">
      <c r="A740" s="189" t="s">
        <v>602</v>
      </c>
      <c r="B740" s="188" t="s">
        <v>592</v>
      </c>
      <c r="C740" s="311"/>
      <c r="D740" s="232" t="s">
        <v>511</v>
      </c>
      <c r="E740" s="232" t="s">
        <v>1387</v>
      </c>
      <c r="F740" s="232" t="s">
        <v>141</v>
      </c>
      <c r="G740" s="232" t="s">
        <v>141</v>
      </c>
      <c r="H740" s="232" t="s">
        <v>460</v>
      </c>
      <c r="I740" s="232" t="s">
        <v>144</v>
      </c>
      <c r="J740" s="188"/>
      <c r="K740" s="194"/>
      <c r="L740" s="231"/>
      <c r="M740" s="359">
        <v>90.5</v>
      </c>
      <c r="N740" s="359">
        <v>78.7</v>
      </c>
      <c r="O740" s="359">
        <v>53.7</v>
      </c>
      <c r="P740" s="359">
        <v>88.5</v>
      </c>
      <c r="Q740" s="359">
        <v>88.5</v>
      </c>
      <c r="R740" s="359"/>
      <c r="S740" s="359">
        <v>87.1</v>
      </c>
      <c r="T740" s="359">
        <v>87.1</v>
      </c>
      <c r="U740" s="359"/>
      <c r="V740" s="359">
        <v>91.2</v>
      </c>
      <c r="W740" s="359">
        <v>91.2</v>
      </c>
      <c r="X740" s="359"/>
    </row>
    <row r="741" spans="1:24">
      <c r="A741" s="189" t="s">
        <v>603</v>
      </c>
      <c r="B741" s="221" t="s">
        <v>525</v>
      </c>
      <c r="C741" s="244"/>
      <c r="D741" s="232" t="s">
        <v>488</v>
      </c>
      <c r="E741" s="232" t="s">
        <v>1630</v>
      </c>
      <c r="F741" s="232" t="s">
        <v>141</v>
      </c>
      <c r="G741" s="232" t="s">
        <v>96</v>
      </c>
      <c r="H741" s="232" t="s">
        <v>526</v>
      </c>
      <c r="I741" s="232" t="s">
        <v>144</v>
      </c>
      <c r="J741" s="221"/>
      <c r="K741" s="221"/>
      <c r="L741" s="232"/>
      <c r="M741" s="359">
        <v>1331.84</v>
      </c>
      <c r="N741" s="359">
        <v>1751.8</v>
      </c>
      <c r="O741" s="359">
        <v>1253.5</v>
      </c>
      <c r="P741" s="359">
        <v>1815.2</v>
      </c>
      <c r="Q741" s="359">
        <v>1815.2</v>
      </c>
      <c r="R741" s="359"/>
      <c r="S741" s="359">
        <v>1785.6</v>
      </c>
      <c r="T741" s="359">
        <v>1785.6</v>
      </c>
      <c r="U741" s="359"/>
      <c r="V741" s="359">
        <v>1871</v>
      </c>
      <c r="W741" s="359">
        <v>1871</v>
      </c>
      <c r="X741" s="359"/>
    </row>
    <row r="742" spans="1:24">
      <c r="A742" s="189" t="s">
        <v>902</v>
      </c>
      <c r="B742" s="221" t="s">
        <v>525</v>
      </c>
      <c r="C742" s="244"/>
      <c r="D742" s="232" t="s">
        <v>488</v>
      </c>
      <c r="E742" s="232" t="s">
        <v>1630</v>
      </c>
      <c r="F742" s="232" t="s">
        <v>141</v>
      </c>
      <c r="G742" s="232" t="s">
        <v>96</v>
      </c>
      <c r="H742" s="232" t="s">
        <v>529</v>
      </c>
      <c r="I742" s="232" t="s">
        <v>144</v>
      </c>
      <c r="J742" s="221"/>
      <c r="K742" s="221"/>
      <c r="L742" s="232"/>
      <c r="M742" s="359">
        <v>2043</v>
      </c>
      <c r="N742" s="359">
        <v>2361.1</v>
      </c>
      <c r="O742" s="359">
        <v>2150.5</v>
      </c>
      <c r="P742" s="359">
        <v>2861.6</v>
      </c>
      <c r="Q742" s="359">
        <v>2861.6</v>
      </c>
      <c r="R742" s="359"/>
      <c r="S742" s="359">
        <v>2815</v>
      </c>
      <c r="T742" s="359">
        <v>2815</v>
      </c>
      <c r="U742" s="359"/>
      <c r="V742" s="359">
        <v>2949.6</v>
      </c>
      <c r="W742" s="359">
        <v>2949.6</v>
      </c>
      <c r="X742" s="359"/>
    </row>
    <row r="743" spans="1:24" ht="59.25" customHeight="1">
      <c r="A743" s="189" t="s">
        <v>903</v>
      </c>
      <c r="B743" s="221" t="s">
        <v>1056</v>
      </c>
      <c r="C743" s="244"/>
      <c r="D743" s="232" t="s">
        <v>504</v>
      </c>
      <c r="E743" s="232"/>
      <c r="F743" s="232" t="s">
        <v>141</v>
      </c>
      <c r="G743" s="232" t="s">
        <v>96</v>
      </c>
      <c r="H743" s="232" t="s">
        <v>1057</v>
      </c>
      <c r="I743" s="232" t="s">
        <v>144</v>
      </c>
      <c r="J743" s="221"/>
      <c r="K743" s="221"/>
      <c r="L743" s="232"/>
      <c r="M743" s="359"/>
      <c r="N743" s="359">
        <v>2640.1</v>
      </c>
      <c r="O743" s="359">
        <v>2640.1</v>
      </c>
      <c r="P743" s="359"/>
      <c r="Q743" s="359"/>
      <c r="R743" s="359"/>
      <c r="S743" s="359"/>
      <c r="T743" s="359"/>
      <c r="U743" s="359"/>
      <c r="V743" s="359"/>
      <c r="W743" s="359"/>
      <c r="X743" s="359"/>
    </row>
    <row r="744" spans="1:24" ht="37.5">
      <c r="A744" s="189" t="s">
        <v>904</v>
      </c>
      <c r="B744" s="188" t="s">
        <v>594</v>
      </c>
      <c r="C744" s="311"/>
      <c r="D744" s="232" t="s">
        <v>511</v>
      </c>
      <c r="E744" s="232" t="s">
        <v>1387</v>
      </c>
      <c r="F744" s="232" t="s">
        <v>141</v>
      </c>
      <c r="G744" s="232" t="s">
        <v>96</v>
      </c>
      <c r="H744" s="232" t="s">
        <v>157</v>
      </c>
      <c r="I744" s="232" t="s">
        <v>144</v>
      </c>
      <c r="J744" s="188"/>
      <c r="K744" s="194"/>
      <c r="L744" s="231"/>
      <c r="M744" s="359">
        <v>275.8</v>
      </c>
      <c r="N744" s="359">
        <v>173.6</v>
      </c>
      <c r="O744" s="359"/>
      <c r="P744" s="359">
        <v>220.2</v>
      </c>
      <c r="Q744" s="359">
        <v>220.2</v>
      </c>
      <c r="R744" s="359"/>
      <c r="S744" s="359">
        <v>216.6</v>
      </c>
      <c r="T744" s="359">
        <v>216.6</v>
      </c>
      <c r="U744" s="359"/>
      <c r="V744" s="359">
        <v>227</v>
      </c>
      <c r="W744" s="359">
        <v>227</v>
      </c>
      <c r="X744" s="359"/>
    </row>
    <row r="745" spans="1:24" ht="37.5">
      <c r="A745" s="189" t="s">
        <v>1642</v>
      </c>
      <c r="B745" s="188" t="s">
        <v>595</v>
      </c>
      <c r="C745" s="311"/>
      <c r="D745" s="232" t="s">
        <v>596</v>
      </c>
      <c r="E745" s="232" t="s">
        <v>1641</v>
      </c>
      <c r="F745" s="232" t="s">
        <v>141</v>
      </c>
      <c r="G745" s="232" t="s">
        <v>96</v>
      </c>
      <c r="H745" s="232" t="s">
        <v>597</v>
      </c>
      <c r="I745" s="232" t="s">
        <v>144</v>
      </c>
      <c r="J745" s="188"/>
      <c r="K745" s="194"/>
      <c r="L745" s="231"/>
      <c r="M745" s="359">
        <v>9.5</v>
      </c>
      <c r="N745" s="359">
        <v>10</v>
      </c>
      <c r="O745" s="359">
        <v>10</v>
      </c>
      <c r="P745" s="359">
        <f t="shared" si="217"/>
        <v>10</v>
      </c>
      <c r="Q745" s="359">
        <v>10</v>
      </c>
      <c r="R745" s="359"/>
      <c r="S745" s="359">
        <f t="shared" si="218"/>
        <v>10</v>
      </c>
      <c r="T745" s="359">
        <v>10</v>
      </c>
      <c r="U745" s="359"/>
      <c r="V745" s="359">
        <f t="shared" si="219"/>
        <v>10</v>
      </c>
      <c r="W745" s="359">
        <v>10</v>
      </c>
      <c r="X745" s="359"/>
    </row>
    <row r="746" spans="1:24" ht="68.25" customHeight="1">
      <c r="A746" s="189" t="s">
        <v>1643</v>
      </c>
      <c r="B746" s="188" t="s">
        <v>1644</v>
      </c>
      <c r="C746" s="311"/>
      <c r="D746" s="232" t="s">
        <v>877</v>
      </c>
      <c r="E746" s="232"/>
      <c r="F746" s="232" t="s">
        <v>141</v>
      </c>
      <c r="G746" s="232" t="s">
        <v>96</v>
      </c>
      <c r="H746" s="232" t="s">
        <v>733</v>
      </c>
      <c r="I746" s="232" t="s">
        <v>144</v>
      </c>
      <c r="J746" s="188"/>
      <c r="K746" s="194"/>
      <c r="L746" s="231"/>
      <c r="M746" s="359">
        <v>3</v>
      </c>
      <c r="N746" s="359"/>
      <c r="O746" s="359"/>
      <c r="P746" s="359"/>
      <c r="Q746" s="359"/>
      <c r="R746" s="359"/>
      <c r="S746" s="359"/>
      <c r="T746" s="359"/>
      <c r="U746" s="359"/>
      <c r="V746" s="359"/>
      <c r="W746" s="359"/>
      <c r="X746" s="359"/>
    </row>
    <row r="747" spans="1:24" ht="121.5" customHeight="1">
      <c r="A747" s="189" t="s">
        <v>1645</v>
      </c>
      <c r="B747" s="187" t="s">
        <v>546</v>
      </c>
      <c r="C747" s="311"/>
      <c r="D747" s="232" t="s">
        <v>390</v>
      </c>
      <c r="E747" s="232" t="s">
        <v>1493</v>
      </c>
      <c r="F747" s="232" t="s">
        <v>141</v>
      </c>
      <c r="G747" s="232" t="s">
        <v>91</v>
      </c>
      <c r="H747" s="232" t="s">
        <v>290</v>
      </c>
      <c r="I747" s="232" t="s">
        <v>144</v>
      </c>
      <c r="J747" s="188" t="s">
        <v>547</v>
      </c>
      <c r="K747" s="194"/>
      <c r="L747" s="231"/>
      <c r="M747" s="359">
        <v>4689.7</v>
      </c>
      <c r="N747" s="359">
        <v>4694</v>
      </c>
      <c r="O747" s="359">
        <v>4694</v>
      </c>
      <c r="P747" s="359">
        <v>4694</v>
      </c>
      <c r="Q747" s="359">
        <v>4694</v>
      </c>
      <c r="R747" s="359"/>
      <c r="S747" s="359">
        <v>4694</v>
      </c>
      <c r="T747" s="359">
        <v>4694</v>
      </c>
      <c r="U747" s="359"/>
      <c r="V747" s="359">
        <v>4694</v>
      </c>
      <c r="W747" s="359">
        <v>4694</v>
      </c>
      <c r="X747" s="359"/>
    </row>
    <row r="748" spans="1:24" ht="131.25">
      <c r="A748" s="189" t="s">
        <v>1646</v>
      </c>
      <c r="B748" s="187" t="s">
        <v>546</v>
      </c>
      <c r="C748" s="311"/>
      <c r="D748" s="232" t="s">
        <v>554</v>
      </c>
      <c r="E748" s="232" t="s">
        <v>1495</v>
      </c>
      <c r="F748" s="232" t="s">
        <v>141</v>
      </c>
      <c r="G748" s="232" t="s">
        <v>138</v>
      </c>
      <c r="H748" s="232" t="s">
        <v>290</v>
      </c>
      <c r="I748" s="232" t="s">
        <v>144</v>
      </c>
      <c r="J748" s="188" t="s">
        <v>547</v>
      </c>
      <c r="K748" s="194"/>
      <c r="L748" s="231"/>
      <c r="M748" s="359">
        <v>9795.2999999999993</v>
      </c>
      <c r="N748" s="359">
        <v>7738.1</v>
      </c>
      <c r="O748" s="359">
        <v>2244</v>
      </c>
      <c r="P748" s="359">
        <v>7738.1</v>
      </c>
      <c r="Q748" s="359">
        <v>7738.1</v>
      </c>
      <c r="R748" s="359"/>
      <c r="S748" s="359">
        <v>7738.1</v>
      </c>
      <c r="T748" s="359">
        <v>7738.1</v>
      </c>
      <c r="U748" s="359"/>
      <c r="V748" s="359">
        <v>7738.1</v>
      </c>
      <c r="W748" s="359">
        <v>7738.1</v>
      </c>
      <c r="X748" s="359"/>
    </row>
    <row r="749" spans="1:24" ht="131.25">
      <c r="A749" s="189" t="s">
        <v>1647</v>
      </c>
      <c r="B749" s="221" t="s">
        <v>1054</v>
      </c>
      <c r="C749" s="244"/>
      <c r="D749" s="232" t="s">
        <v>390</v>
      </c>
      <c r="E749" s="232"/>
      <c r="F749" s="232" t="s">
        <v>141</v>
      </c>
      <c r="G749" s="232" t="s">
        <v>91</v>
      </c>
      <c r="H749" s="232" t="s">
        <v>1055</v>
      </c>
      <c r="I749" s="232" t="s">
        <v>144</v>
      </c>
      <c r="J749" s="221" t="s">
        <v>547</v>
      </c>
      <c r="K749" s="221"/>
      <c r="L749" s="232"/>
      <c r="M749" s="359">
        <v>21879.5</v>
      </c>
      <c r="N749" s="359"/>
      <c r="O749" s="359"/>
      <c r="P749" s="359">
        <f t="shared" ref="P749:P759" si="220">Q749+R749</f>
        <v>0</v>
      </c>
      <c r="Q749" s="359"/>
      <c r="R749" s="359"/>
      <c r="S749" s="359">
        <f t="shared" ref="S749:S759" si="221">T749+U749</f>
        <v>0</v>
      </c>
      <c r="T749" s="359"/>
      <c r="U749" s="359"/>
      <c r="V749" s="359">
        <f t="shared" ref="V749:V759" si="222">W749+X749</f>
        <v>0</v>
      </c>
      <c r="W749" s="359"/>
      <c r="X749" s="359"/>
    </row>
    <row r="750" spans="1:24" ht="131.25">
      <c r="A750" s="189" t="s">
        <v>1648</v>
      </c>
      <c r="B750" s="221" t="s">
        <v>1054</v>
      </c>
      <c r="C750" s="244"/>
      <c r="D750" s="232" t="s">
        <v>554</v>
      </c>
      <c r="E750" s="232"/>
      <c r="F750" s="232" t="s">
        <v>141</v>
      </c>
      <c r="G750" s="232" t="s">
        <v>138</v>
      </c>
      <c r="H750" s="232" t="s">
        <v>1055</v>
      </c>
      <c r="I750" s="232" t="s">
        <v>144</v>
      </c>
      <c r="J750" s="221" t="s">
        <v>547</v>
      </c>
      <c r="K750" s="221"/>
      <c r="L750" s="232"/>
      <c r="M750" s="359">
        <v>18608.14</v>
      </c>
      <c r="N750" s="359"/>
      <c r="O750" s="359"/>
      <c r="P750" s="359">
        <f t="shared" si="220"/>
        <v>0</v>
      </c>
      <c r="Q750" s="359"/>
      <c r="R750" s="359"/>
      <c r="S750" s="359">
        <f t="shared" si="221"/>
        <v>0</v>
      </c>
      <c r="T750" s="359"/>
      <c r="U750" s="359"/>
      <c r="V750" s="359">
        <f t="shared" si="222"/>
        <v>0</v>
      </c>
      <c r="W750" s="359"/>
      <c r="X750" s="359"/>
    </row>
    <row r="751" spans="1:24" ht="131.25">
      <c r="A751" s="189" t="s">
        <v>1649</v>
      </c>
      <c r="B751" s="221" t="s">
        <v>1054</v>
      </c>
      <c r="C751" s="244"/>
      <c r="D751" s="232" t="s">
        <v>557</v>
      </c>
      <c r="E751" s="232"/>
      <c r="F751" s="232" t="s">
        <v>141</v>
      </c>
      <c r="G751" s="232" t="s">
        <v>94</v>
      </c>
      <c r="H751" s="232" t="s">
        <v>1055</v>
      </c>
      <c r="I751" s="232" t="s">
        <v>144</v>
      </c>
      <c r="J751" s="221" t="s">
        <v>547</v>
      </c>
      <c r="K751" s="221"/>
      <c r="L751" s="232"/>
      <c r="M751" s="359">
        <v>37273</v>
      </c>
      <c r="N751" s="359"/>
      <c r="O751" s="359"/>
      <c r="P751" s="359">
        <f t="shared" si="220"/>
        <v>0</v>
      </c>
      <c r="Q751" s="359"/>
      <c r="R751" s="359"/>
      <c r="S751" s="359">
        <f t="shared" si="221"/>
        <v>0</v>
      </c>
      <c r="T751" s="359"/>
      <c r="U751" s="359"/>
      <c r="V751" s="359">
        <f t="shared" si="222"/>
        <v>0</v>
      </c>
      <c r="W751" s="359"/>
      <c r="X751" s="359"/>
    </row>
    <row r="752" spans="1:24" ht="131.25">
      <c r="A752" s="189" t="s">
        <v>1650</v>
      </c>
      <c r="B752" s="188" t="s">
        <v>464</v>
      </c>
      <c r="C752" s="311"/>
      <c r="D752" s="232" t="s">
        <v>379</v>
      </c>
      <c r="E752" s="232"/>
      <c r="F752" s="232" t="s">
        <v>141</v>
      </c>
      <c r="G752" s="232" t="s">
        <v>91</v>
      </c>
      <c r="H752" s="232" t="s">
        <v>181</v>
      </c>
      <c r="I752" s="232" t="s">
        <v>144</v>
      </c>
      <c r="J752" s="221" t="s">
        <v>547</v>
      </c>
      <c r="K752" s="194"/>
      <c r="L752" s="231"/>
      <c r="M752" s="361">
        <v>1512.5</v>
      </c>
      <c r="N752" s="359">
        <v>1301.4000000000001</v>
      </c>
      <c r="O752" s="359">
        <v>1301.4000000000001</v>
      </c>
      <c r="P752" s="359">
        <f t="shared" si="220"/>
        <v>0</v>
      </c>
      <c r="Q752" s="359"/>
      <c r="R752" s="359"/>
      <c r="S752" s="359">
        <f t="shared" si="221"/>
        <v>0</v>
      </c>
      <c r="T752" s="359"/>
      <c r="U752" s="359"/>
      <c r="V752" s="359">
        <f t="shared" si="222"/>
        <v>0</v>
      </c>
      <c r="W752" s="359"/>
      <c r="X752" s="359"/>
    </row>
    <row r="753" spans="1:24" ht="131.25">
      <c r="A753" s="189" t="s">
        <v>1651</v>
      </c>
      <c r="B753" s="188" t="s">
        <v>464</v>
      </c>
      <c r="C753" s="311"/>
      <c r="D753" s="232" t="s">
        <v>379</v>
      </c>
      <c r="E753" s="232"/>
      <c r="F753" s="232" t="s">
        <v>141</v>
      </c>
      <c r="G753" s="232" t="s">
        <v>138</v>
      </c>
      <c r="H753" s="232" t="s">
        <v>181</v>
      </c>
      <c r="I753" s="232" t="s">
        <v>144</v>
      </c>
      <c r="J753" s="221" t="s">
        <v>547</v>
      </c>
      <c r="K753" s="194"/>
      <c r="L753" s="231"/>
      <c r="M753" s="361">
        <v>1917.9</v>
      </c>
      <c r="N753" s="359">
        <v>956</v>
      </c>
      <c r="O753" s="359">
        <v>956</v>
      </c>
      <c r="P753" s="359">
        <f t="shared" si="220"/>
        <v>0</v>
      </c>
      <c r="Q753" s="359"/>
      <c r="R753" s="359"/>
      <c r="S753" s="359">
        <f t="shared" si="221"/>
        <v>0</v>
      </c>
      <c r="T753" s="359"/>
      <c r="U753" s="359"/>
      <c r="V753" s="359">
        <f t="shared" si="222"/>
        <v>0</v>
      </c>
      <c r="W753" s="359"/>
      <c r="X753" s="359"/>
    </row>
    <row r="754" spans="1:24" ht="131.25">
      <c r="A754" s="189" t="s">
        <v>1652</v>
      </c>
      <c r="B754" s="188" t="s">
        <v>464</v>
      </c>
      <c r="C754" s="311"/>
      <c r="D754" s="232" t="s">
        <v>379</v>
      </c>
      <c r="E754" s="232"/>
      <c r="F754" s="232" t="s">
        <v>141</v>
      </c>
      <c r="G754" s="232" t="s">
        <v>94</v>
      </c>
      <c r="H754" s="232" t="s">
        <v>181</v>
      </c>
      <c r="I754" s="232" t="s">
        <v>144</v>
      </c>
      <c r="J754" s="221" t="s">
        <v>547</v>
      </c>
      <c r="K754" s="194"/>
      <c r="L754" s="231"/>
      <c r="M754" s="361">
        <v>244.4</v>
      </c>
      <c r="N754" s="359">
        <v>893.4</v>
      </c>
      <c r="O754" s="359">
        <v>893.4</v>
      </c>
      <c r="P754" s="359">
        <f t="shared" si="220"/>
        <v>0</v>
      </c>
      <c r="Q754" s="359"/>
      <c r="R754" s="359"/>
      <c r="S754" s="359">
        <f t="shared" si="221"/>
        <v>0</v>
      </c>
      <c r="T754" s="359"/>
      <c r="U754" s="359"/>
      <c r="V754" s="359">
        <f t="shared" si="222"/>
        <v>0</v>
      </c>
      <c r="W754" s="359"/>
      <c r="X754" s="359"/>
    </row>
    <row r="755" spans="1:24" ht="131.25">
      <c r="A755" s="189" t="s">
        <v>1653</v>
      </c>
      <c r="B755" s="188" t="s">
        <v>464</v>
      </c>
      <c r="C755" s="311"/>
      <c r="D755" s="232" t="s">
        <v>504</v>
      </c>
      <c r="E755" s="232"/>
      <c r="F755" s="232" t="s">
        <v>141</v>
      </c>
      <c r="G755" s="232" t="s">
        <v>96</v>
      </c>
      <c r="H755" s="232" t="s">
        <v>181</v>
      </c>
      <c r="I755" s="232" t="s">
        <v>144</v>
      </c>
      <c r="J755" s="221" t="s">
        <v>547</v>
      </c>
      <c r="K755" s="194"/>
      <c r="L755" s="231"/>
      <c r="M755" s="361">
        <v>100</v>
      </c>
      <c r="N755" s="359"/>
      <c r="O755" s="359"/>
      <c r="P755" s="359">
        <f t="shared" si="220"/>
        <v>0</v>
      </c>
      <c r="Q755" s="359"/>
      <c r="R755" s="359"/>
      <c r="S755" s="359">
        <f t="shared" si="221"/>
        <v>0</v>
      </c>
      <c r="T755" s="359"/>
      <c r="U755" s="359"/>
      <c r="V755" s="359">
        <f t="shared" si="222"/>
        <v>0</v>
      </c>
      <c r="W755" s="359"/>
      <c r="X755" s="359"/>
    </row>
    <row r="756" spans="1:24" ht="131.25">
      <c r="A756" s="189" t="s">
        <v>1654</v>
      </c>
      <c r="B756" s="188" t="s">
        <v>1333</v>
      </c>
      <c r="C756" s="311"/>
      <c r="D756" s="232" t="s">
        <v>554</v>
      </c>
      <c r="E756" s="232"/>
      <c r="F756" s="232" t="s">
        <v>141</v>
      </c>
      <c r="G756" s="232" t="s">
        <v>138</v>
      </c>
      <c r="H756" s="232" t="s">
        <v>1238</v>
      </c>
      <c r="I756" s="232" t="s">
        <v>144</v>
      </c>
      <c r="J756" s="221" t="s">
        <v>547</v>
      </c>
      <c r="K756" s="194"/>
      <c r="L756" s="231"/>
      <c r="M756" s="361">
        <v>2108.6</v>
      </c>
      <c r="N756" s="359">
        <v>2437.4</v>
      </c>
      <c r="O756" s="359">
        <v>2437.4</v>
      </c>
      <c r="P756" s="359">
        <f t="shared" si="220"/>
        <v>0</v>
      </c>
      <c r="Q756" s="359"/>
      <c r="R756" s="359"/>
      <c r="S756" s="359">
        <f t="shared" si="221"/>
        <v>0</v>
      </c>
      <c r="T756" s="359"/>
      <c r="U756" s="359"/>
      <c r="V756" s="359">
        <f t="shared" si="222"/>
        <v>0</v>
      </c>
      <c r="W756" s="359"/>
      <c r="X756" s="359"/>
    </row>
    <row r="757" spans="1:24" ht="168.75">
      <c r="A757" s="189" t="s">
        <v>1655</v>
      </c>
      <c r="B757" s="188" t="s">
        <v>1064</v>
      </c>
      <c r="C757" s="311"/>
      <c r="D757" s="232" t="s">
        <v>554</v>
      </c>
      <c r="E757" s="232" t="s">
        <v>1495</v>
      </c>
      <c r="F757" s="232" t="s">
        <v>141</v>
      </c>
      <c r="G757" s="232" t="s">
        <v>138</v>
      </c>
      <c r="H757" s="232" t="s">
        <v>975</v>
      </c>
      <c r="I757" s="232" t="s">
        <v>144</v>
      </c>
      <c r="J757" s="187" t="s">
        <v>547</v>
      </c>
      <c r="K757" s="194"/>
      <c r="L757" s="231"/>
      <c r="M757" s="359"/>
      <c r="N757" s="359">
        <v>20724.099999999999</v>
      </c>
      <c r="O757" s="359">
        <v>8924.7999999999993</v>
      </c>
      <c r="P757" s="359">
        <v>22754</v>
      </c>
      <c r="Q757" s="359">
        <v>22754</v>
      </c>
      <c r="R757" s="359"/>
      <c r="S757" s="359">
        <v>22754</v>
      </c>
      <c r="T757" s="359">
        <v>22754</v>
      </c>
      <c r="U757" s="359"/>
      <c r="V757" s="359">
        <v>22754</v>
      </c>
      <c r="W757" s="359">
        <v>22754</v>
      </c>
      <c r="X757" s="359"/>
    </row>
    <row r="758" spans="1:24" ht="131.25">
      <c r="A758" s="189" t="s">
        <v>1656</v>
      </c>
      <c r="B758" s="188" t="s">
        <v>1657</v>
      </c>
      <c r="C758" s="311"/>
      <c r="D758" s="232" t="s">
        <v>554</v>
      </c>
      <c r="E758" s="232" t="s">
        <v>1495</v>
      </c>
      <c r="F758" s="232" t="s">
        <v>141</v>
      </c>
      <c r="G758" s="232" t="s">
        <v>138</v>
      </c>
      <c r="H758" s="232" t="s">
        <v>1162</v>
      </c>
      <c r="I758" s="232" t="s">
        <v>144</v>
      </c>
      <c r="J758" s="187" t="s">
        <v>547</v>
      </c>
      <c r="K758" s="194"/>
      <c r="L758" s="231"/>
      <c r="M758" s="359"/>
      <c r="N758" s="359">
        <v>38566.400000000001</v>
      </c>
      <c r="O758" s="359"/>
      <c r="P758" s="359">
        <v>35487.699999999997</v>
      </c>
      <c r="Q758" s="359">
        <v>35487.699999999997</v>
      </c>
      <c r="R758" s="359"/>
      <c r="S758" s="359">
        <v>32309.7</v>
      </c>
      <c r="T758" s="359">
        <v>32309.7</v>
      </c>
      <c r="U758" s="359"/>
      <c r="V758" s="359">
        <v>29131.7</v>
      </c>
      <c r="W758" s="359">
        <v>29131.7</v>
      </c>
      <c r="X758" s="359"/>
    </row>
    <row r="759" spans="1:24" ht="131.25">
      <c r="A759" s="189" t="s">
        <v>1658</v>
      </c>
      <c r="B759" s="187" t="s">
        <v>1638</v>
      </c>
      <c r="C759" s="291"/>
      <c r="D759" s="232" t="s">
        <v>554</v>
      </c>
      <c r="E759" s="232" t="s">
        <v>1495</v>
      </c>
      <c r="F759" s="232" t="s">
        <v>141</v>
      </c>
      <c r="G759" s="232" t="s">
        <v>138</v>
      </c>
      <c r="H759" s="232" t="s">
        <v>1639</v>
      </c>
      <c r="I759" s="233">
        <v>622</v>
      </c>
      <c r="J759" s="188" t="s">
        <v>547</v>
      </c>
      <c r="K759" s="253"/>
      <c r="L759" s="153"/>
      <c r="M759" s="360">
        <f>2373.9</f>
        <v>2373.9</v>
      </c>
      <c r="N759" s="359">
        <v>42612.3</v>
      </c>
      <c r="O759" s="359"/>
      <c r="P759" s="359">
        <f t="shared" si="220"/>
        <v>14217.2</v>
      </c>
      <c r="Q759" s="359">
        <v>14217.2</v>
      </c>
      <c r="R759" s="359"/>
      <c r="S759" s="359">
        <f t="shared" si="221"/>
        <v>0</v>
      </c>
      <c r="T759" s="359"/>
      <c r="U759" s="359"/>
      <c r="V759" s="359">
        <f t="shared" si="222"/>
        <v>0</v>
      </c>
      <c r="W759" s="359"/>
      <c r="X759" s="359"/>
    </row>
    <row r="760" spans="1:24" ht="131.25">
      <c r="A760" s="189" t="s">
        <v>1659</v>
      </c>
      <c r="B760" s="187" t="s">
        <v>1058</v>
      </c>
      <c r="C760" s="291"/>
      <c r="D760" s="232" t="s">
        <v>488</v>
      </c>
      <c r="E760" s="232" t="s">
        <v>1630</v>
      </c>
      <c r="F760" s="232" t="s">
        <v>141</v>
      </c>
      <c r="G760" s="232" t="s">
        <v>96</v>
      </c>
      <c r="H760" s="232" t="s">
        <v>1660</v>
      </c>
      <c r="I760" s="233">
        <v>622</v>
      </c>
      <c r="J760" s="188" t="s">
        <v>547</v>
      </c>
      <c r="K760" s="253"/>
      <c r="L760" s="153"/>
      <c r="M760" s="360">
        <f>319.5+7668.7</f>
        <v>7988.2</v>
      </c>
      <c r="N760" s="359">
        <f>349.3+8383.8</f>
        <v>8733.0999999999985</v>
      </c>
      <c r="O760" s="359">
        <v>5833.3</v>
      </c>
      <c r="P760" s="359">
        <v>349.3</v>
      </c>
      <c r="Q760" s="359">
        <v>349.3</v>
      </c>
      <c r="R760" s="359"/>
      <c r="S760" s="359">
        <v>2744.8</v>
      </c>
      <c r="T760" s="359">
        <v>2744.8</v>
      </c>
      <c r="U760" s="359"/>
      <c r="V760" s="359">
        <v>2744.8</v>
      </c>
      <c r="W760" s="359">
        <v>2744.8</v>
      </c>
      <c r="X760" s="359"/>
    </row>
    <row r="761" spans="1:24" ht="131.25">
      <c r="A761" s="189" t="s">
        <v>1661</v>
      </c>
      <c r="B761" s="188" t="s">
        <v>1333</v>
      </c>
      <c r="C761" s="311"/>
      <c r="D761" s="232" t="s">
        <v>390</v>
      </c>
      <c r="E761" s="232"/>
      <c r="F761" s="232" t="s">
        <v>141</v>
      </c>
      <c r="G761" s="232" t="s">
        <v>91</v>
      </c>
      <c r="H761" s="232" t="s">
        <v>1238</v>
      </c>
      <c r="I761" s="232" t="s">
        <v>144</v>
      </c>
      <c r="J761" s="221" t="s">
        <v>547</v>
      </c>
      <c r="K761" s="277"/>
      <c r="L761" s="278"/>
      <c r="M761" s="359">
        <v>908.4</v>
      </c>
      <c r="N761" s="359">
        <v>1004.5</v>
      </c>
      <c r="O761" s="359">
        <v>1004.5</v>
      </c>
      <c r="P761" s="359"/>
      <c r="Q761" s="359">
        <v>0</v>
      </c>
      <c r="R761" s="359"/>
      <c r="S761" s="359"/>
      <c r="T761" s="359">
        <v>0</v>
      </c>
      <c r="U761" s="359"/>
      <c r="V761" s="359"/>
      <c r="W761" s="355"/>
      <c r="X761" s="355"/>
    </row>
    <row r="762" spans="1:24" ht="131.25">
      <c r="A762" s="189" t="s">
        <v>1662</v>
      </c>
      <c r="B762" s="188" t="s">
        <v>1333</v>
      </c>
      <c r="C762" s="311"/>
      <c r="D762" s="232" t="s">
        <v>504</v>
      </c>
      <c r="E762" s="232"/>
      <c r="F762" s="232" t="s">
        <v>141</v>
      </c>
      <c r="G762" s="232" t="s">
        <v>96</v>
      </c>
      <c r="H762" s="232" t="s">
        <v>1238</v>
      </c>
      <c r="I762" s="232" t="s">
        <v>144</v>
      </c>
      <c r="J762" s="221" t="s">
        <v>547</v>
      </c>
      <c r="K762" s="277"/>
      <c r="L762" s="278"/>
      <c r="M762" s="359">
        <v>154.1</v>
      </c>
      <c r="N762" s="359">
        <v>138.9</v>
      </c>
      <c r="O762" s="359">
        <v>138.9</v>
      </c>
      <c r="P762" s="359"/>
      <c r="Q762" s="359">
        <v>0</v>
      </c>
      <c r="R762" s="359"/>
      <c r="S762" s="359"/>
      <c r="T762" s="359">
        <v>0</v>
      </c>
      <c r="U762" s="359"/>
      <c r="V762" s="359"/>
      <c r="W762" s="355"/>
      <c r="X762" s="355"/>
    </row>
    <row r="763" spans="1:24" ht="131.25">
      <c r="A763" s="189" t="s">
        <v>1663</v>
      </c>
      <c r="B763" s="187" t="s">
        <v>1664</v>
      </c>
      <c r="C763" s="291"/>
      <c r="D763" s="232" t="s">
        <v>488</v>
      </c>
      <c r="E763" s="232" t="s">
        <v>1630</v>
      </c>
      <c r="F763" s="232" t="s">
        <v>141</v>
      </c>
      <c r="G763" s="232" t="s">
        <v>96</v>
      </c>
      <c r="H763" s="232" t="s">
        <v>1163</v>
      </c>
      <c r="I763" s="233">
        <v>622</v>
      </c>
      <c r="J763" s="188" t="s">
        <v>547</v>
      </c>
      <c r="K763" s="253"/>
      <c r="L763" s="153"/>
      <c r="M763" s="360"/>
      <c r="N763" s="359">
        <v>4713.6000000000004</v>
      </c>
      <c r="O763" s="359">
        <v>1833.6</v>
      </c>
      <c r="P763" s="359">
        <v>5344.6</v>
      </c>
      <c r="Q763" s="359">
        <v>5344.6</v>
      </c>
      <c r="R763" s="359"/>
      <c r="S763" s="359">
        <v>5344.6</v>
      </c>
      <c r="T763" s="359">
        <v>5344.6</v>
      </c>
      <c r="U763" s="359"/>
      <c r="V763" s="359">
        <v>5344.6</v>
      </c>
      <c r="W763" s="359">
        <v>5344.6</v>
      </c>
      <c r="X763" s="359"/>
    </row>
    <row r="764" spans="1:24" ht="221.25" customHeight="1">
      <c r="A764" s="189" t="s">
        <v>1665</v>
      </c>
      <c r="B764" s="188" t="s">
        <v>465</v>
      </c>
      <c r="C764" s="311"/>
      <c r="D764" s="232" t="s">
        <v>375</v>
      </c>
      <c r="E764" s="232" t="s">
        <v>1233</v>
      </c>
      <c r="F764" s="232" t="s">
        <v>376</v>
      </c>
      <c r="G764" s="232" t="s">
        <v>92</v>
      </c>
      <c r="H764" s="232" t="s">
        <v>377</v>
      </c>
      <c r="I764" s="232" t="s">
        <v>144</v>
      </c>
      <c r="J764" s="187" t="s">
        <v>599</v>
      </c>
      <c r="K764" s="187" t="s">
        <v>548</v>
      </c>
      <c r="L764" s="231"/>
      <c r="M764" s="359">
        <v>117.7</v>
      </c>
      <c r="N764" s="359">
        <v>133.19999999999999</v>
      </c>
      <c r="O764" s="359">
        <v>18.7</v>
      </c>
      <c r="P764" s="359">
        <v>152.30000000000001</v>
      </c>
      <c r="Q764" s="359">
        <v>152.30000000000001</v>
      </c>
      <c r="R764" s="359"/>
      <c r="S764" s="359">
        <v>149.80000000000001</v>
      </c>
      <c r="T764" s="359">
        <v>149.80000000000001</v>
      </c>
      <c r="U764" s="359"/>
      <c r="V764" s="359">
        <v>157</v>
      </c>
      <c r="W764" s="359">
        <v>157</v>
      </c>
      <c r="X764" s="359"/>
    </row>
    <row r="765" spans="1:24" ht="37.5">
      <c r="A765" s="189" t="s">
        <v>1666</v>
      </c>
      <c r="B765" s="221" t="s">
        <v>466</v>
      </c>
      <c r="C765" s="244"/>
      <c r="D765" s="232" t="s">
        <v>467</v>
      </c>
      <c r="E765" s="232" t="s">
        <v>1324</v>
      </c>
      <c r="F765" s="232" t="s">
        <v>79</v>
      </c>
      <c r="G765" s="232" t="s">
        <v>139</v>
      </c>
      <c r="H765" s="232" t="s">
        <v>468</v>
      </c>
      <c r="I765" s="232" t="s">
        <v>144</v>
      </c>
      <c r="J765" s="221"/>
      <c r="K765" s="221"/>
      <c r="L765" s="232"/>
      <c r="M765" s="359">
        <v>109.6</v>
      </c>
      <c r="N765" s="359">
        <v>109.8</v>
      </c>
      <c r="O765" s="359">
        <v>59.8</v>
      </c>
      <c r="P765" s="359">
        <v>108.8</v>
      </c>
      <c r="Q765" s="359">
        <v>108.8</v>
      </c>
      <c r="R765" s="359"/>
      <c r="S765" s="359">
        <v>107</v>
      </c>
      <c r="T765" s="359">
        <v>107</v>
      </c>
      <c r="U765" s="359"/>
      <c r="V765" s="359">
        <v>112.1</v>
      </c>
      <c r="W765" s="359">
        <v>112.1</v>
      </c>
      <c r="X765" s="359"/>
    </row>
    <row r="766" spans="1:24" ht="56.25">
      <c r="A766" s="189" t="s">
        <v>1667</v>
      </c>
      <c r="B766" s="188" t="s">
        <v>480</v>
      </c>
      <c r="C766" s="311"/>
      <c r="D766" s="232" t="s">
        <v>467</v>
      </c>
      <c r="E766" s="232" t="s">
        <v>1324</v>
      </c>
      <c r="F766" s="232" t="s">
        <v>79</v>
      </c>
      <c r="G766" s="232" t="s">
        <v>139</v>
      </c>
      <c r="H766" s="232" t="s">
        <v>411</v>
      </c>
      <c r="I766" s="232" t="s">
        <v>144</v>
      </c>
      <c r="J766" s="188"/>
      <c r="K766" s="194"/>
      <c r="L766" s="231"/>
      <c r="M766" s="359">
        <v>12.6</v>
      </c>
      <c r="N766" s="359">
        <v>13.2</v>
      </c>
      <c r="O766" s="359"/>
      <c r="P766" s="359">
        <v>13.1</v>
      </c>
      <c r="Q766" s="359">
        <v>13.1</v>
      </c>
      <c r="R766" s="359"/>
      <c r="S766" s="359">
        <v>12.9</v>
      </c>
      <c r="T766" s="359">
        <v>12.9</v>
      </c>
      <c r="U766" s="359"/>
      <c r="V766" s="359">
        <v>13.5</v>
      </c>
      <c r="W766" s="359">
        <v>13.5</v>
      </c>
      <c r="X766" s="359"/>
    </row>
    <row r="767" spans="1:24" ht="93.75">
      <c r="A767" s="189" t="s">
        <v>1668</v>
      </c>
      <c r="B767" s="188" t="s">
        <v>530</v>
      </c>
      <c r="C767" s="288"/>
      <c r="D767" s="232" t="s">
        <v>467</v>
      </c>
      <c r="E767" s="232" t="s">
        <v>1324</v>
      </c>
      <c r="F767" s="232" t="s">
        <v>79</v>
      </c>
      <c r="G767" s="232" t="s">
        <v>139</v>
      </c>
      <c r="H767" s="232" t="s">
        <v>482</v>
      </c>
      <c r="I767" s="233">
        <v>622</v>
      </c>
      <c r="J767" s="187"/>
      <c r="K767" s="189"/>
      <c r="L767" s="219"/>
      <c r="M767" s="359">
        <v>5.2</v>
      </c>
      <c r="N767" s="359">
        <v>4.8</v>
      </c>
      <c r="O767" s="359">
        <v>4.8</v>
      </c>
      <c r="P767" s="359">
        <v>5.9</v>
      </c>
      <c r="Q767" s="359">
        <v>5.9</v>
      </c>
      <c r="R767" s="359"/>
      <c r="S767" s="359">
        <v>5.8</v>
      </c>
      <c r="T767" s="359">
        <v>5.8</v>
      </c>
      <c r="U767" s="359"/>
      <c r="V767" s="359">
        <v>6.1</v>
      </c>
      <c r="W767" s="359">
        <v>6.1</v>
      </c>
      <c r="X767" s="359"/>
    </row>
    <row r="768" spans="1:24">
      <c r="A768" s="213" t="s">
        <v>15</v>
      </c>
      <c r="B768" s="141" t="s">
        <v>16</v>
      </c>
      <c r="C768" s="328"/>
      <c r="D768" s="281"/>
      <c r="E768" s="281"/>
      <c r="F768" s="283"/>
      <c r="G768" s="283"/>
      <c r="H768" s="283"/>
      <c r="I768" s="283">
        <v>300</v>
      </c>
      <c r="J768" s="209"/>
      <c r="K768" s="210"/>
      <c r="L768" s="281"/>
      <c r="M768" s="144">
        <f t="shared" ref="M768:X768" si="223">SUM(M769,M772,M775,)</f>
        <v>3808.2</v>
      </c>
      <c r="N768" s="144">
        <f t="shared" si="223"/>
        <v>4878.6000000000004</v>
      </c>
      <c r="O768" s="144">
        <f t="shared" si="223"/>
        <v>3353.4</v>
      </c>
      <c r="P768" s="144">
        <f t="shared" si="223"/>
        <v>9400.5</v>
      </c>
      <c r="Q768" s="144">
        <f t="shared" si="223"/>
        <v>9400.5</v>
      </c>
      <c r="R768" s="144">
        <f t="shared" si="223"/>
        <v>0</v>
      </c>
      <c r="S768" s="144">
        <f t="shared" si="223"/>
        <v>9247.2999999999993</v>
      </c>
      <c r="T768" s="144">
        <f t="shared" si="223"/>
        <v>9247.2999999999993</v>
      </c>
      <c r="U768" s="144">
        <f t="shared" si="223"/>
        <v>0</v>
      </c>
      <c r="V768" s="144">
        <f t="shared" si="223"/>
        <v>9689.5</v>
      </c>
      <c r="W768" s="144">
        <f t="shared" si="223"/>
        <v>9689.5</v>
      </c>
      <c r="X768" s="144">
        <f t="shared" si="223"/>
        <v>0</v>
      </c>
    </row>
    <row r="769" spans="1:24">
      <c r="A769" s="141" t="s">
        <v>18</v>
      </c>
      <c r="B769" s="449" t="s">
        <v>46</v>
      </c>
      <c r="C769" s="449"/>
      <c r="D769" s="449"/>
      <c r="E769" s="449"/>
      <c r="F769" s="449"/>
      <c r="G769" s="449"/>
      <c r="H769" s="449"/>
      <c r="I769" s="293">
        <v>320</v>
      </c>
      <c r="J769" s="209"/>
      <c r="K769" s="210"/>
      <c r="L769" s="281"/>
      <c r="M769" s="144">
        <f t="shared" ref="M769:X769" si="224">SUM(M770:M771)</f>
        <v>3279.5</v>
      </c>
      <c r="N769" s="144">
        <f t="shared" si="224"/>
        <v>4052.8</v>
      </c>
      <c r="O769" s="144">
        <f t="shared" si="224"/>
        <v>2672.9</v>
      </c>
      <c r="P769" s="144">
        <f t="shared" si="224"/>
        <v>8427.2000000000007</v>
      </c>
      <c r="Q769" s="144">
        <f t="shared" si="224"/>
        <v>8427.2000000000007</v>
      </c>
      <c r="R769" s="144">
        <f t="shared" si="224"/>
        <v>0</v>
      </c>
      <c r="S769" s="144">
        <f t="shared" si="224"/>
        <v>8289.9</v>
      </c>
      <c r="T769" s="144">
        <f t="shared" si="224"/>
        <v>8289.9</v>
      </c>
      <c r="U769" s="144">
        <f t="shared" si="224"/>
        <v>0</v>
      </c>
      <c r="V769" s="144">
        <f t="shared" si="224"/>
        <v>8686.2999999999993</v>
      </c>
      <c r="W769" s="144">
        <f t="shared" si="224"/>
        <v>8686.2999999999993</v>
      </c>
      <c r="X769" s="144">
        <f t="shared" si="224"/>
        <v>0</v>
      </c>
    </row>
    <row r="770" spans="1:24" ht="366" customHeight="1">
      <c r="A770" s="197" t="s">
        <v>1157</v>
      </c>
      <c r="B770" s="188" t="s">
        <v>524</v>
      </c>
      <c r="C770" s="143" t="s">
        <v>289</v>
      </c>
      <c r="D770" s="232" t="s">
        <v>488</v>
      </c>
      <c r="E770" s="232"/>
      <c r="F770" s="232" t="s">
        <v>141</v>
      </c>
      <c r="G770" s="232" t="s">
        <v>96</v>
      </c>
      <c r="H770" s="232" t="s">
        <v>506</v>
      </c>
      <c r="I770" s="233">
        <v>321</v>
      </c>
      <c r="J770" s="187" t="s">
        <v>1669</v>
      </c>
      <c r="K770" s="194" t="s">
        <v>540</v>
      </c>
      <c r="L770" s="231"/>
      <c r="M770" s="359">
        <v>3279.5</v>
      </c>
      <c r="N770" s="359">
        <v>4052.8</v>
      </c>
      <c r="O770" s="359">
        <v>2672.9</v>
      </c>
      <c r="P770" s="359">
        <f>Q770+R770</f>
        <v>0</v>
      </c>
      <c r="Q770" s="359"/>
      <c r="R770" s="359"/>
      <c r="S770" s="359">
        <f>T770+U770</f>
        <v>0</v>
      </c>
      <c r="T770" s="359"/>
      <c r="U770" s="359"/>
      <c r="V770" s="359">
        <f>W770+X770</f>
        <v>0</v>
      </c>
      <c r="W770" s="359"/>
      <c r="X770" s="359"/>
    </row>
    <row r="771" spans="1:24" ht="392.25" customHeight="1">
      <c r="A771" s="197" t="s">
        <v>1158</v>
      </c>
      <c r="B771" s="188" t="s">
        <v>524</v>
      </c>
      <c r="C771" s="143" t="s">
        <v>289</v>
      </c>
      <c r="D771" s="232"/>
      <c r="E771" s="232" t="s">
        <v>1345</v>
      </c>
      <c r="F771" s="232" t="s">
        <v>141</v>
      </c>
      <c r="G771" s="232" t="s">
        <v>96</v>
      </c>
      <c r="H771" s="232" t="s">
        <v>506</v>
      </c>
      <c r="I771" s="233">
        <v>321</v>
      </c>
      <c r="J771" s="187" t="s">
        <v>1670</v>
      </c>
      <c r="K771" s="194"/>
      <c r="L771" s="231"/>
      <c r="M771" s="359"/>
      <c r="N771" s="359"/>
      <c r="O771" s="359"/>
      <c r="P771" s="359">
        <f>Q771+R771</f>
        <v>8427.2000000000007</v>
      </c>
      <c r="Q771" s="359">
        <v>8427.2000000000007</v>
      </c>
      <c r="R771" s="359"/>
      <c r="S771" s="359">
        <f>T771+U771</f>
        <v>8289.9</v>
      </c>
      <c r="T771" s="359">
        <v>8289.9</v>
      </c>
      <c r="U771" s="359"/>
      <c r="V771" s="359">
        <f>W771+X771</f>
        <v>8686.2999999999993</v>
      </c>
      <c r="W771" s="359">
        <v>8686.2999999999993</v>
      </c>
      <c r="X771" s="359"/>
    </row>
    <row r="772" spans="1:24">
      <c r="A772" s="141" t="s">
        <v>22</v>
      </c>
      <c r="B772" s="148" t="s">
        <v>837</v>
      </c>
      <c r="C772" s="309"/>
      <c r="D772" s="281"/>
      <c r="E772" s="281"/>
      <c r="F772" s="293"/>
      <c r="G772" s="293"/>
      <c r="H772" s="293"/>
      <c r="I772" s="293">
        <v>340</v>
      </c>
      <c r="J772" s="209"/>
      <c r="K772" s="210"/>
      <c r="L772" s="281"/>
      <c r="M772" s="144">
        <f t="shared" ref="M772:X772" si="225">SUM(M773:M774)</f>
        <v>464.7</v>
      </c>
      <c r="N772" s="144">
        <f t="shared" si="225"/>
        <v>763.8</v>
      </c>
      <c r="O772" s="144">
        <f t="shared" si="225"/>
        <v>633.5</v>
      </c>
      <c r="P772" s="144">
        <f t="shared" si="225"/>
        <v>911.3</v>
      </c>
      <c r="Q772" s="144">
        <f t="shared" si="225"/>
        <v>911.3</v>
      </c>
      <c r="R772" s="144">
        <f t="shared" si="225"/>
        <v>0</v>
      </c>
      <c r="S772" s="144">
        <f t="shared" si="225"/>
        <v>895.4</v>
      </c>
      <c r="T772" s="144">
        <f t="shared" si="225"/>
        <v>895.4</v>
      </c>
      <c r="U772" s="144">
        <f t="shared" si="225"/>
        <v>0</v>
      </c>
      <c r="V772" s="144">
        <f t="shared" si="225"/>
        <v>941.2</v>
      </c>
      <c r="W772" s="144">
        <f t="shared" si="225"/>
        <v>941.2</v>
      </c>
      <c r="X772" s="144">
        <f t="shared" si="225"/>
        <v>0</v>
      </c>
    </row>
    <row r="773" spans="1:24">
      <c r="A773" s="259" t="s">
        <v>838</v>
      </c>
      <c r="B773" s="221" t="s">
        <v>525</v>
      </c>
      <c r="C773" s="291"/>
      <c r="D773" s="232" t="s">
        <v>488</v>
      </c>
      <c r="E773" s="232"/>
      <c r="F773" s="232" t="s">
        <v>141</v>
      </c>
      <c r="G773" s="232" t="s">
        <v>96</v>
      </c>
      <c r="H773" s="232" t="s">
        <v>526</v>
      </c>
      <c r="I773" s="233">
        <v>340</v>
      </c>
      <c r="J773" s="189"/>
      <c r="K773" s="253"/>
      <c r="L773" s="231"/>
      <c r="M773" s="338">
        <v>464.7</v>
      </c>
      <c r="N773" s="338">
        <v>763.8</v>
      </c>
      <c r="O773" s="338">
        <v>633.5</v>
      </c>
      <c r="P773" s="359">
        <f>Q773+R773</f>
        <v>0</v>
      </c>
      <c r="Q773" s="359"/>
      <c r="R773" s="359"/>
      <c r="S773" s="359">
        <f>T773+U773</f>
        <v>0</v>
      </c>
      <c r="T773" s="359"/>
      <c r="U773" s="359"/>
      <c r="V773" s="359">
        <f>W773+X773</f>
        <v>0</v>
      </c>
      <c r="W773" s="359"/>
      <c r="X773" s="359"/>
    </row>
    <row r="774" spans="1:24">
      <c r="A774" s="259" t="s">
        <v>1181</v>
      </c>
      <c r="B774" s="221" t="s">
        <v>525</v>
      </c>
      <c r="C774" s="291"/>
      <c r="D774" s="232"/>
      <c r="E774" s="232" t="s">
        <v>1630</v>
      </c>
      <c r="F774" s="232" t="s">
        <v>141</v>
      </c>
      <c r="G774" s="232" t="s">
        <v>96</v>
      </c>
      <c r="H774" s="232" t="s">
        <v>526</v>
      </c>
      <c r="I774" s="233">
        <v>340</v>
      </c>
      <c r="J774" s="189"/>
      <c r="K774" s="253"/>
      <c r="L774" s="231"/>
      <c r="M774" s="338"/>
      <c r="N774" s="338"/>
      <c r="O774" s="338"/>
      <c r="P774" s="359">
        <f>Q774+R774</f>
        <v>911.3</v>
      </c>
      <c r="Q774" s="359">
        <v>911.3</v>
      </c>
      <c r="R774" s="359"/>
      <c r="S774" s="359">
        <f>T774+U774</f>
        <v>895.4</v>
      </c>
      <c r="T774" s="359">
        <v>895.4</v>
      </c>
      <c r="U774" s="359"/>
      <c r="V774" s="359">
        <f>W774+X774</f>
        <v>941.2</v>
      </c>
      <c r="W774" s="359">
        <v>941.2</v>
      </c>
      <c r="X774" s="359"/>
    </row>
    <row r="775" spans="1:24">
      <c r="A775" s="141" t="s">
        <v>196</v>
      </c>
      <c r="B775" s="148" t="s">
        <v>211</v>
      </c>
      <c r="C775" s="309"/>
      <c r="D775" s="281"/>
      <c r="E775" s="281"/>
      <c r="F775" s="293"/>
      <c r="G775" s="293"/>
      <c r="H775" s="293"/>
      <c r="I775" s="293">
        <v>350</v>
      </c>
      <c r="J775" s="209"/>
      <c r="K775" s="210"/>
      <c r="L775" s="281"/>
      <c r="M775" s="144">
        <f t="shared" ref="M775:X775" si="226">SUM(M776:M777)</f>
        <v>64</v>
      </c>
      <c r="N775" s="144">
        <f t="shared" si="226"/>
        <v>62</v>
      </c>
      <c r="O775" s="144">
        <f t="shared" si="226"/>
        <v>47</v>
      </c>
      <c r="P775" s="144">
        <f t="shared" si="226"/>
        <v>62</v>
      </c>
      <c r="Q775" s="144">
        <f t="shared" si="226"/>
        <v>62</v>
      </c>
      <c r="R775" s="144">
        <f t="shared" si="226"/>
        <v>0</v>
      </c>
      <c r="S775" s="144">
        <f t="shared" si="226"/>
        <v>62</v>
      </c>
      <c r="T775" s="144">
        <f t="shared" si="226"/>
        <v>62</v>
      </c>
      <c r="U775" s="144">
        <f t="shared" si="226"/>
        <v>0</v>
      </c>
      <c r="V775" s="144">
        <f t="shared" si="226"/>
        <v>62</v>
      </c>
      <c r="W775" s="144">
        <f t="shared" si="226"/>
        <v>62</v>
      </c>
      <c r="X775" s="144">
        <f t="shared" si="226"/>
        <v>0</v>
      </c>
    </row>
    <row r="776" spans="1:24">
      <c r="A776" s="197" t="s">
        <v>150</v>
      </c>
      <c r="B776" s="221" t="s">
        <v>525</v>
      </c>
      <c r="C776" s="196"/>
      <c r="D776" s="232" t="s">
        <v>488</v>
      </c>
      <c r="E776" s="232"/>
      <c r="F776" s="232" t="s">
        <v>141</v>
      </c>
      <c r="G776" s="232" t="s">
        <v>96</v>
      </c>
      <c r="H776" s="232" t="s">
        <v>526</v>
      </c>
      <c r="I776" s="232">
        <v>350</v>
      </c>
      <c r="J776" s="197"/>
      <c r="K776" s="197"/>
      <c r="L776" s="232"/>
      <c r="M776" s="359">
        <v>64</v>
      </c>
      <c r="N776" s="359">
        <v>62</v>
      </c>
      <c r="O776" s="359">
        <v>47</v>
      </c>
      <c r="P776" s="359">
        <f>Q776+R776</f>
        <v>0</v>
      </c>
      <c r="Q776" s="359"/>
      <c r="R776" s="359"/>
      <c r="S776" s="359">
        <f>T776+U776</f>
        <v>0</v>
      </c>
      <c r="T776" s="359"/>
      <c r="U776" s="359"/>
      <c r="V776" s="359">
        <f>W776+X776</f>
        <v>0</v>
      </c>
      <c r="W776" s="359"/>
      <c r="X776" s="359"/>
    </row>
    <row r="777" spans="1:24">
      <c r="A777" s="197" t="s">
        <v>165</v>
      </c>
      <c r="B777" s="221" t="s">
        <v>525</v>
      </c>
      <c r="C777" s="291"/>
      <c r="D777" s="231"/>
      <c r="E777" s="231" t="s">
        <v>1630</v>
      </c>
      <c r="F777" s="232" t="s">
        <v>141</v>
      </c>
      <c r="G777" s="232" t="s">
        <v>96</v>
      </c>
      <c r="H777" s="232" t="s">
        <v>526</v>
      </c>
      <c r="I777" s="232">
        <v>350</v>
      </c>
      <c r="J777" s="189"/>
      <c r="K777" s="253"/>
      <c r="L777" s="231"/>
      <c r="M777" s="338"/>
      <c r="N777" s="338"/>
      <c r="O777" s="338"/>
      <c r="P777" s="359">
        <f>Q777+R777</f>
        <v>62</v>
      </c>
      <c r="Q777" s="338">
        <v>62</v>
      </c>
      <c r="R777" s="338"/>
      <c r="S777" s="359">
        <f>T777+U777</f>
        <v>62</v>
      </c>
      <c r="T777" s="338">
        <v>62</v>
      </c>
      <c r="U777" s="338"/>
      <c r="V777" s="359">
        <f>W777+X777</f>
        <v>62</v>
      </c>
      <c r="W777" s="338">
        <v>62</v>
      </c>
      <c r="X777" s="338"/>
    </row>
    <row r="778" spans="1:24">
      <c r="A778" s="213" t="s">
        <v>19</v>
      </c>
      <c r="B778" s="515" t="s">
        <v>193</v>
      </c>
      <c r="C778" s="515"/>
      <c r="D778" s="515"/>
      <c r="E778" s="515"/>
      <c r="F778" s="515"/>
      <c r="G778" s="515"/>
      <c r="H778" s="515"/>
      <c r="I778" s="515"/>
      <c r="J778" s="515"/>
      <c r="K778" s="515"/>
      <c r="L778" s="515"/>
      <c r="M778" s="339">
        <f>SUM(M780:M782)</f>
        <v>1588.97</v>
      </c>
      <c r="N778" s="339">
        <f>SUM(N780:N782)</f>
        <v>2791.6</v>
      </c>
      <c r="O778" s="339">
        <f>SUM(O780:O782)</f>
        <v>0</v>
      </c>
      <c r="P778" s="339">
        <f>SUM(P780:P783)</f>
        <v>9790.6</v>
      </c>
      <c r="Q778" s="339">
        <f t="shared" ref="Q778:X778" si="227">SUM(Q780:Q783)</f>
        <v>9790.6</v>
      </c>
      <c r="R778" s="339">
        <f t="shared" si="227"/>
        <v>0</v>
      </c>
      <c r="S778" s="339">
        <f t="shared" si="227"/>
        <v>9631.1</v>
      </c>
      <c r="T778" s="339">
        <f t="shared" si="227"/>
        <v>9631.1</v>
      </c>
      <c r="U778" s="339">
        <f t="shared" si="227"/>
        <v>0</v>
      </c>
      <c r="V778" s="339">
        <f t="shared" si="227"/>
        <v>10091.6</v>
      </c>
      <c r="W778" s="339">
        <f t="shared" si="227"/>
        <v>10091.6</v>
      </c>
      <c r="X778" s="339">
        <f t="shared" si="227"/>
        <v>0</v>
      </c>
    </row>
    <row r="779" spans="1:24">
      <c r="A779" s="213"/>
      <c r="B779" s="148"/>
      <c r="C779" s="310"/>
      <c r="D779" s="293"/>
      <c r="E779" s="293"/>
      <c r="F779" s="293"/>
      <c r="G779" s="293"/>
      <c r="H779" s="293"/>
      <c r="I779" s="293"/>
      <c r="J779" s="148"/>
      <c r="K779" s="148"/>
      <c r="L779" s="275"/>
      <c r="M779" s="339"/>
      <c r="N779" s="339"/>
      <c r="O779" s="339"/>
      <c r="P779" s="339"/>
      <c r="Q779" s="339"/>
      <c r="R779" s="339"/>
      <c r="S779" s="339"/>
      <c r="T779" s="339"/>
      <c r="U779" s="339"/>
      <c r="V779" s="339"/>
      <c r="W779" s="339"/>
      <c r="X779" s="339"/>
    </row>
    <row r="780" spans="1:24" ht="409.5">
      <c r="A780" s="197" t="s">
        <v>25</v>
      </c>
      <c r="B780" s="188" t="s">
        <v>524</v>
      </c>
      <c r="C780" s="311" t="s">
        <v>604</v>
      </c>
      <c r="D780" s="284" t="s">
        <v>504</v>
      </c>
      <c r="E780" s="284"/>
      <c r="F780" s="232" t="s">
        <v>141</v>
      </c>
      <c r="G780" s="232" t="s">
        <v>96</v>
      </c>
      <c r="H780" s="232" t="s">
        <v>506</v>
      </c>
      <c r="I780" s="233">
        <v>811</v>
      </c>
      <c r="J780" s="188" t="s">
        <v>605</v>
      </c>
      <c r="K780" s="194" t="s">
        <v>1671</v>
      </c>
      <c r="L780" s="285"/>
      <c r="M780" s="359">
        <v>1588.97</v>
      </c>
      <c r="N780" s="359">
        <v>2344.4</v>
      </c>
      <c r="O780" s="359"/>
      <c r="P780" s="359">
        <f>Q780+R780</f>
        <v>0</v>
      </c>
      <c r="Q780" s="359"/>
      <c r="R780" s="359"/>
      <c r="S780" s="359">
        <f>T780+U780</f>
        <v>0</v>
      </c>
      <c r="T780" s="359"/>
      <c r="U780" s="359"/>
      <c r="V780" s="359">
        <f>W780+X780</f>
        <v>0</v>
      </c>
      <c r="W780" s="359"/>
      <c r="X780" s="359"/>
    </row>
    <row r="781" spans="1:24" ht="409.5">
      <c r="A781" s="197" t="s">
        <v>246</v>
      </c>
      <c r="B781" s="188" t="s">
        <v>524</v>
      </c>
      <c r="C781" s="311" t="s">
        <v>604</v>
      </c>
      <c r="D781" s="284"/>
      <c r="E781" s="284" t="s">
        <v>1345</v>
      </c>
      <c r="F781" s="232" t="s">
        <v>141</v>
      </c>
      <c r="G781" s="232" t="s">
        <v>96</v>
      </c>
      <c r="H781" s="232" t="s">
        <v>506</v>
      </c>
      <c r="I781" s="233">
        <v>811</v>
      </c>
      <c r="J781" s="188" t="s">
        <v>605</v>
      </c>
      <c r="K781" s="194"/>
      <c r="L781" s="285"/>
      <c r="M781" s="359"/>
      <c r="N781" s="359"/>
      <c r="O781" s="359"/>
      <c r="P781" s="359">
        <f>Q781+R781</f>
        <v>6014.6</v>
      </c>
      <c r="Q781" s="359">
        <v>6014.6</v>
      </c>
      <c r="R781" s="359"/>
      <c r="S781" s="359">
        <f>T781+U781</f>
        <v>5916.6</v>
      </c>
      <c r="T781" s="359">
        <v>5916.6</v>
      </c>
      <c r="U781" s="359"/>
      <c r="V781" s="359">
        <f>W781+X781</f>
        <v>6199.5</v>
      </c>
      <c r="W781" s="359">
        <v>6199.5</v>
      </c>
      <c r="X781" s="359"/>
    </row>
    <row r="782" spans="1:24">
      <c r="A782" s="197" t="s">
        <v>58</v>
      </c>
      <c r="B782" s="188" t="s">
        <v>1071</v>
      </c>
      <c r="C782" s="291"/>
      <c r="D782" s="284" t="s">
        <v>557</v>
      </c>
      <c r="E782" s="284"/>
      <c r="F782" s="286">
        <v>7</v>
      </c>
      <c r="G782" s="286">
        <v>3</v>
      </c>
      <c r="H782" s="232" t="s">
        <v>539</v>
      </c>
      <c r="I782" s="233">
        <v>813</v>
      </c>
      <c r="J782" s="189"/>
      <c r="K782" s="253"/>
      <c r="L782" s="285"/>
      <c r="M782" s="338"/>
      <c r="N782" s="338">
        <v>447.2</v>
      </c>
      <c r="O782" s="338"/>
      <c r="P782" s="359">
        <f>Q782+R782</f>
        <v>0</v>
      </c>
      <c r="Q782" s="359"/>
      <c r="R782" s="359"/>
      <c r="S782" s="359">
        <f>T782+U782</f>
        <v>0</v>
      </c>
      <c r="T782" s="359"/>
      <c r="U782" s="359"/>
      <c r="V782" s="359">
        <f>W782+X782</f>
        <v>0</v>
      </c>
      <c r="W782" s="359"/>
      <c r="X782" s="359"/>
    </row>
    <row r="783" spans="1:24">
      <c r="A783" s="197" t="s">
        <v>59</v>
      </c>
      <c r="B783" s="188" t="s">
        <v>1071</v>
      </c>
      <c r="C783" s="291"/>
      <c r="D783" s="284"/>
      <c r="E783" s="284" t="s">
        <v>1342</v>
      </c>
      <c r="F783" s="286">
        <v>7</v>
      </c>
      <c r="G783" s="286">
        <v>3</v>
      </c>
      <c r="H783" s="232" t="s">
        <v>539</v>
      </c>
      <c r="I783" s="233">
        <v>813</v>
      </c>
      <c r="J783" s="189"/>
      <c r="K783" s="253"/>
      <c r="L783" s="285"/>
      <c r="M783" s="338"/>
      <c r="N783" s="338"/>
      <c r="O783" s="338"/>
      <c r="P783" s="359">
        <f>Q783+R783</f>
        <v>3776</v>
      </c>
      <c r="Q783" s="359">
        <v>3776</v>
      </c>
      <c r="R783" s="359"/>
      <c r="S783" s="359">
        <f>T783+U783</f>
        <v>3714.5</v>
      </c>
      <c r="T783" s="359">
        <v>3714.5</v>
      </c>
      <c r="U783" s="359"/>
      <c r="V783" s="359">
        <f>W783+X783</f>
        <v>3892.1</v>
      </c>
      <c r="W783" s="359">
        <v>3892.1</v>
      </c>
      <c r="X783" s="359"/>
    </row>
    <row r="784" spans="1:24" ht="56.25">
      <c r="A784" s="190" t="s">
        <v>160</v>
      </c>
      <c r="B784" s="200" t="s">
        <v>304</v>
      </c>
      <c r="C784" s="307"/>
      <c r="D784" s="140"/>
      <c r="E784" s="140"/>
      <c r="F784" s="140"/>
      <c r="G784" s="140"/>
      <c r="H784" s="140"/>
      <c r="I784" s="140"/>
      <c r="J784" s="190"/>
      <c r="K784" s="190"/>
      <c r="L784" s="140"/>
      <c r="M784" s="336">
        <f t="shared" ref="M784:W784" si="228">SUM(M785,M797)</f>
        <v>3981.8</v>
      </c>
      <c r="N784" s="336">
        <f t="shared" si="228"/>
        <v>3106.5</v>
      </c>
      <c r="O784" s="336">
        <f t="shared" si="228"/>
        <v>62.6</v>
      </c>
      <c r="P784" s="336">
        <f t="shared" si="228"/>
        <v>4109.8999999999996</v>
      </c>
      <c r="Q784" s="336">
        <f t="shared" si="228"/>
        <v>4109.8999999999996</v>
      </c>
      <c r="R784" s="336">
        <f t="shared" si="228"/>
        <v>0</v>
      </c>
      <c r="S784" s="336">
        <f t="shared" si="228"/>
        <v>4043</v>
      </c>
      <c r="T784" s="336">
        <f t="shared" si="228"/>
        <v>4043</v>
      </c>
      <c r="U784" s="336">
        <f t="shared" si="228"/>
        <v>0</v>
      </c>
      <c r="V784" s="336">
        <f t="shared" si="228"/>
        <v>4236.2</v>
      </c>
      <c r="W784" s="336">
        <f t="shared" si="228"/>
        <v>4236.2</v>
      </c>
      <c r="X784" s="336">
        <f>X785+X788+X798</f>
        <v>0</v>
      </c>
    </row>
    <row r="785" spans="1:24">
      <c r="A785" s="199" t="s">
        <v>9</v>
      </c>
      <c r="B785" s="441" t="s">
        <v>66</v>
      </c>
      <c r="C785" s="441"/>
      <c r="D785" s="441"/>
      <c r="E785" s="441"/>
      <c r="F785" s="441"/>
      <c r="G785" s="441"/>
      <c r="H785" s="441"/>
      <c r="I785" s="441"/>
      <c r="J785" s="441"/>
      <c r="K785" s="441"/>
      <c r="L785" s="441"/>
      <c r="M785" s="337">
        <f t="shared" ref="M785:W785" si="229">SUM(M786,M791,)</f>
        <v>1333</v>
      </c>
      <c r="N785" s="337">
        <f t="shared" si="229"/>
        <v>764.5</v>
      </c>
      <c r="O785" s="337">
        <f t="shared" si="229"/>
        <v>62.6</v>
      </c>
      <c r="P785" s="337">
        <f t="shared" si="229"/>
        <v>1432.6</v>
      </c>
      <c r="Q785" s="337">
        <f t="shared" si="229"/>
        <v>1432.6</v>
      </c>
      <c r="R785" s="337">
        <f t="shared" si="229"/>
        <v>0</v>
      </c>
      <c r="S785" s="337">
        <f t="shared" si="229"/>
        <v>1409.3000000000002</v>
      </c>
      <c r="T785" s="337">
        <f t="shared" si="229"/>
        <v>1409.3000000000002</v>
      </c>
      <c r="U785" s="337">
        <f t="shared" si="229"/>
        <v>0</v>
      </c>
      <c r="V785" s="337">
        <f t="shared" si="229"/>
        <v>1476.6</v>
      </c>
      <c r="W785" s="337">
        <f t="shared" si="229"/>
        <v>1476.6</v>
      </c>
      <c r="X785" s="337">
        <f>X786</f>
        <v>0</v>
      </c>
    </row>
    <row r="786" spans="1:24">
      <c r="A786" s="141" t="s">
        <v>56</v>
      </c>
      <c r="B786" s="188"/>
      <c r="C786" s="291"/>
      <c r="D786" s="262"/>
      <c r="E786" s="153"/>
      <c r="F786" s="188"/>
      <c r="G786" s="188"/>
      <c r="H786" s="188"/>
      <c r="I786" s="188"/>
      <c r="J786" s="189"/>
      <c r="K786" s="253"/>
      <c r="L786" s="153"/>
      <c r="M786" s="144">
        <f>SUM(M787:M790)</f>
        <v>911.3</v>
      </c>
      <c r="N786" s="144">
        <f t="shared" ref="N786:X786" si="230">SUM(N787:N790)</f>
        <v>0</v>
      </c>
      <c r="O786" s="144">
        <f t="shared" si="230"/>
        <v>0</v>
      </c>
      <c r="P786" s="144">
        <f t="shared" si="230"/>
        <v>793.5</v>
      </c>
      <c r="Q786" s="144">
        <f t="shared" si="230"/>
        <v>793.5</v>
      </c>
      <c r="R786" s="144">
        <f t="shared" si="230"/>
        <v>0</v>
      </c>
      <c r="S786" s="144">
        <f t="shared" si="230"/>
        <v>780.6</v>
      </c>
      <c r="T786" s="144">
        <f t="shared" si="230"/>
        <v>780.6</v>
      </c>
      <c r="U786" s="144">
        <f t="shared" si="230"/>
        <v>0</v>
      </c>
      <c r="V786" s="144">
        <f t="shared" si="230"/>
        <v>817.9</v>
      </c>
      <c r="W786" s="144">
        <f t="shared" si="230"/>
        <v>817.9</v>
      </c>
      <c r="X786" s="144">
        <f t="shared" si="230"/>
        <v>0</v>
      </c>
    </row>
    <row r="787" spans="1:24" ht="37.5">
      <c r="A787" s="197" t="s">
        <v>10</v>
      </c>
      <c r="B787" s="188" t="s">
        <v>67</v>
      </c>
      <c r="C787" s="143"/>
      <c r="D787" s="157" t="s">
        <v>1394</v>
      </c>
      <c r="E787" s="157" t="s">
        <v>1395</v>
      </c>
      <c r="F787" s="221" t="s">
        <v>92</v>
      </c>
      <c r="G787" s="221" t="s">
        <v>97</v>
      </c>
      <c r="H787" s="152">
        <v>7770100190</v>
      </c>
      <c r="I787" s="152">
        <v>100</v>
      </c>
      <c r="J787" s="189"/>
      <c r="K787" s="194"/>
      <c r="L787" s="153"/>
      <c r="M787" s="338">
        <v>793.5</v>
      </c>
      <c r="N787" s="338"/>
      <c r="O787" s="338"/>
      <c r="P787" s="338">
        <v>793.5</v>
      </c>
      <c r="Q787" s="338">
        <v>793.5</v>
      </c>
      <c r="R787" s="338"/>
      <c r="S787" s="338">
        <v>780.6</v>
      </c>
      <c r="T787" s="338">
        <v>780.6</v>
      </c>
      <c r="U787" s="338"/>
      <c r="V787" s="338">
        <v>817.9</v>
      </c>
      <c r="W787" s="338">
        <v>817.9</v>
      </c>
      <c r="X787" s="338">
        <v>0</v>
      </c>
    </row>
    <row r="788" spans="1:24" ht="37.5">
      <c r="A788" s="197" t="s">
        <v>912</v>
      </c>
      <c r="B788" s="188" t="s">
        <v>858</v>
      </c>
      <c r="C788" s="143"/>
      <c r="D788" s="157" t="s">
        <v>328</v>
      </c>
      <c r="E788" s="157" t="s">
        <v>1237</v>
      </c>
      <c r="F788" s="221" t="s">
        <v>92</v>
      </c>
      <c r="G788" s="221" t="s">
        <v>97</v>
      </c>
      <c r="H788" s="152">
        <v>7770455490</v>
      </c>
      <c r="I788" s="152">
        <v>100</v>
      </c>
      <c r="J788" s="439" t="s">
        <v>1392</v>
      </c>
      <c r="K788" s="439" t="s">
        <v>1393</v>
      </c>
      <c r="L788" s="153"/>
      <c r="M788" s="338">
        <v>50</v>
      </c>
      <c r="N788" s="338"/>
      <c r="O788" s="338"/>
      <c r="P788" s="338"/>
      <c r="Q788" s="338"/>
      <c r="R788" s="338"/>
      <c r="S788" s="338"/>
      <c r="T788" s="338"/>
      <c r="U788" s="338"/>
      <c r="V788" s="338"/>
      <c r="W788" s="338"/>
      <c r="X788" s="338"/>
    </row>
    <row r="789" spans="1:24" ht="37.5">
      <c r="A789" s="197" t="s">
        <v>192</v>
      </c>
      <c r="B789" s="188" t="s">
        <v>68</v>
      </c>
      <c r="C789" s="288"/>
      <c r="D789" s="156" t="s">
        <v>313</v>
      </c>
      <c r="E789" s="157" t="s">
        <v>1176</v>
      </c>
      <c r="F789" s="221" t="s">
        <v>91</v>
      </c>
      <c r="G789" s="221" t="s">
        <v>82</v>
      </c>
      <c r="H789" s="152">
        <v>2410525020</v>
      </c>
      <c r="I789" s="152">
        <v>200</v>
      </c>
      <c r="J789" s="439"/>
      <c r="K789" s="439"/>
      <c r="L789" s="154"/>
      <c r="M789" s="338">
        <v>56</v>
      </c>
      <c r="N789" s="338"/>
      <c r="O789" s="338"/>
      <c r="P789" s="338"/>
      <c r="Q789" s="338"/>
      <c r="R789" s="338"/>
      <c r="S789" s="338"/>
      <c r="T789" s="338"/>
      <c r="U789" s="338"/>
      <c r="V789" s="338"/>
      <c r="W789" s="338"/>
      <c r="X789" s="338">
        <v>0</v>
      </c>
    </row>
    <row r="790" spans="1:24">
      <c r="A790" s="197" t="s">
        <v>20</v>
      </c>
      <c r="B790" s="188" t="s">
        <v>31</v>
      </c>
      <c r="C790" s="288"/>
      <c r="D790" s="156" t="s">
        <v>615</v>
      </c>
      <c r="E790" s="157" t="s">
        <v>1396</v>
      </c>
      <c r="F790" s="221" t="s">
        <v>92</v>
      </c>
      <c r="G790" s="221" t="s">
        <v>97</v>
      </c>
      <c r="H790" s="152">
        <v>7770100190</v>
      </c>
      <c r="I790" s="152">
        <v>800</v>
      </c>
      <c r="J790" s="439"/>
      <c r="K790" s="439"/>
      <c r="L790" s="154"/>
      <c r="M790" s="338">
        <v>11.8</v>
      </c>
      <c r="N790" s="338"/>
      <c r="O790" s="338"/>
      <c r="P790" s="338"/>
      <c r="Q790" s="338"/>
      <c r="R790" s="338"/>
      <c r="S790" s="338"/>
      <c r="T790" s="338"/>
      <c r="U790" s="338"/>
      <c r="V790" s="338"/>
      <c r="W790" s="338"/>
      <c r="X790" s="338">
        <v>0</v>
      </c>
    </row>
    <row r="791" spans="1:24">
      <c r="A791" s="449" t="s">
        <v>72</v>
      </c>
      <c r="B791" s="449"/>
      <c r="C791" s="449"/>
      <c r="D791" s="449"/>
      <c r="E791" s="449"/>
      <c r="F791" s="449"/>
      <c r="G791" s="449"/>
      <c r="H791" s="449"/>
      <c r="I791" s="449"/>
      <c r="J791" s="449"/>
      <c r="K791" s="449"/>
      <c r="L791" s="449"/>
      <c r="M791" s="339">
        <f t="shared" ref="M791:W791" si="231">SUM(M792)</f>
        <v>421.7</v>
      </c>
      <c r="N791" s="339">
        <f t="shared" si="231"/>
        <v>764.5</v>
      </c>
      <c r="O791" s="339">
        <f t="shared" si="231"/>
        <v>62.6</v>
      </c>
      <c r="P791" s="339">
        <f t="shared" si="231"/>
        <v>639.1</v>
      </c>
      <c r="Q791" s="339">
        <f t="shared" si="231"/>
        <v>639.1</v>
      </c>
      <c r="R791" s="339">
        <f t="shared" si="231"/>
        <v>0</v>
      </c>
      <c r="S791" s="339">
        <f t="shared" si="231"/>
        <v>628.70000000000005</v>
      </c>
      <c r="T791" s="339">
        <f t="shared" si="231"/>
        <v>628.70000000000005</v>
      </c>
      <c r="U791" s="339">
        <f t="shared" si="231"/>
        <v>0</v>
      </c>
      <c r="V791" s="339">
        <f t="shared" si="231"/>
        <v>658.7</v>
      </c>
      <c r="W791" s="339">
        <f t="shared" si="231"/>
        <v>658.7</v>
      </c>
      <c r="X791" s="339">
        <v>0</v>
      </c>
    </row>
    <row r="792" spans="1:24" ht="37.5">
      <c r="A792" s="197" t="s">
        <v>21</v>
      </c>
      <c r="B792" s="188" t="s">
        <v>88</v>
      </c>
      <c r="C792" s="288"/>
      <c r="D792" s="146"/>
      <c r="E792" s="154"/>
      <c r="F792" s="188"/>
      <c r="G792" s="188"/>
      <c r="H792" s="188"/>
      <c r="I792" s="152">
        <v>200</v>
      </c>
      <c r="J792" s="189"/>
      <c r="K792" s="189"/>
      <c r="L792" s="154"/>
      <c r="M792" s="338">
        <f>SUM(M793:M796)</f>
        <v>421.7</v>
      </c>
      <c r="N792" s="338">
        <f>SUM(N793:N796)</f>
        <v>764.5</v>
      </c>
      <c r="O792" s="338">
        <v>62.6</v>
      </c>
      <c r="P792" s="338">
        <v>639.1</v>
      </c>
      <c r="Q792" s="338">
        <v>639.1</v>
      </c>
      <c r="R792" s="338">
        <f>SUM(R793:R796)</f>
        <v>0</v>
      </c>
      <c r="S792" s="338">
        <v>628.70000000000005</v>
      </c>
      <c r="T792" s="338">
        <v>628.70000000000005</v>
      </c>
      <c r="U792" s="338">
        <f>SUM(U793:U796)</f>
        <v>0</v>
      </c>
      <c r="V792" s="338">
        <v>658.7</v>
      </c>
      <c r="W792" s="338">
        <v>658.7</v>
      </c>
      <c r="X792" s="338">
        <v>0</v>
      </c>
    </row>
    <row r="793" spans="1:24" ht="240" customHeight="1">
      <c r="A793" s="197" t="s">
        <v>41</v>
      </c>
      <c r="B793" s="188" t="s">
        <v>1397</v>
      </c>
      <c r="C793" s="288"/>
      <c r="D793" s="156" t="s">
        <v>615</v>
      </c>
      <c r="E793" s="157" t="s">
        <v>1396</v>
      </c>
      <c r="F793" s="221" t="s">
        <v>92</v>
      </c>
      <c r="G793" s="221" t="s">
        <v>97</v>
      </c>
      <c r="H793" s="221" t="s">
        <v>616</v>
      </c>
      <c r="I793" s="152">
        <v>200</v>
      </c>
      <c r="J793" s="187" t="s">
        <v>1398</v>
      </c>
      <c r="K793" s="187" t="s">
        <v>1399</v>
      </c>
      <c r="L793" s="154"/>
      <c r="M793" s="338">
        <v>30.9</v>
      </c>
      <c r="N793" s="338">
        <v>90</v>
      </c>
      <c r="O793" s="338">
        <v>62.6</v>
      </c>
      <c r="P793" s="338">
        <f>SUM(Q793:R793)</f>
        <v>71.099999999999994</v>
      </c>
      <c r="Q793" s="338">
        <v>71.099999999999994</v>
      </c>
      <c r="R793" s="338"/>
      <c r="S793" s="338">
        <v>107.6</v>
      </c>
      <c r="T793" s="338">
        <v>107.6</v>
      </c>
      <c r="U793" s="338"/>
      <c r="V793" s="338">
        <v>68.7</v>
      </c>
      <c r="W793" s="338">
        <v>68.7</v>
      </c>
      <c r="X793" s="338">
        <v>0</v>
      </c>
    </row>
    <row r="794" spans="1:24" ht="237.75" customHeight="1">
      <c r="A794" s="197" t="s">
        <v>73</v>
      </c>
      <c r="B794" s="188" t="s">
        <v>1400</v>
      </c>
      <c r="C794" s="288"/>
      <c r="D794" s="156" t="s">
        <v>615</v>
      </c>
      <c r="E794" s="157" t="s">
        <v>1396</v>
      </c>
      <c r="F794" s="221" t="s">
        <v>92</v>
      </c>
      <c r="G794" s="221" t="s">
        <v>97</v>
      </c>
      <c r="H794" s="221" t="s">
        <v>616</v>
      </c>
      <c r="I794" s="152">
        <v>200</v>
      </c>
      <c r="J794" s="187" t="s">
        <v>1398</v>
      </c>
      <c r="K794" s="187" t="s">
        <v>1399</v>
      </c>
      <c r="L794" s="154"/>
      <c r="M794" s="338">
        <v>309.3</v>
      </c>
      <c r="N794" s="338">
        <v>451.6</v>
      </c>
      <c r="O794" s="338"/>
      <c r="P794" s="338">
        <v>334.9</v>
      </c>
      <c r="Q794" s="338">
        <v>334.9</v>
      </c>
      <c r="R794" s="338"/>
      <c r="S794" s="338">
        <v>422.9</v>
      </c>
      <c r="T794" s="338">
        <v>422.9</v>
      </c>
      <c r="U794" s="338"/>
      <c r="V794" s="338">
        <v>361.6</v>
      </c>
      <c r="W794" s="338">
        <v>361.6</v>
      </c>
      <c r="X794" s="338">
        <v>0</v>
      </c>
    </row>
    <row r="795" spans="1:24" ht="237.75" customHeight="1">
      <c r="A795" s="197" t="s">
        <v>76</v>
      </c>
      <c r="B795" s="188" t="s">
        <v>1401</v>
      </c>
      <c r="C795" s="288"/>
      <c r="D795" s="156" t="s">
        <v>615</v>
      </c>
      <c r="E795" s="157" t="s">
        <v>1396</v>
      </c>
      <c r="F795" s="221" t="s">
        <v>92</v>
      </c>
      <c r="G795" s="221" t="s">
        <v>97</v>
      </c>
      <c r="H795" s="221" t="s">
        <v>616</v>
      </c>
      <c r="I795" s="152">
        <v>200</v>
      </c>
      <c r="J795" s="187" t="s">
        <v>1398</v>
      </c>
      <c r="K795" s="187" t="s">
        <v>1399</v>
      </c>
      <c r="L795" s="154"/>
      <c r="M795" s="338">
        <v>81.5</v>
      </c>
      <c r="N795" s="338">
        <v>222.9</v>
      </c>
      <c r="O795" s="338"/>
      <c r="P795" s="338">
        <f>SUM(Q795:R795)</f>
        <v>171.1</v>
      </c>
      <c r="Q795" s="338">
        <v>171.1</v>
      </c>
      <c r="R795" s="338"/>
      <c r="S795" s="338">
        <f>SUM(T795:U795)</f>
        <v>0</v>
      </c>
      <c r="T795" s="338"/>
      <c r="U795" s="338"/>
      <c r="V795" s="338">
        <v>169.7</v>
      </c>
      <c r="W795" s="338">
        <v>169.7</v>
      </c>
      <c r="X795" s="338">
        <v>0</v>
      </c>
    </row>
    <row r="796" spans="1:24" ht="237.75" customHeight="1">
      <c r="A796" s="197" t="s">
        <v>1090</v>
      </c>
      <c r="B796" s="188" t="s">
        <v>1402</v>
      </c>
      <c r="C796" s="288"/>
      <c r="D796" s="156" t="s">
        <v>615</v>
      </c>
      <c r="E796" s="157" t="s">
        <v>1396</v>
      </c>
      <c r="F796" s="221" t="s">
        <v>92</v>
      </c>
      <c r="G796" s="221" t="s">
        <v>97</v>
      </c>
      <c r="H796" s="221" t="s">
        <v>616</v>
      </c>
      <c r="I796" s="152">
        <v>200</v>
      </c>
      <c r="J796" s="187" t="s">
        <v>1398</v>
      </c>
      <c r="K796" s="187" t="s">
        <v>1399</v>
      </c>
      <c r="L796" s="154"/>
      <c r="M796" s="338"/>
      <c r="N796" s="338"/>
      <c r="O796" s="338"/>
      <c r="P796" s="338">
        <v>62</v>
      </c>
      <c r="Q796" s="338">
        <v>62</v>
      </c>
      <c r="R796" s="338"/>
      <c r="S796" s="338">
        <v>98.2</v>
      </c>
      <c r="T796" s="338">
        <v>98.2</v>
      </c>
      <c r="U796" s="338"/>
      <c r="V796" s="338">
        <v>58.7</v>
      </c>
      <c r="W796" s="338">
        <v>58.7</v>
      </c>
      <c r="X796" s="338">
        <v>0</v>
      </c>
    </row>
    <row r="797" spans="1:24">
      <c r="A797" s="199" t="s">
        <v>19</v>
      </c>
      <c r="B797" s="441" t="s">
        <v>193</v>
      </c>
      <c r="C797" s="441"/>
      <c r="D797" s="441"/>
      <c r="E797" s="441"/>
      <c r="F797" s="441"/>
      <c r="G797" s="441"/>
      <c r="H797" s="441"/>
      <c r="I797" s="441"/>
      <c r="J797" s="441"/>
      <c r="K797" s="441"/>
      <c r="L797" s="441"/>
      <c r="M797" s="340">
        <f t="shared" ref="M797:W797" si="232">SUM(M798:M798)</f>
        <v>2648.8</v>
      </c>
      <c r="N797" s="340">
        <f t="shared" si="232"/>
        <v>2342</v>
      </c>
      <c r="O797" s="340">
        <f t="shared" si="232"/>
        <v>0</v>
      </c>
      <c r="P797" s="340">
        <f t="shared" si="232"/>
        <v>2677.3</v>
      </c>
      <c r="Q797" s="340">
        <f t="shared" si="232"/>
        <v>2677.3</v>
      </c>
      <c r="R797" s="340">
        <f t="shared" si="232"/>
        <v>0</v>
      </c>
      <c r="S797" s="340">
        <f t="shared" si="232"/>
        <v>2633.7</v>
      </c>
      <c r="T797" s="340">
        <f t="shared" si="232"/>
        <v>2633.7</v>
      </c>
      <c r="U797" s="340">
        <f t="shared" si="232"/>
        <v>0</v>
      </c>
      <c r="V797" s="340">
        <f t="shared" si="232"/>
        <v>2759.6</v>
      </c>
      <c r="W797" s="340">
        <f t="shared" si="232"/>
        <v>2759.6</v>
      </c>
      <c r="X797" s="340">
        <v>0</v>
      </c>
    </row>
    <row r="798" spans="1:24" ht="206.25">
      <c r="A798" s="197" t="s">
        <v>17</v>
      </c>
      <c r="B798" s="188" t="s">
        <v>1403</v>
      </c>
      <c r="C798" s="291"/>
      <c r="D798" s="156" t="s">
        <v>615</v>
      </c>
      <c r="E798" s="156" t="s">
        <v>1396</v>
      </c>
      <c r="F798" s="221" t="s">
        <v>92</v>
      </c>
      <c r="G798" s="221" t="s">
        <v>97</v>
      </c>
      <c r="H798" s="221" t="s">
        <v>617</v>
      </c>
      <c r="I798" s="152">
        <v>810</v>
      </c>
      <c r="J798" s="187" t="s">
        <v>1404</v>
      </c>
      <c r="K798" s="253">
        <v>45598</v>
      </c>
      <c r="L798" s="262"/>
      <c r="M798" s="338">
        <v>2648.8</v>
      </c>
      <c r="N798" s="338">
        <v>2342</v>
      </c>
      <c r="O798" s="338">
        <v>0</v>
      </c>
      <c r="P798" s="338">
        <v>2677.3</v>
      </c>
      <c r="Q798" s="338">
        <v>2677.3</v>
      </c>
      <c r="R798" s="338"/>
      <c r="S798" s="338">
        <v>2633.7</v>
      </c>
      <c r="T798" s="338">
        <v>2633.7</v>
      </c>
      <c r="U798" s="338"/>
      <c r="V798" s="338">
        <v>2759.6</v>
      </c>
      <c r="W798" s="338">
        <v>2759.6</v>
      </c>
      <c r="X798" s="338">
        <f>X801+X802</f>
        <v>0</v>
      </c>
    </row>
    <row r="799" spans="1:24" ht="37.5">
      <c r="A799" s="190" t="s">
        <v>161</v>
      </c>
      <c r="B799" s="200" t="s">
        <v>162</v>
      </c>
      <c r="C799" s="307"/>
      <c r="D799" s="140"/>
      <c r="E799" s="140"/>
      <c r="F799" s="140"/>
      <c r="G799" s="140"/>
      <c r="H799" s="140"/>
      <c r="I799" s="140"/>
      <c r="J799" s="190"/>
      <c r="K799" s="190"/>
      <c r="L799" s="140"/>
      <c r="M799" s="336">
        <f t="shared" ref="M799:X799" si="233">SUM(M800,M916,M937,M943,M946)</f>
        <v>1487032.9999999998</v>
      </c>
      <c r="N799" s="336">
        <f t="shared" si="233"/>
        <v>1160977.3</v>
      </c>
      <c r="O799" s="336">
        <f t="shared" si="233"/>
        <v>576443.5</v>
      </c>
      <c r="P799" s="336">
        <f t="shared" si="233"/>
        <v>1263592</v>
      </c>
      <c r="Q799" s="336">
        <f t="shared" si="233"/>
        <v>1263592</v>
      </c>
      <c r="R799" s="336">
        <f t="shared" si="233"/>
        <v>0</v>
      </c>
      <c r="S799" s="336">
        <f t="shared" si="233"/>
        <v>1313197.3</v>
      </c>
      <c r="T799" s="336">
        <f t="shared" si="233"/>
        <v>1313197.3</v>
      </c>
      <c r="U799" s="336">
        <f t="shared" si="233"/>
        <v>0</v>
      </c>
      <c r="V799" s="336">
        <f t="shared" si="233"/>
        <v>376627.9</v>
      </c>
      <c r="W799" s="336">
        <f t="shared" si="233"/>
        <v>376627.9</v>
      </c>
      <c r="X799" s="336">
        <f t="shared" si="233"/>
        <v>0</v>
      </c>
    </row>
    <row r="800" spans="1:24">
      <c r="A800" s="199" t="s">
        <v>9</v>
      </c>
      <c r="B800" s="441" t="s">
        <v>66</v>
      </c>
      <c r="C800" s="441"/>
      <c r="D800" s="441"/>
      <c r="E800" s="441"/>
      <c r="F800" s="441"/>
      <c r="G800" s="441"/>
      <c r="H800" s="441"/>
      <c r="I800" s="441"/>
      <c r="J800" s="441"/>
      <c r="K800" s="441"/>
      <c r="L800" s="441"/>
      <c r="M800" s="337">
        <f>SUM(M801,M809,M839,M857,M874,M892)</f>
        <v>1433584.5999999999</v>
      </c>
      <c r="N800" s="337">
        <f>SUM(N801,N809,N839,N857,N874,N892)</f>
        <v>1110305.3</v>
      </c>
      <c r="O800" s="337">
        <f>O801+O809+O839+O857+O874+O892</f>
        <v>545465.4</v>
      </c>
      <c r="P800" s="337">
        <f t="shared" ref="P800:U800" si="234">SUM(P801,P809,P839,P857,P874,P892)</f>
        <v>1213281.8</v>
      </c>
      <c r="Q800" s="337">
        <f t="shared" si="234"/>
        <v>1213281.8</v>
      </c>
      <c r="R800" s="337">
        <f t="shared" si="234"/>
        <v>0</v>
      </c>
      <c r="S800" s="337">
        <f t="shared" si="234"/>
        <v>1266564.2</v>
      </c>
      <c r="T800" s="337">
        <f t="shared" si="234"/>
        <v>1266564.2</v>
      </c>
      <c r="U800" s="337">
        <f t="shared" si="234"/>
        <v>0</v>
      </c>
      <c r="V800" s="337">
        <f t="shared" ref="V800:V861" si="235">W800</f>
        <v>328112.30000000005</v>
      </c>
      <c r="W800" s="337">
        <f>SUM(W801,W809,W839,W857,W874,W892)</f>
        <v>328112.30000000005</v>
      </c>
      <c r="X800" s="337"/>
    </row>
    <row r="801" spans="1:24">
      <c r="A801" s="141" t="s">
        <v>56</v>
      </c>
      <c r="B801" s="188"/>
      <c r="C801" s="291"/>
      <c r="D801" s="153"/>
      <c r="E801" s="153"/>
      <c r="F801" s="188"/>
      <c r="G801" s="188"/>
      <c r="H801" s="188"/>
      <c r="I801" s="188"/>
      <c r="J801" s="189"/>
      <c r="K801" s="253"/>
      <c r="L801" s="153"/>
      <c r="M801" s="144">
        <f t="shared" ref="M801:U801" si="236">M802+M807</f>
        <v>88813.39999999998</v>
      </c>
      <c r="N801" s="144">
        <f t="shared" si="236"/>
        <v>91647.500000000015</v>
      </c>
      <c r="O801" s="144">
        <f t="shared" si="236"/>
        <v>63197.69999999999</v>
      </c>
      <c r="P801" s="144">
        <f t="shared" si="236"/>
        <v>104980.8</v>
      </c>
      <c r="Q801" s="144">
        <f t="shared" si="236"/>
        <v>104980.8</v>
      </c>
      <c r="R801" s="144">
        <f t="shared" si="236"/>
        <v>0</v>
      </c>
      <c r="S801" s="144">
        <f t="shared" si="236"/>
        <v>103270.09999999999</v>
      </c>
      <c r="T801" s="144">
        <f t="shared" si="236"/>
        <v>103270.09999999999</v>
      </c>
      <c r="U801" s="144">
        <f t="shared" si="236"/>
        <v>0</v>
      </c>
      <c r="V801" s="144">
        <f t="shared" si="235"/>
        <v>108208.7</v>
      </c>
      <c r="W801" s="144">
        <f>W802+W807</f>
        <v>108208.7</v>
      </c>
      <c r="X801" s="144">
        <v>0</v>
      </c>
    </row>
    <row r="802" spans="1:24" ht="90" customHeight="1">
      <c r="A802" s="485" t="s">
        <v>10</v>
      </c>
      <c r="B802" s="188" t="s">
        <v>618</v>
      </c>
      <c r="C802" s="451" t="s">
        <v>619</v>
      </c>
      <c r="D802" s="244" t="s">
        <v>1443</v>
      </c>
      <c r="E802" s="157" t="s">
        <v>1395</v>
      </c>
      <c r="F802" s="157" t="s">
        <v>620</v>
      </c>
      <c r="G802" s="157" t="s">
        <v>621</v>
      </c>
      <c r="H802" s="302"/>
      <c r="I802" s="152">
        <v>100</v>
      </c>
      <c r="J802" s="187" t="s">
        <v>622</v>
      </c>
      <c r="K802" s="194" t="s">
        <v>496</v>
      </c>
      <c r="L802" s="153"/>
      <c r="M802" s="338">
        <f>M804+M805+M806+M803</f>
        <v>86194.999999999985</v>
      </c>
      <c r="N802" s="338">
        <f>N804+N805+N803</f>
        <v>89162.900000000009</v>
      </c>
      <c r="O802" s="338">
        <f>O804+O805+O803</f>
        <v>61752.999999999993</v>
      </c>
      <c r="P802" s="338">
        <f>SUM(Q802:R802)</f>
        <v>102326.2</v>
      </c>
      <c r="Q802" s="338">
        <f>Q804+Q805+Q803+Q806</f>
        <v>102326.2</v>
      </c>
      <c r="R802" s="338">
        <f>R804</f>
        <v>0</v>
      </c>
      <c r="S802" s="338">
        <f>SUM(T802:U802)</f>
        <v>100658.7</v>
      </c>
      <c r="T802" s="338">
        <f>T804+T805+T803+T806</f>
        <v>100658.7</v>
      </c>
      <c r="U802" s="338">
        <f>U804</f>
        <v>0</v>
      </c>
      <c r="V802" s="338">
        <f t="shared" si="235"/>
        <v>105472.5</v>
      </c>
      <c r="W802" s="338">
        <f>W804+W805+W803+W806</f>
        <v>105472.5</v>
      </c>
      <c r="X802" s="338">
        <v>0</v>
      </c>
    </row>
    <row r="803" spans="1:24">
      <c r="A803" s="485"/>
      <c r="B803" s="188" t="s">
        <v>623</v>
      </c>
      <c r="C803" s="451"/>
      <c r="D803" s="143"/>
      <c r="E803" s="153"/>
      <c r="F803" s="157" t="s">
        <v>91</v>
      </c>
      <c r="G803" s="157" t="s">
        <v>138</v>
      </c>
      <c r="H803" s="287">
        <v>7770101000</v>
      </c>
      <c r="I803" s="152"/>
      <c r="J803" s="187"/>
      <c r="K803" s="194"/>
      <c r="L803" s="153"/>
      <c r="M803" s="338">
        <v>3414</v>
      </c>
      <c r="N803" s="338">
        <v>3640.1</v>
      </c>
      <c r="O803" s="338">
        <v>2249.1999999999998</v>
      </c>
      <c r="P803" s="338">
        <f>Q803</f>
        <v>4200.3</v>
      </c>
      <c r="Q803" s="338">
        <v>4200.3</v>
      </c>
      <c r="R803" s="338">
        <v>0</v>
      </c>
      <c r="S803" s="338">
        <f>T803</f>
        <v>4131.8</v>
      </c>
      <c r="T803" s="338">
        <v>4131.8</v>
      </c>
      <c r="U803" s="338">
        <v>0</v>
      </c>
      <c r="V803" s="338">
        <f t="shared" si="235"/>
        <v>4329.5</v>
      </c>
      <c r="W803" s="338">
        <v>4329.5</v>
      </c>
      <c r="X803" s="338">
        <v>0</v>
      </c>
    </row>
    <row r="804" spans="1:24" ht="37.5">
      <c r="A804" s="485"/>
      <c r="B804" s="188" t="s">
        <v>163</v>
      </c>
      <c r="C804" s="451"/>
      <c r="D804" s="143"/>
      <c r="E804" s="153"/>
      <c r="F804" s="157" t="s">
        <v>91</v>
      </c>
      <c r="G804" s="157" t="s">
        <v>92</v>
      </c>
      <c r="H804" s="233">
        <v>7770100190</v>
      </c>
      <c r="I804" s="152"/>
      <c r="J804" s="439" t="s">
        <v>624</v>
      </c>
      <c r="K804" s="194" t="s">
        <v>625</v>
      </c>
      <c r="L804" s="153"/>
      <c r="M804" s="338">
        <v>80170.899999999994</v>
      </c>
      <c r="N804" s="338">
        <v>83787.7</v>
      </c>
      <c r="O804" s="338">
        <v>57768.7</v>
      </c>
      <c r="P804" s="338">
        <f>Q804+R804</f>
        <v>98125.9</v>
      </c>
      <c r="Q804" s="338">
        <v>98125.9</v>
      </c>
      <c r="R804" s="338">
        <v>0</v>
      </c>
      <c r="S804" s="338">
        <f>T804</f>
        <v>96526.9</v>
      </c>
      <c r="T804" s="338">
        <v>96526.9</v>
      </c>
      <c r="U804" s="338">
        <v>0</v>
      </c>
      <c r="V804" s="338">
        <f t="shared" si="235"/>
        <v>101143</v>
      </c>
      <c r="W804" s="338">
        <v>101143</v>
      </c>
      <c r="X804" s="338">
        <f>SUM(X805:X807)</f>
        <v>0</v>
      </c>
    </row>
    <row r="805" spans="1:24" ht="43.5" customHeight="1">
      <c r="A805" s="485"/>
      <c r="B805" s="188" t="s">
        <v>1333</v>
      </c>
      <c r="C805" s="451"/>
      <c r="D805" s="143"/>
      <c r="E805" s="153"/>
      <c r="F805" s="157" t="s">
        <v>91</v>
      </c>
      <c r="G805" s="157" t="s">
        <v>92</v>
      </c>
      <c r="H805" s="152">
        <v>7770574270</v>
      </c>
      <c r="I805" s="152"/>
      <c r="J805" s="439"/>
      <c r="K805" s="194"/>
      <c r="L805" s="153"/>
      <c r="M805" s="338">
        <v>1420.2</v>
      </c>
      <c r="N805" s="338">
        <v>1735.1</v>
      </c>
      <c r="O805" s="338">
        <v>1735.1</v>
      </c>
      <c r="P805" s="338">
        <f>Q805</f>
        <v>0</v>
      </c>
      <c r="Q805" s="338">
        <v>0</v>
      </c>
      <c r="R805" s="338">
        <v>0</v>
      </c>
      <c r="S805" s="338">
        <f>T805</f>
        <v>0</v>
      </c>
      <c r="T805" s="338">
        <v>0</v>
      </c>
      <c r="U805" s="338">
        <v>0</v>
      </c>
      <c r="V805" s="338">
        <f t="shared" si="235"/>
        <v>0</v>
      </c>
      <c r="W805" s="338">
        <v>0</v>
      </c>
      <c r="X805" s="338">
        <v>0</v>
      </c>
    </row>
    <row r="806" spans="1:24" ht="37.5">
      <c r="A806" s="485"/>
      <c r="B806" s="188" t="s">
        <v>1444</v>
      </c>
      <c r="C806" s="451"/>
      <c r="D806" s="153"/>
      <c r="E806" s="153"/>
      <c r="F806" s="157" t="s">
        <v>1081</v>
      </c>
      <c r="G806" s="157" t="s">
        <v>1082</v>
      </c>
      <c r="H806" s="233">
        <v>7770455490</v>
      </c>
      <c r="I806" s="152"/>
      <c r="J806" s="187"/>
      <c r="K806" s="194"/>
      <c r="L806" s="153"/>
      <c r="M806" s="338">
        <v>1189.9000000000001</v>
      </c>
      <c r="N806" s="338">
        <v>0</v>
      </c>
      <c r="O806" s="338">
        <v>0</v>
      </c>
      <c r="P806" s="338">
        <f>Q806</f>
        <v>0</v>
      </c>
      <c r="Q806" s="338">
        <v>0</v>
      </c>
      <c r="R806" s="338">
        <v>0</v>
      </c>
      <c r="S806" s="338">
        <f>T806</f>
        <v>0</v>
      </c>
      <c r="T806" s="338">
        <v>0</v>
      </c>
      <c r="U806" s="338">
        <v>0</v>
      </c>
      <c r="V806" s="338">
        <f t="shared" si="235"/>
        <v>0</v>
      </c>
      <c r="W806" s="338">
        <v>0</v>
      </c>
      <c r="X806" s="338">
        <v>0</v>
      </c>
    </row>
    <row r="807" spans="1:24" ht="93.75">
      <c r="A807" s="197" t="s">
        <v>11</v>
      </c>
      <c r="B807" s="188" t="s">
        <v>68</v>
      </c>
      <c r="C807" s="451"/>
      <c r="D807" s="157" t="s">
        <v>309</v>
      </c>
      <c r="E807" s="157" t="s">
        <v>1175</v>
      </c>
      <c r="F807" s="157" t="s">
        <v>91</v>
      </c>
      <c r="G807" s="157" t="s">
        <v>92</v>
      </c>
      <c r="H807" s="152">
        <v>7770100190</v>
      </c>
      <c r="I807" s="152">
        <v>200</v>
      </c>
      <c r="J807" s="187" t="s">
        <v>626</v>
      </c>
      <c r="K807" s="194" t="s">
        <v>627</v>
      </c>
      <c r="L807" s="154"/>
      <c r="M807" s="338">
        <v>2618.4</v>
      </c>
      <c r="N807" s="338">
        <v>2484.6</v>
      </c>
      <c r="O807" s="338">
        <v>1444.7</v>
      </c>
      <c r="P807" s="338">
        <f>SUM(Q807:R807)</f>
        <v>2654.6</v>
      </c>
      <c r="Q807" s="338">
        <v>2654.6</v>
      </c>
      <c r="R807" s="338">
        <v>0</v>
      </c>
      <c r="S807" s="338">
        <f>SUM(T807:U807)</f>
        <v>2611.4</v>
      </c>
      <c r="T807" s="338">
        <v>2611.4</v>
      </c>
      <c r="U807" s="338">
        <v>0</v>
      </c>
      <c r="V807" s="338">
        <f t="shared" si="235"/>
        <v>2736.2</v>
      </c>
      <c r="W807" s="338">
        <v>2736.2</v>
      </c>
      <c r="X807" s="338">
        <v>0</v>
      </c>
    </row>
    <row r="808" spans="1:24" ht="91.5" customHeight="1">
      <c r="A808" s="197"/>
      <c r="B808" s="188"/>
      <c r="C808" s="451"/>
      <c r="D808" s="154"/>
      <c r="E808" s="154"/>
      <c r="F808" s="157"/>
      <c r="G808" s="157"/>
      <c r="H808" s="152"/>
      <c r="I808" s="152"/>
      <c r="J808" s="187" t="s">
        <v>1445</v>
      </c>
      <c r="K808" s="194" t="s">
        <v>1446</v>
      </c>
      <c r="L808" s="154"/>
      <c r="M808" s="338"/>
      <c r="N808" s="338"/>
      <c r="O808" s="338"/>
      <c r="P808" s="338"/>
      <c r="Q808" s="338"/>
      <c r="R808" s="338"/>
      <c r="S808" s="338"/>
      <c r="T808" s="338"/>
      <c r="U808" s="338"/>
      <c r="V808" s="338">
        <f t="shared" si="235"/>
        <v>0</v>
      </c>
      <c r="W808" s="338"/>
      <c r="X808" s="338">
        <f>SUM(X809)</f>
        <v>0</v>
      </c>
    </row>
    <row r="809" spans="1:24">
      <c r="A809" s="449" t="s">
        <v>87</v>
      </c>
      <c r="B809" s="449"/>
      <c r="C809" s="449"/>
      <c r="D809" s="449"/>
      <c r="E809" s="449"/>
      <c r="F809" s="449"/>
      <c r="G809" s="449"/>
      <c r="H809" s="449"/>
      <c r="I809" s="449"/>
      <c r="J809" s="449"/>
      <c r="K809" s="449"/>
      <c r="L809" s="449"/>
      <c r="M809" s="144">
        <f t="shared" ref="M809:U809" si="237">SUM(M810,M815,M835)</f>
        <v>84114.299999999988</v>
      </c>
      <c r="N809" s="144">
        <f t="shared" si="237"/>
        <v>86689.400000000009</v>
      </c>
      <c r="O809" s="144">
        <f t="shared" si="237"/>
        <v>50034.9</v>
      </c>
      <c r="P809" s="144">
        <f t="shared" si="237"/>
        <v>103631.6</v>
      </c>
      <c r="Q809" s="144">
        <f t="shared" si="237"/>
        <v>103631.6</v>
      </c>
      <c r="R809" s="144">
        <f t="shared" si="237"/>
        <v>0</v>
      </c>
      <c r="S809" s="144">
        <f t="shared" si="237"/>
        <v>101943.00000000001</v>
      </c>
      <c r="T809" s="144">
        <f t="shared" si="237"/>
        <v>101943.00000000001</v>
      </c>
      <c r="U809" s="144">
        <f t="shared" si="237"/>
        <v>0</v>
      </c>
      <c r="V809" s="144">
        <f t="shared" si="235"/>
        <v>106818</v>
      </c>
      <c r="W809" s="144">
        <f>SUM(W810,W815,W835)</f>
        <v>106818</v>
      </c>
      <c r="X809" s="144">
        <f>X810+X811+X815+X817+X818+X819+X820+X821+X822+X823+X825+X824+X816</f>
        <v>0</v>
      </c>
    </row>
    <row r="810" spans="1:24">
      <c r="A810" s="197" t="s">
        <v>12</v>
      </c>
      <c r="B810" s="188" t="s">
        <v>57</v>
      </c>
      <c r="C810" s="143"/>
      <c r="D810" s="153"/>
      <c r="E810" s="153"/>
      <c r="F810" s="188"/>
      <c r="G810" s="188"/>
      <c r="H810" s="188"/>
      <c r="I810" s="152">
        <v>100</v>
      </c>
      <c r="J810" s="189"/>
      <c r="K810" s="194"/>
      <c r="L810" s="153"/>
      <c r="M810" s="338">
        <f>SUM(M811:M813)+M814</f>
        <v>54175.4</v>
      </c>
      <c r="N810" s="338">
        <f>SUM(N811:N813)+N814</f>
        <v>58160.500000000007</v>
      </c>
      <c r="O810" s="338">
        <f>SUM(O811:O813)+O814</f>
        <v>36673.5</v>
      </c>
      <c r="P810" s="338">
        <f>SUM(P811:P813)+P814</f>
        <v>72870.5</v>
      </c>
      <c r="Q810" s="338">
        <f>SUM(Q811:Q813)+Q814</f>
        <v>72870.5</v>
      </c>
      <c r="R810" s="338">
        <f>SUM(R811:R813)</f>
        <v>0</v>
      </c>
      <c r="S810" s="338">
        <f>SUM(S811:S813)+S814</f>
        <v>71683.100000000006</v>
      </c>
      <c r="T810" s="338">
        <f>SUM(T811:T813)+T814</f>
        <v>71683.100000000006</v>
      </c>
      <c r="U810" s="338">
        <f>SUM(U811:U813)</f>
        <v>0</v>
      </c>
      <c r="V810" s="338">
        <f t="shared" si="235"/>
        <v>75111.100000000006</v>
      </c>
      <c r="W810" s="338">
        <f>SUM(W811:W813)+W814</f>
        <v>75111.100000000006</v>
      </c>
      <c r="X810" s="338">
        <v>0</v>
      </c>
    </row>
    <row r="811" spans="1:24" ht="113.25" customHeight="1">
      <c r="A811" s="197" t="s">
        <v>47</v>
      </c>
      <c r="B811" s="188" t="s">
        <v>628</v>
      </c>
      <c r="C811" s="143" t="s">
        <v>629</v>
      </c>
      <c r="D811" s="157" t="s">
        <v>1302</v>
      </c>
      <c r="E811" s="157" t="s">
        <v>1176</v>
      </c>
      <c r="F811" s="157" t="s">
        <v>1447</v>
      </c>
      <c r="G811" s="157" t="s">
        <v>1448</v>
      </c>
      <c r="H811" s="157" t="s">
        <v>1449</v>
      </c>
      <c r="I811" s="152">
        <v>100</v>
      </c>
      <c r="J811" s="187" t="s">
        <v>630</v>
      </c>
      <c r="K811" s="194" t="s">
        <v>496</v>
      </c>
      <c r="L811" s="153"/>
      <c r="M811" s="338">
        <v>15432.5</v>
      </c>
      <c r="N811" s="338">
        <v>16839.5</v>
      </c>
      <c r="O811" s="338">
        <v>10898</v>
      </c>
      <c r="P811" s="338">
        <f>SUM(Q811:R811)</f>
        <v>23841.8</v>
      </c>
      <c r="Q811" s="338">
        <v>23841.8</v>
      </c>
      <c r="R811" s="338">
        <v>0</v>
      </c>
      <c r="S811" s="338">
        <f>SUM(T811:U811)</f>
        <v>23453.3</v>
      </c>
      <c r="T811" s="338">
        <v>23453.3</v>
      </c>
      <c r="U811" s="338">
        <v>0</v>
      </c>
      <c r="V811" s="338">
        <f t="shared" si="235"/>
        <v>24574.799999999999</v>
      </c>
      <c r="W811" s="338">
        <v>24574.799999999999</v>
      </c>
      <c r="X811" s="338">
        <f>X812+X814+X813</f>
        <v>0</v>
      </c>
    </row>
    <row r="812" spans="1:24" ht="162" customHeight="1">
      <c r="A812" s="197" t="s">
        <v>64</v>
      </c>
      <c r="B812" s="188" t="s">
        <v>631</v>
      </c>
      <c r="C812" s="143" t="s">
        <v>632</v>
      </c>
      <c r="D812" s="157" t="s">
        <v>1450</v>
      </c>
      <c r="E812" s="157" t="s">
        <v>1451</v>
      </c>
      <c r="F812" s="157" t="s">
        <v>1452</v>
      </c>
      <c r="G812" s="157" t="s">
        <v>1453</v>
      </c>
      <c r="H812" s="157" t="s">
        <v>881</v>
      </c>
      <c r="I812" s="152">
        <v>100</v>
      </c>
      <c r="J812" s="187" t="s">
        <v>633</v>
      </c>
      <c r="K812" s="194" t="s">
        <v>634</v>
      </c>
      <c r="L812" s="153"/>
      <c r="M812" s="338">
        <v>19183.5</v>
      </c>
      <c r="N812" s="338">
        <v>21178.3</v>
      </c>
      <c r="O812" s="338">
        <v>13328.4</v>
      </c>
      <c r="P812" s="338">
        <f>SUM(Q812:R812)</f>
        <v>26658.1</v>
      </c>
      <c r="Q812" s="338">
        <v>26658.1</v>
      </c>
      <c r="R812" s="338">
        <v>0</v>
      </c>
      <c r="S812" s="338">
        <f>SUM(T812:U812)</f>
        <v>26223.7</v>
      </c>
      <c r="T812" s="338">
        <v>26223.7</v>
      </c>
      <c r="U812" s="338">
        <v>0</v>
      </c>
      <c r="V812" s="338">
        <f t="shared" si="235"/>
        <v>27477.8</v>
      </c>
      <c r="W812" s="338">
        <v>27477.8</v>
      </c>
      <c r="X812" s="338">
        <v>0</v>
      </c>
    </row>
    <row r="813" spans="1:24" ht="258.75" customHeight="1">
      <c r="A813" s="197" t="s">
        <v>65</v>
      </c>
      <c r="B813" s="188" t="s">
        <v>635</v>
      </c>
      <c r="C813" s="143" t="s">
        <v>636</v>
      </c>
      <c r="D813" s="157" t="s">
        <v>317</v>
      </c>
      <c r="E813" s="157" t="s">
        <v>1180</v>
      </c>
      <c r="F813" s="157" t="s">
        <v>1454</v>
      </c>
      <c r="G813" s="157" t="s">
        <v>1455</v>
      </c>
      <c r="H813" s="157" t="s">
        <v>1456</v>
      </c>
      <c r="I813" s="152">
        <v>100</v>
      </c>
      <c r="J813" s="187" t="s">
        <v>638</v>
      </c>
      <c r="K813" s="194" t="s">
        <v>639</v>
      </c>
      <c r="L813" s="153"/>
      <c r="M813" s="338">
        <v>17210.099999999999</v>
      </c>
      <c r="N813" s="338">
        <v>17410.3</v>
      </c>
      <c r="O813" s="338">
        <v>11057.9</v>
      </c>
      <c r="P813" s="338">
        <f>SUM(Q813:R813)</f>
        <v>19582.099999999999</v>
      </c>
      <c r="Q813" s="338">
        <v>19582.099999999999</v>
      </c>
      <c r="R813" s="338">
        <v>0</v>
      </c>
      <c r="S813" s="338">
        <f>SUM(T813:U813)</f>
        <v>19263</v>
      </c>
      <c r="T813" s="338">
        <v>19263</v>
      </c>
      <c r="U813" s="338">
        <v>0</v>
      </c>
      <c r="V813" s="338">
        <f t="shared" si="235"/>
        <v>20184.2</v>
      </c>
      <c r="W813" s="338">
        <v>20184.2</v>
      </c>
      <c r="X813" s="338">
        <v>0</v>
      </c>
    </row>
    <row r="814" spans="1:24" ht="93" customHeight="1">
      <c r="A814" s="197" t="s">
        <v>378</v>
      </c>
      <c r="B814" s="188" t="s">
        <v>640</v>
      </c>
      <c r="C814" s="143"/>
      <c r="D814" s="157" t="s">
        <v>1302</v>
      </c>
      <c r="E814" s="157" t="s">
        <v>1176</v>
      </c>
      <c r="F814" s="157" t="s">
        <v>1457</v>
      </c>
      <c r="G814" s="157" t="s">
        <v>718</v>
      </c>
      <c r="H814" s="157" t="s">
        <v>1458</v>
      </c>
      <c r="I814" s="152">
        <v>100</v>
      </c>
      <c r="J814" s="187" t="s">
        <v>622</v>
      </c>
      <c r="K814" s="194" t="s">
        <v>496</v>
      </c>
      <c r="L814" s="153"/>
      <c r="M814" s="338">
        <v>2349.3000000000002</v>
      </c>
      <c r="N814" s="338">
        <v>2732.4</v>
      </c>
      <c r="O814" s="338">
        <v>1389.2</v>
      </c>
      <c r="P814" s="338">
        <f>Q814+R814</f>
        <v>2788.5</v>
      </c>
      <c r="Q814" s="338">
        <v>2788.5</v>
      </c>
      <c r="R814" s="338">
        <v>0</v>
      </c>
      <c r="S814" s="338">
        <f>T814+U814</f>
        <v>2743.1</v>
      </c>
      <c r="T814" s="338">
        <v>2743.1</v>
      </c>
      <c r="U814" s="338">
        <v>0</v>
      </c>
      <c r="V814" s="338">
        <f t="shared" si="235"/>
        <v>2874.3</v>
      </c>
      <c r="W814" s="338">
        <v>2874.3</v>
      </c>
      <c r="X814" s="338">
        <v>0</v>
      </c>
    </row>
    <row r="815" spans="1:24" ht="37.5">
      <c r="A815" s="197" t="s">
        <v>13</v>
      </c>
      <c r="B815" s="188" t="s">
        <v>32</v>
      </c>
      <c r="C815" s="288"/>
      <c r="D815" s="154"/>
      <c r="E815" s="154"/>
      <c r="F815" s="188"/>
      <c r="G815" s="188"/>
      <c r="H815" s="188"/>
      <c r="I815" s="152">
        <v>200</v>
      </c>
      <c r="J815" s="189"/>
      <c r="K815" s="189"/>
      <c r="L815" s="154"/>
      <c r="M815" s="338">
        <f t="shared" ref="M815:U815" si="238">M816+M819+M830</f>
        <v>26627.5</v>
      </c>
      <c r="N815" s="338">
        <f t="shared" si="238"/>
        <v>25719.3</v>
      </c>
      <c r="O815" s="338">
        <f t="shared" si="238"/>
        <v>12015.999999999998</v>
      </c>
      <c r="P815" s="338">
        <f t="shared" si="238"/>
        <v>26864.6</v>
      </c>
      <c r="Q815" s="338">
        <f t="shared" si="238"/>
        <v>26864.6</v>
      </c>
      <c r="R815" s="338">
        <f t="shared" si="238"/>
        <v>0</v>
      </c>
      <c r="S815" s="338">
        <f t="shared" si="238"/>
        <v>26426.799999999999</v>
      </c>
      <c r="T815" s="338">
        <f t="shared" si="238"/>
        <v>26426.799999999999</v>
      </c>
      <c r="U815" s="338">
        <f t="shared" si="238"/>
        <v>0</v>
      </c>
      <c r="V815" s="338">
        <f t="shared" si="235"/>
        <v>27690.5</v>
      </c>
      <c r="W815" s="338">
        <f>W816+W819+W830</f>
        <v>27690.5</v>
      </c>
      <c r="X815" s="338">
        <v>0</v>
      </c>
    </row>
    <row r="816" spans="1:24" ht="75">
      <c r="A816" s="197" t="s">
        <v>48</v>
      </c>
      <c r="B816" s="188" t="s">
        <v>641</v>
      </c>
      <c r="C816" s="288"/>
      <c r="D816" s="145"/>
      <c r="E816" s="154"/>
      <c r="F816" s="300"/>
      <c r="G816" s="300"/>
      <c r="H816" s="152"/>
      <c r="I816" s="233">
        <v>200</v>
      </c>
      <c r="J816" s="187" t="s">
        <v>642</v>
      </c>
      <c r="K816" s="189" t="s">
        <v>643</v>
      </c>
      <c r="L816" s="154"/>
      <c r="M816" s="338">
        <f>M817+M818</f>
        <v>15671.6</v>
      </c>
      <c r="N816" s="338">
        <f>N817+N818</f>
        <v>14596.1</v>
      </c>
      <c r="O816" s="338">
        <f>O817+O818</f>
        <v>8457.2999999999993</v>
      </c>
      <c r="P816" s="338">
        <f t="shared" ref="P816:U816" si="239">P817</f>
        <v>15737.5</v>
      </c>
      <c r="Q816" s="338">
        <f t="shared" si="239"/>
        <v>15737.5</v>
      </c>
      <c r="R816" s="338">
        <f t="shared" si="239"/>
        <v>0</v>
      </c>
      <c r="S816" s="338">
        <f t="shared" si="239"/>
        <v>15480.9</v>
      </c>
      <c r="T816" s="338">
        <f t="shared" si="239"/>
        <v>15480.9</v>
      </c>
      <c r="U816" s="338">
        <f t="shared" si="239"/>
        <v>0</v>
      </c>
      <c r="V816" s="338">
        <f t="shared" si="235"/>
        <v>16221.4</v>
      </c>
      <c r="W816" s="338">
        <f>W817</f>
        <v>16221.4</v>
      </c>
      <c r="X816" s="338">
        <v>0</v>
      </c>
    </row>
    <row r="817" spans="1:24">
      <c r="A817" s="197"/>
      <c r="B817" s="188" t="s">
        <v>644</v>
      </c>
      <c r="C817" s="288"/>
      <c r="D817" s="244" t="s">
        <v>1302</v>
      </c>
      <c r="E817" s="157" t="s">
        <v>1176</v>
      </c>
      <c r="F817" s="232" t="s">
        <v>91</v>
      </c>
      <c r="G817" s="232" t="s">
        <v>82</v>
      </c>
      <c r="H817" s="233">
        <v>2420100590</v>
      </c>
      <c r="I817" s="233"/>
      <c r="J817" s="439" t="s">
        <v>645</v>
      </c>
      <c r="K817" s="440" t="s">
        <v>646</v>
      </c>
      <c r="L817" s="154"/>
      <c r="M817" s="338">
        <v>15671.6</v>
      </c>
      <c r="N817" s="338">
        <v>14596.1</v>
      </c>
      <c r="O817" s="338">
        <v>8457.2999999999993</v>
      </c>
      <c r="P817" s="338">
        <f>Q817+R817</f>
        <v>15737.5</v>
      </c>
      <c r="Q817" s="338">
        <v>15737.5</v>
      </c>
      <c r="R817" s="338">
        <v>0</v>
      </c>
      <c r="S817" s="338">
        <f>T817</f>
        <v>15480.9</v>
      </c>
      <c r="T817" s="338">
        <v>15480.9</v>
      </c>
      <c r="U817" s="338">
        <v>0</v>
      </c>
      <c r="V817" s="338">
        <f t="shared" si="235"/>
        <v>16221.4</v>
      </c>
      <c r="W817" s="338">
        <v>16221.4</v>
      </c>
      <c r="X817" s="338">
        <v>0</v>
      </c>
    </row>
    <row r="818" spans="1:24" ht="37.5">
      <c r="A818" s="197"/>
      <c r="B818" s="188" t="s">
        <v>1459</v>
      </c>
      <c r="C818" s="288"/>
      <c r="D818" s="145"/>
      <c r="E818" s="154"/>
      <c r="F818" s="232" t="s">
        <v>91</v>
      </c>
      <c r="G818" s="232" t="s">
        <v>82</v>
      </c>
      <c r="H818" s="233">
        <v>1710421050</v>
      </c>
      <c r="I818" s="233"/>
      <c r="J818" s="439"/>
      <c r="K818" s="440"/>
      <c r="L818" s="154"/>
      <c r="M818" s="338">
        <v>0</v>
      </c>
      <c r="N818" s="338">
        <v>0</v>
      </c>
      <c r="O818" s="338">
        <v>0</v>
      </c>
      <c r="P818" s="338">
        <f>Q818+R818</f>
        <v>0</v>
      </c>
      <c r="Q818" s="338">
        <v>0</v>
      </c>
      <c r="R818" s="338">
        <v>0</v>
      </c>
      <c r="S818" s="338">
        <f>T818</f>
        <v>0</v>
      </c>
      <c r="T818" s="338">
        <v>0</v>
      </c>
      <c r="U818" s="338">
        <v>0</v>
      </c>
      <c r="V818" s="338">
        <f t="shared" si="235"/>
        <v>0</v>
      </c>
      <c r="W818" s="338">
        <v>0</v>
      </c>
      <c r="X818" s="338">
        <v>0</v>
      </c>
    </row>
    <row r="819" spans="1:24">
      <c r="A819" s="197" t="s">
        <v>69</v>
      </c>
      <c r="B819" s="188" t="s">
        <v>647</v>
      </c>
      <c r="C819" s="143"/>
      <c r="D819" s="143"/>
      <c r="E819" s="143"/>
      <c r="F819" s="157"/>
      <c r="G819" s="157"/>
      <c r="H819" s="157"/>
      <c r="I819" s="152">
        <v>200</v>
      </c>
      <c r="J819" s="269"/>
      <c r="K819" s="274"/>
      <c r="L819" s="153"/>
      <c r="M819" s="338">
        <f>M820+M821+M823+M824+M822+M825+M826+M827+M829</f>
        <v>4677.8</v>
      </c>
      <c r="N819" s="338">
        <f>N820+N821+N822+N823+N824+N825+N826+N827+N829+N828</f>
        <v>5836.4999999999991</v>
      </c>
      <c r="O819" s="338">
        <f>O820+O821+O822+O823+O824+O825+O826+O827+O829+O828</f>
        <v>2809.8</v>
      </c>
      <c r="P819" s="338">
        <f>P820+P821+P822+P823+P824+P825+P826+P827+P829+P828</f>
        <v>6366.3</v>
      </c>
      <c r="Q819" s="338">
        <f>Q820+Q821+Q822+Q823+Q824+Q825+Q826+Q827+Q829+Q828</f>
        <v>6366.3</v>
      </c>
      <c r="R819" s="338">
        <f>R820+R821+R822+R823+R824+R825+R826</f>
        <v>0</v>
      </c>
      <c r="S819" s="338">
        <f>S820+S821+S822+S823+S824+S825+S826+S827+S829+S828</f>
        <v>6262.6</v>
      </c>
      <c r="T819" s="338">
        <f>T820+T821+T822+T823+T824+T825+T826+T827+T829+T828</f>
        <v>6262.6</v>
      </c>
      <c r="U819" s="338">
        <f>U820+U821+U822+U823+U824+U825+U826</f>
        <v>0</v>
      </c>
      <c r="V819" s="338">
        <f t="shared" si="235"/>
        <v>6561.9</v>
      </c>
      <c r="W819" s="338">
        <f>W820+W821+W822+W823+W824+W825+W826+W827+W829+W828</f>
        <v>6561.9</v>
      </c>
      <c r="X819" s="338">
        <v>0</v>
      </c>
    </row>
    <row r="820" spans="1:24" ht="206.25">
      <c r="A820" s="197"/>
      <c r="B820" s="188" t="s">
        <v>1684</v>
      </c>
      <c r="C820" s="143"/>
      <c r="D820" s="244" t="s">
        <v>864</v>
      </c>
      <c r="E820" s="157" t="s">
        <v>1194</v>
      </c>
      <c r="F820" s="157" t="s">
        <v>1460</v>
      </c>
      <c r="G820" s="157" t="s">
        <v>1461</v>
      </c>
      <c r="H820" s="157" t="s">
        <v>120</v>
      </c>
      <c r="I820" s="152"/>
      <c r="J820" s="256" t="s">
        <v>648</v>
      </c>
      <c r="K820" s="194" t="s">
        <v>649</v>
      </c>
      <c r="L820" s="153"/>
      <c r="M820" s="338">
        <v>517.5</v>
      </c>
      <c r="N820" s="338">
        <v>68.8</v>
      </c>
      <c r="O820" s="338">
        <v>68.8</v>
      </c>
      <c r="P820" s="338">
        <v>0</v>
      </c>
      <c r="Q820" s="338">
        <v>0</v>
      </c>
      <c r="R820" s="338">
        <v>0</v>
      </c>
      <c r="S820" s="338">
        <v>0</v>
      </c>
      <c r="T820" s="338">
        <v>0</v>
      </c>
      <c r="U820" s="338">
        <v>0</v>
      </c>
      <c r="V820" s="338">
        <f t="shared" si="235"/>
        <v>0</v>
      </c>
      <c r="W820" s="338">
        <v>0</v>
      </c>
      <c r="X820" s="338">
        <v>0</v>
      </c>
    </row>
    <row r="821" spans="1:24" ht="56.25">
      <c r="A821" s="197"/>
      <c r="B821" s="188" t="s">
        <v>650</v>
      </c>
      <c r="C821" s="143"/>
      <c r="D821" s="157" t="s">
        <v>1450</v>
      </c>
      <c r="E821" s="157" t="s">
        <v>1451</v>
      </c>
      <c r="F821" s="157" t="s">
        <v>94</v>
      </c>
      <c r="G821" s="157" t="s">
        <v>96</v>
      </c>
      <c r="H821" s="157" t="s">
        <v>651</v>
      </c>
      <c r="I821" s="152"/>
      <c r="J821" s="439" t="s">
        <v>652</v>
      </c>
      <c r="K821" s="439" t="s">
        <v>653</v>
      </c>
      <c r="L821" s="153"/>
      <c r="M821" s="338">
        <v>291</v>
      </c>
      <c r="N821" s="338">
        <v>484.4</v>
      </c>
      <c r="O821" s="338">
        <v>406.7</v>
      </c>
      <c r="P821" s="338">
        <f>Q821+R821</f>
        <v>613</v>
      </c>
      <c r="Q821" s="338">
        <v>613</v>
      </c>
      <c r="R821" s="338">
        <v>0</v>
      </c>
      <c r="S821" s="338">
        <f>T821+U821</f>
        <v>603.1</v>
      </c>
      <c r="T821" s="338">
        <v>603.1</v>
      </c>
      <c r="U821" s="338">
        <v>0</v>
      </c>
      <c r="V821" s="338">
        <f t="shared" si="235"/>
        <v>631.79999999999995</v>
      </c>
      <c r="W821" s="338">
        <v>631.79999999999995</v>
      </c>
      <c r="X821" s="338">
        <v>0</v>
      </c>
    </row>
    <row r="822" spans="1:24" ht="59.25" customHeight="1">
      <c r="A822" s="197"/>
      <c r="B822" s="188" t="s">
        <v>654</v>
      </c>
      <c r="C822" s="143"/>
      <c r="D822" s="157" t="s">
        <v>1450</v>
      </c>
      <c r="E822" s="157" t="s">
        <v>1451</v>
      </c>
      <c r="F822" s="157" t="s">
        <v>94</v>
      </c>
      <c r="G822" s="157" t="s">
        <v>96</v>
      </c>
      <c r="H822" s="157" t="s">
        <v>655</v>
      </c>
      <c r="I822" s="152"/>
      <c r="J822" s="439"/>
      <c r="K822" s="439"/>
      <c r="L822" s="153"/>
      <c r="M822" s="338">
        <v>0</v>
      </c>
      <c r="N822" s="338">
        <v>378.5</v>
      </c>
      <c r="O822" s="338">
        <v>0</v>
      </c>
      <c r="P822" s="338">
        <f>Q822</f>
        <v>391.2</v>
      </c>
      <c r="Q822" s="338">
        <v>391.2</v>
      </c>
      <c r="R822" s="338">
        <v>0</v>
      </c>
      <c r="S822" s="338">
        <f t="shared" ref="S822:S829" si="240">T822</f>
        <v>384.8</v>
      </c>
      <c r="T822" s="338">
        <v>384.8</v>
      </c>
      <c r="U822" s="338">
        <v>0</v>
      </c>
      <c r="V822" s="338">
        <f t="shared" si="235"/>
        <v>403.2</v>
      </c>
      <c r="W822" s="338">
        <v>403.2</v>
      </c>
      <c r="X822" s="338">
        <v>0</v>
      </c>
    </row>
    <row r="823" spans="1:24" ht="37.5">
      <c r="A823" s="197"/>
      <c r="B823" s="188" t="s">
        <v>656</v>
      </c>
      <c r="C823" s="143"/>
      <c r="D823" s="157" t="s">
        <v>1450</v>
      </c>
      <c r="E823" s="157" t="s">
        <v>1451</v>
      </c>
      <c r="F823" s="157" t="s">
        <v>94</v>
      </c>
      <c r="G823" s="157" t="s">
        <v>96</v>
      </c>
      <c r="H823" s="157" t="s">
        <v>657</v>
      </c>
      <c r="I823" s="152"/>
      <c r="J823" s="439"/>
      <c r="K823" s="439"/>
      <c r="L823" s="153"/>
      <c r="M823" s="338">
        <v>1461</v>
      </c>
      <c r="N823" s="338">
        <v>1840.3</v>
      </c>
      <c r="O823" s="338">
        <v>1060.4000000000001</v>
      </c>
      <c r="P823" s="338">
        <f>Q823+R823</f>
        <v>2214.5</v>
      </c>
      <c r="Q823" s="338">
        <v>2214.5</v>
      </c>
      <c r="R823" s="338">
        <v>0</v>
      </c>
      <c r="S823" s="338">
        <f t="shared" si="240"/>
        <v>2178.5</v>
      </c>
      <c r="T823" s="338">
        <v>2178.5</v>
      </c>
      <c r="U823" s="338">
        <v>0</v>
      </c>
      <c r="V823" s="338">
        <f t="shared" si="235"/>
        <v>2282.6</v>
      </c>
      <c r="W823" s="338">
        <v>2282.6</v>
      </c>
      <c r="X823" s="338">
        <v>0</v>
      </c>
    </row>
    <row r="824" spans="1:24">
      <c r="A824" s="197"/>
      <c r="B824" s="188" t="s">
        <v>658</v>
      </c>
      <c r="C824" s="143"/>
      <c r="D824" s="157" t="s">
        <v>341</v>
      </c>
      <c r="E824" s="157" t="s">
        <v>1197</v>
      </c>
      <c r="F824" s="157" t="s">
        <v>94</v>
      </c>
      <c r="G824" s="157" t="s">
        <v>79</v>
      </c>
      <c r="H824" s="157" t="s">
        <v>174</v>
      </c>
      <c r="I824" s="152"/>
      <c r="J824" s="439"/>
      <c r="K824" s="439"/>
      <c r="L824" s="153"/>
      <c r="M824" s="338">
        <v>25.7</v>
      </c>
      <c r="N824" s="338">
        <v>55.1</v>
      </c>
      <c r="O824" s="338">
        <v>18.399999999999999</v>
      </c>
      <c r="P824" s="338">
        <f>Q824+R824</f>
        <v>54.5</v>
      </c>
      <c r="Q824" s="338">
        <v>54.5</v>
      </c>
      <c r="R824" s="338">
        <v>0</v>
      </c>
      <c r="S824" s="338">
        <f t="shared" si="240"/>
        <v>53.6</v>
      </c>
      <c r="T824" s="338">
        <v>53.6</v>
      </c>
      <c r="U824" s="338">
        <v>0</v>
      </c>
      <c r="V824" s="338">
        <f t="shared" si="235"/>
        <v>56.2</v>
      </c>
      <c r="W824" s="338">
        <v>56.2</v>
      </c>
      <c r="X824" s="338">
        <v>0</v>
      </c>
    </row>
    <row r="825" spans="1:24" ht="75">
      <c r="A825" s="197"/>
      <c r="B825" s="188" t="s">
        <v>659</v>
      </c>
      <c r="C825" s="143"/>
      <c r="D825" s="157" t="s">
        <v>1450</v>
      </c>
      <c r="E825" s="157" t="s">
        <v>1451</v>
      </c>
      <c r="F825" s="157" t="s">
        <v>660</v>
      </c>
      <c r="G825" s="157" t="s">
        <v>661</v>
      </c>
      <c r="H825" s="157" t="s">
        <v>662</v>
      </c>
      <c r="I825" s="152"/>
      <c r="J825" s="187" t="s">
        <v>663</v>
      </c>
      <c r="K825" s="194" t="s">
        <v>664</v>
      </c>
      <c r="L825" s="153"/>
      <c r="M825" s="338">
        <v>4.8</v>
      </c>
      <c r="N825" s="338">
        <v>7</v>
      </c>
      <c r="O825" s="338">
        <v>0</v>
      </c>
      <c r="P825" s="338">
        <f>Q825</f>
        <v>277</v>
      </c>
      <c r="Q825" s="338">
        <v>277</v>
      </c>
      <c r="R825" s="338">
        <v>0</v>
      </c>
      <c r="S825" s="338">
        <f t="shared" si="240"/>
        <v>272.5</v>
      </c>
      <c r="T825" s="338">
        <v>272.5</v>
      </c>
      <c r="U825" s="338">
        <v>0</v>
      </c>
      <c r="V825" s="338">
        <f t="shared" si="235"/>
        <v>285.5</v>
      </c>
      <c r="W825" s="338">
        <v>285.5</v>
      </c>
      <c r="X825" s="338">
        <v>0</v>
      </c>
    </row>
    <row r="826" spans="1:24" ht="56.25">
      <c r="A826" s="197"/>
      <c r="B826" s="188" t="s">
        <v>665</v>
      </c>
      <c r="C826" s="143"/>
      <c r="D826" s="157" t="s">
        <v>1450</v>
      </c>
      <c r="E826" s="157" t="s">
        <v>1451</v>
      </c>
      <c r="F826" s="157" t="s">
        <v>94</v>
      </c>
      <c r="G826" s="157" t="s">
        <v>96</v>
      </c>
      <c r="H826" s="157" t="s">
        <v>666</v>
      </c>
      <c r="I826" s="152"/>
      <c r="J826" s="439" t="s">
        <v>667</v>
      </c>
      <c r="K826" s="439" t="s">
        <v>668</v>
      </c>
      <c r="L826" s="153"/>
      <c r="M826" s="338">
        <v>252.9</v>
      </c>
      <c r="N826" s="338">
        <v>569.6</v>
      </c>
      <c r="O826" s="338">
        <v>306.10000000000002</v>
      </c>
      <c r="P826" s="338">
        <f>Q826</f>
        <v>311.39999999999998</v>
      </c>
      <c r="Q826" s="338">
        <v>311.39999999999998</v>
      </c>
      <c r="R826" s="338">
        <v>0</v>
      </c>
      <c r="S826" s="338">
        <f t="shared" si="240"/>
        <v>306.3</v>
      </c>
      <c r="T826" s="338">
        <v>306.3</v>
      </c>
      <c r="U826" s="338">
        <v>0</v>
      </c>
      <c r="V826" s="338">
        <f t="shared" si="235"/>
        <v>321</v>
      </c>
      <c r="W826" s="338">
        <v>321</v>
      </c>
      <c r="X826" s="338">
        <f>SUM(X827,X836)</f>
        <v>0</v>
      </c>
    </row>
    <row r="827" spans="1:24" ht="93.75">
      <c r="A827" s="197"/>
      <c r="B827" s="188" t="s">
        <v>669</v>
      </c>
      <c r="C827" s="143"/>
      <c r="D827" s="157" t="s">
        <v>1450</v>
      </c>
      <c r="E827" s="157" t="s">
        <v>1451</v>
      </c>
      <c r="F827" s="157" t="s">
        <v>92</v>
      </c>
      <c r="G827" s="157" t="s">
        <v>79</v>
      </c>
      <c r="H827" s="157" t="s">
        <v>670</v>
      </c>
      <c r="I827" s="152"/>
      <c r="J827" s="439"/>
      <c r="K827" s="439"/>
      <c r="L827" s="153"/>
      <c r="M827" s="338">
        <v>1389.4</v>
      </c>
      <c r="N827" s="338">
        <v>2020</v>
      </c>
      <c r="O827" s="338">
        <v>933.7</v>
      </c>
      <c r="P827" s="338">
        <f>Q827</f>
        <v>1978.6</v>
      </c>
      <c r="Q827" s="338">
        <v>1978.6</v>
      </c>
      <c r="R827" s="338">
        <v>0</v>
      </c>
      <c r="S827" s="338">
        <f t="shared" si="240"/>
        <v>1946.3</v>
      </c>
      <c r="T827" s="338">
        <v>1946.3</v>
      </c>
      <c r="U827" s="338">
        <v>0</v>
      </c>
      <c r="V827" s="338">
        <f t="shared" si="235"/>
        <v>2039.4</v>
      </c>
      <c r="W827" s="338">
        <v>2039.4</v>
      </c>
      <c r="X827" s="338">
        <f>SUM(X828,)</f>
        <v>0</v>
      </c>
    </row>
    <row r="828" spans="1:24" ht="37.5">
      <c r="A828" s="197"/>
      <c r="B828" s="188" t="s">
        <v>671</v>
      </c>
      <c r="C828" s="143"/>
      <c r="D828" s="157" t="s">
        <v>1450</v>
      </c>
      <c r="E828" s="157" t="s">
        <v>1451</v>
      </c>
      <c r="F828" s="157" t="s">
        <v>94</v>
      </c>
      <c r="G828" s="157" t="s">
        <v>96</v>
      </c>
      <c r="H828" s="157" t="s">
        <v>672</v>
      </c>
      <c r="I828" s="152"/>
      <c r="J828" s="439"/>
      <c r="K828" s="439"/>
      <c r="L828" s="153"/>
      <c r="M828" s="338">
        <v>0</v>
      </c>
      <c r="N828" s="338">
        <v>378.4</v>
      </c>
      <c r="O828" s="338">
        <v>0</v>
      </c>
      <c r="P828" s="338">
        <f>Q828</f>
        <v>492.1</v>
      </c>
      <c r="Q828" s="338">
        <v>492.1</v>
      </c>
      <c r="R828" s="338">
        <v>0</v>
      </c>
      <c r="S828" s="338">
        <f t="shared" si="240"/>
        <v>484.1</v>
      </c>
      <c r="T828" s="338">
        <v>484.1</v>
      </c>
      <c r="U828" s="338">
        <v>0</v>
      </c>
      <c r="V828" s="338">
        <f t="shared" si="235"/>
        <v>507.2</v>
      </c>
      <c r="W828" s="338">
        <v>507.2</v>
      </c>
      <c r="X828" s="338">
        <f>SUM(X829:X831)</f>
        <v>0</v>
      </c>
    </row>
    <row r="829" spans="1:24" ht="37.5">
      <c r="A829" s="197"/>
      <c r="B829" s="188" t="s">
        <v>354</v>
      </c>
      <c r="C829" s="143"/>
      <c r="D829" s="157" t="s">
        <v>341</v>
      </c>
      <c r="E829" s="157" t="s">
        <v>1197</v>
      </c>
      <c r="F829" s="157" t="s">
        <v>94</v>
      </c>
      <c r="G829" s="157" t="s">
        <v>79</v>
      </c>
      <c r="H829" s="157" t="s">
        <v>355</v>
      </c>
      <c r="I829" s="152"/>
      <c r="J829" s="439"/>
      <c r="K829" s="439"/>
      <c r="L829" s="153"/>
      <c r="M829" s="338">
        <v>735.5</v>
      </c>
      <c r="N829" s="338">
        <v>34.4</v>
      </c>
      <c r="O829" s="338">
        <v>15.7</v>
      </c>
      <c r="P829" s="338">
        <f>Q829</f>
        <v>34</v>
      </c>
      <c r="Q829" s="338">
        <v>34</v>
      </c>
      <c r="R829" s="338">
        <v>0</v>
      </c>
      <c r="S829" s="338">
        <f t="shared" si="240"/>
        <v>33.4</v>
      </c>
      <c r="T829" s="338">
        <v>33.4</v>
      </c>
      <c r="U829" s="338">
        <v>0</v>
      </c>
      <c r="V829" s="338">
        <f t="shared" si="235"/>
        <v>35</v>
      </c>
      <c r="W829" s="338">
        <v>35</v>
      </c>
      <c r="X829" s="338">
        <v>0</v>
      </c>
    </row>
    <row r="830" spans="1:24">
      <c r="A830" s="197" t="s">
        <v>70</v>
      </c>
      <c r="B830" s="188" t="s">
        <v>673</v>
      </c>
      <c r="C830" s="143"/>
      <c r="D830" s="153"/>
      <c r="E830" s="153"/>
      <c r="F830" s="157"/>
      <c r="G830" s="157"/>
      <c r="H830" s="157"/>
      <c r="I830" s="152">
        <v>200</v>
      </c>
      <c r="J830" s="439"/>
      <c r="K830" s="439"/>
      <c r="L830" s="153"/>
      <c r="M830" s="338">
        <f>M831+M832+M833+M834</f>
        <v>6278.1</v>
      </c>
      <c r="N830" s="338">
        <f t="shared" ref="N830:X830" si="241">N831+N832+N833+N834</f>
        <v>5286.7</v>
      </c>
      <c r="O830" s="338">
        <f t="shared" si="241"/>
        <v>748.90000000000009</v>
      </c>
      <c r="P830" s="338">
        <f t="shared" si="241"/>
        <v>4760.8</v>
      </c>
      <c r="Q830" s="338">
        <f t="shared" si="241"/>
        <v>4760.8</v>
      </c>
      <c r="R830" s="338">
        <f t="shared" si="241"/>
        <v>0</v>
      </c>
      <c r="S830" s="338">
        <f t="shared" si="241"/>
        <v>4683.3</v>
      </c>
      <c r="T830" s="338">
        <f t="shared" si="241"/>
        <v>4683.3</v>
      </c>
      <c r="U830" s="338">
        <f t="shared" si="241"/>
        <v>0</v>
      </c>
      <c r="V830" s="338">
        <f t="shared" si="241"/>
        <v>4907.2</v>
      </c>
      <c r="W830" s="338">
        <f t="shared" si="241"/>
        <v>4907.2</v>
      </c>
      <c r="X830" s="338">
        <f t="shared" si="241"/>
        <v>0</v>
      </c>
    </row>
    <row r="831" spans="1:24" ht="112.5">
      <c r="A831" s="197"/>
      <c r="B831" s="188" t="s">
        <v>1083</v>
      </c>
      <c r="C831" s="143"/>
      <c r="D831" s="157" t="s">
        <v>920</v>
      </c>
      <c r="E831" s="157" t="s">
        <v>1309</v>
      </c>
      <c r="F831" s="157" t="s">
        <v>92</v>
      </c>
      <c r="G831" s="157" t="s">
        <v>81</v>
      </c>
      <c r="H831" s="157" t="s">
        <v>1084</v>
      </c>
      <c r="I831" s="152"/>
      <c r="J831" s="439"/>
      <c r="K831" s="439"/>
      <c r="L831" s="153"/>
      <c r="M831" s="338">
        <v>626.29999999999995</v>
      </c>
      <c r="N831" s="338">
        <v>825.4</v>
      </c>
      <c r="O831" s="338">
        <v>50</v>
      </c>
      <c r="P831" s="338">
        <f>Q831</f>
        <v>989.1</v>
      </c>
      <c r="Q831" s="338">
        <v>989.1</v>
      </c>
      <c r="R831" s="338">
        <v>0</v>
      </c>
      <c r="S831" s="338">
        <f>T831</f>
        <v>973</v>
      </c>
      <c r="T831" s="338">
        <v>973</v>
      </c>
      <c r="U831" s="338">
        <v>0</v>
      </c>
      <c r="V831" s="338">
        <f t="shared" si="235"/>
        <v>1019.5</v>
      </c>
      <c r="W831" s="338">
        <v>1019.5</v>
      </c>
      <c r="X831" s="338"/>
    </row>
    <row r="832" spans="1:24" ht="56.25">
      <c r="A832" s="197"/>
      <c r="B832" s="188" t="s">
        <v>674</v>
      </c>
      <c r="C832" s="143"/>
      <c r="D832" s="157" t="s">
        <v>920</v>
      </c>
      <c r="E832" s="157" t="s">
        <v>1309</v>
      </c>
      <c r="F832" s="244" t="s">
        <v>675</v>
      </c>
      <c r="G832" s="244" t="s">
        <v>676</v>
      </c>
      <c r="H832" s="157" t="s">
        <v>677</v>
      </c>
      <c r="I832" s="152"/>
      <c r="J832" s="439" t="s">
        <v>678</v>
      </c>
      <c r="K832" s="194" t="s">
        <v>679</v>
      </c>
      <c r="L832" s="153"/>
      <c r="M832" s="338">
        <v>3287.8</v>
      </c>
      <c r="N832" s="338">
        <v>2939</v>
      </c>
      <c r="O832" s="338">
        <v>4.2</v>
      </c>
      <c r="P832" s="338">
        <f>Q832</f>
        <v>2231.9</v>
      </c>
      <c r="Q832" s="338">
        <v>2231.9</v>
      </c>
      <c r="R832" s="338">
        <v>0</v>
      </c>
      <c r="S832" s="338">
        <f>T832</f>
        <v>2195.6</v>
      </c>
      <c r="T832" s="338">
        <v>2195.6</v>
      </c>
      <c r="U832" s="338">
        <v>0</v>
      </c>
      <c r="V832" s="338">
        <f t="shared" si="235"/>
        <v>2300.5</v>
      </c>
      <c r="W832" s="338">
        <v>2300.5</v>
      </c>
      <c r="X832" s="338">
        <v>0</v>
      </c>
    </row>
    <row r="833" spans="1:24" ht="37.5">
      <c r="A833" s="197"/>
      <c r="B833" s="188" t="s">
        <v>111</v>
      </c>
      <c r="C833" s="143"/>
      <c r="D833" s="157" t="s">
        <v>317</v>
      </c>
      <c r="E833" s="157" t="s">
        <v>1180</v>
      </c>
      <c r="F833" s="157" t="s">
        <v>92</v>
      </c>
      <c r="G833" s="157" t="s">
        <v>81</v>
      </c>
      <c r="H833" s="157" t="s">
        <v>637</v>
      </c>
      <c r="I833" s="152"/>
      <c r="J833" s="439"/>
      <c r="K833" s="194"/>
      <c r="L833" s="153"/>
      <c r="M833" s="338">
        <v>2020.4</v>
      </c>
      <c r="N833" s="338">
        <v>1522.3</v>
      </c>
      <c r="O833" s="338">
        <v>694.7</v>
      </c>
      <c r="P833" s="338">
        <f>Q833</f>
        <v>1539.8</v>
      </c>
      <c r="Q833" s="338">
        <v>1539.8</v>
      </c>
      <c r="R833" s="338">
        <v>0</v>
      </c>
      <c r="S833" s="338">
        <f>T833</f>
        <v>1514.7</v>
      </c>
      <c r="T833" s="338">
        <v>1514.7</v>
      </c>
      <c r="U833" s="338">
        <v>0</v>
      </c>
      <c r="V833" s="338">
        <f t="shared" si="235"/>
        <v>1587.2</v>
      </c>
      <c r="W833" s="338">
        <v>1587.2</v>
      </c>
      <c r="X833" s="338"/>
    </row>
    <row r="834" spans="1:24" ht="75">
      <c r="A834" s="197"/>
      <c r="B834" s="188" t="s">
        <v>1085</v>
      </c>
      <c r="C834" s="143"/>
      <c r="D834" s="157" t="s">
        <v>864</v>
      </c>
      <c r="E834" s="157" t="s">
        <v>1194</v>
      </c>
      <c r="F834" s="157" t="s">
        <v>141</v>
      </c>
      <c r="G834" s="157" t="s">
        <v>91</v>
      </c>
      <c r="H834" s="157" t="s">
        <v>815</v>
      </c>
      <c r="I834" s="152"/>
      <c r="J834" s="439" t="s">
        <v>1086</v>
      </c>
      <c r="K834" s="194" t="s">
        <v>1087</v>
      </c>
      <c r="L834" s="153"/>
      <c r="M834" s="338">
        <v>343.6</v>
      </c>
      <c r="N834" s="338">
        <v>0</v>
      </c>
      <c r="O834" s="338">
        <v>0</v>
      </c>
      <c r="P834" s="338">
        <v>0</v>
      </c>
      <c r="Q834" s="338"/>
      <c r="R834" s="338">
        <v>0</v>
      </c>
      <c r="S834" s="338">
        <v>0</v>
      </c>
      <c r="T834" s="338">
        <v>0</v>
      </c>
      <c r="U834" s="338">
        <v>0</v>
      </c>
      <c r="V834" s="338">
        <f t="shared" si="235"/>
        <v>0</v>
      </c>
      <c r="W834" s="338">
        <v>0</v>
      </c>
      <c r="X834" s="338">
        <v>0</v>
      </c>
    </row>
    <row r="835" spans="1:24">
      <c r="A835" s="197" t="s">
        <v>49</v>
      </c>
      <c r="B835" s="188" t="s">
        <v>31</v>
      </c>
      <c r="C835" s="288"/>
      <c r="D835" s="154"/>
      <c r="E835" s="154"/>
      <c r="F835" s="188"/>
      <c r="G835" s="188"/>
      <c r="H835" s="188"/>
      <c r="I835" s="152">
        <v>800</v>
      </c>
      <c r="J835" s="439"/>
      <c r="K835" s="189"/>
      <c r="L835" s="154"/>
      <c r="M835" s="338">
        <f t="shared" ref="M835:U835" si="242">SUM(M836:M838)</f>
        <v>3311.4</v>
      </c>
      <c r="N835" s="338">
        <f t="shared" si="242"/>
        <v>2809.6000000000004</v>
      </c>
      <c r="O835" s="338">
        <f t="shared" si="242"/>
        <v>1345.4</v>
      </c>
      <c r="P835" s="338">
        <f t="shared" si="242"/>
        <v>3896.5</v>
      </c>
      <c r="Q835" s="338">
        <f t="shared" si="242"/>
        <v>3896.5</v>
      </c>
      <c r="R835" s="338">
        <f t="shared" si="242"/>
        <v>0</v>
      </c>
      <c r="S835" s="338">
        <f t="shared" si="242"/>
        <v>3833.1</v>
      </c>
      <c r="T835" s="338">
        <f t="shared" si="242"/>
        <v>3833.1</v>
      </c>
      <c r="U835" s="338">
        <f t="shared" si="242"/>
        <v>0</v>
      </c>
      <c r="V835" s="338">
        <f t="shared" si="235"/>
        <v>4016.4</v>
      </c>
      <c r="W835" s="338">
        <f>SUM(W836:W838)</f>
        <v>4016.4</v>
      </c>
      <c r="X835" s="338"/>
    </row>
    <row r="836" spans="1:24" ht="91.5" customHeight="1">
      <c r="A836" s="197" t="s">
        <v>50</v>
      </c>
      <c r="B836" s="188" t="s">
        <v>628</v>
      </c>
      <c r="C836" s="288"/>
      <c r="D836" s="157" t="s">
        <v>1302</v>
      </c>
      <c r="E836" s="157" t="s">
        <v>1176</v>
      </c>
      <c r="F836" s="157" t="s">
        <v>91</v>
      </c>
      <c r="G836" s="157" t="s">
        <v>82</v>
      </c>
      <c r="H836" s="157" t="s">
        <v>680</v>
      </c>
      <c r="I836" s="152">
        <v>800</v>
      </c>
      <c r="J836" s="187" t="s">
        <v>681</v>
      </c>
      <c r="K836" s="274" t="s">
        <v>1721</v>
      </c>
      <c r="L836" s="154"/>
      <c r="M836" s="338">
        <v>304.60000000000002</v>
      </c>
      <c r="N836" s="338">
        <v>277.60000000000002</v>
      </c>
      <c r="O836" s="338">
        <v>267.60000000000002</v>
      </c>
      <c r="P836" s="338">
        <f>SUM(Q836:R836)</f>
        <v>401.2</v>
      </c>
      <c r="Q836" s="338">
        <v>401.2</v>
      </c>
      <c r="R836" s="338">
        <v>0</v>
      </c>
      <c r="S836" s="338">
        <f>SUM(T836:U836)</f>
        <v>394.7</v>
      </c>
      <c r="T836" s="338">
        <v>394.7</v>
      </c>
      <c r="U836" s="338">
        <v>0</v>
      </c>
      <c r="V836" s="338">
        <f t="shared" si="235"/>
        <v>413.6</v>
      </c>
      <c r="W836" s="338">
        <v>413.6</v>
      </c>
      <c r="X836" s="338">
        <f>SUM(X837,X840)</f>
        <v>0</v>
      </c>
    </row>
    <row r="837" spans="1:24" ht="93.75">
      <c r="A837" s="197" t="s">
        <v>71</v>
      </c>
      <c r="B837" s="188" t="s">
        <v>631</v>
      </c>
      <c r="C837" s="143"/>
      <c r="D837" s="157" t="s">
        <v>1450</v>
      </c>
      <c r="E837" s="157" t="s">
        <v>1451</v>
      </c>
      <c r="F837" s="271" t="s">
        <v>94</v>
      </c>
      <c r="G837" s="271" t="s">
        <v>96</v>
      </c>
      <c r="H837" s="271" t="s">
        <v>657</v>
      </c>
      <c r="I837" s="152">
        <v>800</v>
      </c>
      <c r="J837" s="187" t="s">
        <v>682</v>
      </c>
      <c r="K837" s="194" t="s">
        <v>683</v>
      </c>
      <c r="L837" s="153"/>
      <c r="M837" s="338">
        <v>7.7</v>
      </c>
      <c r="N837" s="338">
        <v>9.6999999999999993</v>
      </c>
      <c r="O837" s="338">
        <v>4.4000000000000004</v>
      </c>
      <c r="P837" s="338">
        <f>SUM(Q837:R837)</f>
        <v>9.6</v>
      </c>
      <c r="Q837" s="338">
        <v>9.6</v>
      </c>
      <c r="R837" s="338">
        <v>0</v>
      </c>
      <c r="S837" s="338">
        <f>SUM(T837:U837)</f>
        <v>9.5</v>
      </c>
      <c r="T837" s="338">
        <v>9.5</v>
      </c>
      <c r="U837" s="338">
        <v>0</v>
      </c>
      <c r="V837" s="338">
        <f t="shared" si="235"/>
        <v>9.9</v>
      </c>
      <c r="W837" s="338">
        <v>9.9</v>
      </c>
      <c r="X837" s="338">
        <f>SUM(X838:X839)</f>
        <v>0</v>
      </c>
    </row>
    <row r="838" spans="1:24" ht="93.75">
      <c r="A838" s="197" t="s">
        <v>164</v>
      </c>
      <c r="B838" s="188" t="s">
        <v>635</v>
      </c>
      <c r="C838" s="143"/>
      <c r="D838" s="157" t="s">
        <v>317</v>
      </c>
      <c r="E838" s="157" t="s">
        <v>1180</v>
      </c>
      <c r="F838" s="157" t="s">
        <v>92</v>
      </c>
      <c r="G838" s="157" t="s">
        <v>81</v>
      </c>
      <c r="H838" s="157" t="s">
        <v>637</v>
      </c>
      <c r="I838" s="152">
        <v>800</v>
      </c>
      <c r="J838" s="187" t="s">
        <v>684</v>
      </c>
      <c r="K838" s="194" t="s">
        <v>685</v>
      </c>
      <c r="L838" s="153"/>
      <c r="M838" s="338">
        <v>2999.1</v>
      </c>
      <c r="N838" s="338">
        <v>2522.3000000000002</v>
      </c>
      <c r="O838" s="338">
        <v>1073.4000000000001</v>
      </c>
      <c r="P838" s="338">
        <f>SUM(Q838:R838)</f>
        <v>3485.7</v>
      </c>
      <c r="Q838" s="338">
        <v>3485.7</v>
      </c>
      <c r="R838" s="338">
        <v>0</v>
      </c>
      <c r="S838" s="338">
        <f>SUM(T838:U838)</f>
        <v>3428.9</v>
      </c>
      <c r="T838" s="338">
        <v>3428.9</v>
      </c>
      <c r="U838" s="338">
        <v>0</v>
      </c>
      <c r="V838" s="338">
        <f t="shared" si="235"/>
        <v>3592.9</v>
      </c>
      <c r="W838" s="338">
        <v>3592.9</v>
      </c>
      <c r="X838" s="338">
        <v>0</v>
      </c>
    </row>
    <row r="839" spans="1:24">
      <c r="A839" s="449" t="s">
        <v>72</v>
      </c>
      <c r="B839" s="449"/>
      <c r="C839" s="449"/>
      <c r="D839" s="449"/>
      <c r="E839" s="449"/>
      <c r="F839" s="449"/>
      <c r="G839" s="449"/>
      <c r="H839" s="449"/>
      <c r="I839" s="449"/>
      <c r="J839" s="449"/>
      <c r="K839" s="449"/>
      <c r="L839" s="449"/>
      <c r="M839" s="339">
        <f t="shared" ref="M839:U839" si="243">SUM(M840)</f>
        <v>2100.4</v>
      </c>
      <c r="N839" s="339">
        <f t="shared" si="243"/>
        <v>9246.1000000000022</v>
      </c>
      <c r="O839" s="339">
        <f t="shared" si="243"/>
        <v>3006.1</v>
      </c>
      <c r="P839" s="339">
        <f t="shared" si="243"/>
        <v>31761.599999999999</v>
      </c>
      <c r="Q839" s="339">
        <f t="shared" si="243"/>
        <v>31761.599999999999</v>
      </c>
      <c r="R839" s="339">
        <f t="shared" si="243"/>
        <v>0</v>
      </c>
      <c r="S839" s="339">
        <f t="shared" si="243"/>
        <v>11689.5</v>
      </c>
      <c r="T839" s="339">
        <f t="shared" si="243"/>
        <v>11689.5</v>
      </c>
      <c r="U839" s="339">
        <f t="shared" si="243"/>
        <v>0</v>
      </c>
      <c r="V839" s="339">
        <f t="shared" si="235"/>
        <v>11897.3</v>
      </c>
      <c r="W839" s="339">
        <f>SUM(W840)</f>
        <v>11897.3</v>
      </c>
      <c r="X839" s="339"/>
    </row>
    <row r="840" spans="1:24" ht="37.5">
      <c r="A840" s="197" t="s">
        <v>21</v>
      </c>
      <c r="B840" s="188" t="s">
        <v>88</v>
      </c>
      <c r="C840" s="288"/>
      <c r="D840" s="154"/>
      <c r="E840" s="154"/>
      <c r="F840" s="188"/>
      <c r="G840" s="188"/>
      <c r="H840" s="188"/>
      <c r="I840" s="152">
        <v>200</v>
      </c>
      <c r="J840" s="189"/>
      <c r="K840" s="189"/>
      <c r="L840" s="154"/>
      <c r="M840" s="338">
        <f t="shared" ref="M840:U840" si="244">M841+M842+M846+M848+M849+M850+M851+M852+M853+M854+M856+M855+M847</f>
        <v>2100.4</v>
      </c>
      <c r="N840" s="338">
        <f t="shared" si="244"/>
        <v>9246.1000000000022</v>
      </c>
      <c r="O840" s="338">
        <f t="shared" si="244"/>
        <v>3006.1</v>
      </c>
      <c r="P840" s="338">
        <f t="shared" si="244"/>
        <v>31761.599999999999</v>
      </c>
      <c r="Q840" s="338">
        <f t="shared" si="244"/>
        <v>31761.599999999999</v>
      </c>
      <c r="R840" s="338">
        <f t="shared" si="244"/>
        <v>0</v>
      </c>
      <c r="S840" s="338">
        <f t="shared" si="244"/>
        <v>11689.5</v>
      </c>
      <c r="T840" s="338">
        <f t="shared" si="244"/>
        <v>11689.5</v>
      </c>
      <c r="U840" s="338">
        <f t="shared" si="244"/>
        <v>0</v>
      </c>
      <c r="V840" s="338">
        <f t="shared" si="235"/>
        <v>11897.3</v>
      </c>
      <c r="W840" s="338">
        <f>W841+W842+W846+W848+W849+W850+W851+W852+W853+W854+W856+W855+W847</f>
        <v>11897.3</v>
      </c>
      <c r="X840" s="338">
        <f>X841</f>
        <v>0</v>
      </c>
    </row>
    <row r="841" spans="1:24" ht="56.25">
      <c r="A841" s="197" t="s">
        <v>41</v>
      </c>
      <c r="B841" s="188" t="s">
        <v>1685</v>
      </c>
      <c r="C841" s="288"/>
      <c r="D841" s="232" t="s">
        <v>864</v>
      </c>
      <c r="E841" s="232" t="s">
        <v>1194</v>
      </c>
      <c r="F841" s="232" t="s">
        <v>686</v>
      </c>
      <c r="G841" s="232" t="s">
        <v>687</v>
      </c>
      <c r="H841" s="232" t="s">
        <v>120</v>
      </c>
      <c r="I841" s="233">
        <v>200</v>
      </c>
      <c r="J841" s="439" t="s">
        <v>688</v>
      </c>
      <c r="K841" s="448" t="s">
        <v>496</v>
      </c>
      <c r="L841" s="489"/>
      <c r="M841" s="338">
        <v>2.7</v>
      </c>
      <c r="N841" s="338">
        <v>0</v>
      </c>
      <c r="O841" s="338">
        <v>0</v>
      </c>
      <c r="P841" s="338">
        <f>SUM(Q841:R841)</f>
        <v>0</v>
      </c>
      <c r="Q841" s="338">
        <v>0</v>
      </c>
      <c r="R841" s="338">
        <v>0</v>
      </c>
      <c r="S841" s="338">
        <f>SUM(T841:U841)</f>
        <v>0</v>
      </c>
      <c r="T841" s="338">
        <v>0</v>
      </c>
      <c r="U841" s="338">
        <v>0</v>
      </c>
      <c r="V841" s="338">
        <f t="shared" si="235"/>
        <v>0</v>
      </c>
      <c r="W841" s="338">
        <v>0</v>
      </c>
      <c r="X841" s="338">
        <f>X842+X844+X843</f>
        <v>0</v>
      </c>
    </row>
    <row r="842" spans="1:24" ht="56.25">
      <c r="A842" s="485" t="s">
        <v>73</v>
      </c>
      <c r="B842" s="148" t="s">
        <v>689</v>
      </c>
      <c r="C842" s="288"/>
      <c r="D842" s="157"/>
      <c r="E842" s="157"/>
      <c r="F842" s="157"/>
      <c r="G842" s="157"/>
      <c r="H842" s="157"/>
      <c r="I842" s="152"/>
      <c r="J842" s="439"/>
      <c r="K842" s="448"/>
      <c r="L842" s="489"/>
      <c r="M842" s="338">
        <f t="shared" ref="M842:U842" si="245">M843+M845+M844</f>
        <v>744.6</v>
      </c>
      <c r="N842" s="338">
        <f t="shared" si="245"/>
        <v>3005.4</v>
      </c>
      <c r="O842" s="338">
        <f t="shared" si="245"/>
        <v>2378.5</v>
      </c>
      <c r="P842" s="338">
        <f t="shared" si="245"/>
        <v>1082.7</v>
      </c>
      <c r="Q842" s="338">
        <f t="shared" si="245"/>
        <v>1082.7</v>
      </c>
      <c r="R842" s="338">
        <f t="shared" si="245"/>
        <v>0</v>
      </c>
      <c r="S842" s="338">
        <f t="shared" si="245"/>
        <v>1065.0999999999999</v>
      </c>
      <c r="T842" s="338">
        <f t="shared" si="245"/>
        <v>1065.0999999999999</v>
      </c>
      <c r="U842" s="338">
        <f t="shared" si="245"/>
        <v>0</v>
      </c>
      <c r="V842" s="338">
        <f t="shared" si="235"/>
        <v>1115.9000000000001</v>
      </c>
      <c r="W842" s="338">
        <f>W843+W845+W844</f>
        <v>1115.9000000000001</v>
      </c>
      <c r="X842" s="338">
        <v>0</v>
      </c>
    </row>
    <row r="843" spans="1:24" ht="37.5">
      <c r="A843" s="485"/>
      <c r="B843" s="188" t="s">
        <v>690</v>
      </c>
      <c r="C843" s="288"/>
      <c r="D843" s="157" t="s">
        <v>1302</v>
      </c>
      <c r="E843" s="157" t="s">
        <v>1176</v>
      </c>
      <c r="F843" s="157" t="s">
        <v>91</v>
      </c>
      <c r="G843" s="157" t="s">
        <v>82</v>
      </c>
      <c r="H843" s="157" t="s">
        <v>691</v>
      </c>
      <c r="I843" s="152">
        <v>200</v>
      </c>
      <c r="J843" s="439" t="s">
        <v>692</v>
      </c>
      <c r="K843" s="448" t="s">
        <v>625</v>
      </c>
      <c r="L843" s="489"/>
      <c r="M843" s="338">
        <v>48.5</v>
      </c>
      <c r="N843" s="338">
        <v>285.7</v>
      </c>
      <c r="O843" s="338">
        <v>132.6</v>
      </c>
      <c r="P843" s="338">
        <f>SUM(Q843:R843)</f>
        <v>282.60000000000002</v>
      </c>
      <c r="Q843" s="338">
        <v>282.60000000000002</v>
      </c>
      <c r="R843" s="338">
        <v>0</v>
      </c>
      <c r="S843" s="338">
        <f>SUM(T843:U843)</f>
        <v>278</v>
      </c>
      <c r="T843" s="338">
        <v>278</v>
      </c>
      <c r="U843" s="338">
        <v>0</v>
      </c>
      <c r="V843" s="338">
        <f t="shared" si="235"/>
        <v>291.3</v>
      </c>
      <c r="W843" s="338">
        <v>291.3</v>
      </c>
      <c r="X843" s="338">
        <v>0</v>
      </c>
    </row>
    <row r="844" spans="1:24" ht="56.25">
      <c r="A844" s="485"/>
      <c r="B844" s="188" t="s">
        <v>1088</v>
      </c>
      <c r="C844" s="288"/>
      <c r="D844" s="157" t="s">
        <v>1302</v>
      </c>
      <c r="E844" s="157" t="s">
        <v>1176</v>
      </c>
      <c r="F844" s="157" t="s">
        <v>91</v>
      </c>
      <c r="G844" s="157" t="s">
        <v>82</v>
      </c>
      <c r="H844" s="157" t="s">
        <v>1089</v>
      </c>
      <c r="I844" s="152">
        <v>200</v>
      </c>
      <c r="J844" s="439"/>
      <c r="K844" s="448"/>
      <c r="L844" s="489"/>
      <c r="M844" s="338">
        <v>484.1</v>
      </c>
      <c r="N844" s="338">
        <v>2533.5</v>
      </c>
      <c r="O844" s="338">
        <v>2100.1</v>
      </c>
      <c r="P844" s="338">
        <f>Q844</f>
        <v>615.9</v>
      </c>
      <c r="Q844" s="338">
        <v>615.9</v>
      </c>
      <c r="R844" s="338">
        <v>0</v>
      </c>
      <c r="S844" s="338">
        <f>T844</f>
        <v>605.9</v>
      </c>
      <c r="T844" s="338">
        <v>605.9</v>
      </c>
      <c r="U844" s="338">
        <v>0</v>
      </c>
      <c r="V844" s="338">
        <f t="shared" si="235"/>
        <v>634.79999999999995</v>
      </c>
      <c r="W844" s="338">
        <v>634.79999999999995</v>
      </c>
      <c r="X844" s="338">
        <v>0</v>
      </c>
    </row>
    <row r="845" spans="1:24" ht="75">
      <c r="A845" s="485"/>
      <c r="B845" s="188" t="s">
        <v>1686</v>
      </c>
      <c r="C845" s="288"/>
      <c r="D845" s="157" t="s">
        <v>1302</v>
      </c>
      <c r="E845" s="157" t="s">
        <v>1176</v>
      </c>
      <c r="F845" s="157" t="s">
        <v>91</v>
      </c>
      <c r="G845" s="157" t="s">
        <v>82</v>
      </c>
      <c r="H845" s="157" t="s">
        <v>693</v>
      </c>
      <c r="I845" s="152">
        <v>200</v>
      </c>
      <c r="J845" s="439"/>
      <c r="K845" s="448"/>
      <c r="L845" s="489"/>
      <c r="M845" s="338">
        <v>212</v>
      </c>
      <c r="N845" s="338">
        <v>186.2</v>
      </c>
      <c r="O845" s="338">
        <v>145.80000000000001</v>
      </c>
      <c r="P845" s="338">
        <f>Q845+R845</f>
        <v>184.2</v>
      </c>
      <c r="Q845" s="338">
        <v>184.2</v>
      </c>
      <c r="R845" s="338">
        <v>0</v>
      </c>
      <c r="S845" s="338">
        <f>T845</f>
        <v>181.2</v>
      </c>
      <c r="T845" s="338">
        <v>181.2</v>
      </c>
      <c r="U845" s="338">
        <v>0</v>
      </c>
      <c r="V845" s="338">
        <f t="shared" si="235"/>
        <v>189.8</v>
      </c>
      <c r="W845" s="338">
        <v>189.8</v>
      </c>
      <c r="X845" s="338">
        <f>X846+X850+X854+X855+X856+X859+X863+X862+X847</f>
        <v>0</v>
      </c>
    </row>
    <row r="846" spans="1:24" ht="93" customHeight="1">
      <c r="A846" s="197" t="s">
        <v>76</v>
      </c>
      <c r="B846" s="188" t="s">
        <v>1687</v>
      </c>
      <c r="C846" s="288"/>
      <c r="D846" s="232" t="s">
        <v>1302</v>
      </c>
      <c r="E846" s="232" t="s">
        <v>1176</v>
      </c>
      <c r="F846" s="232" t="s">
        <v>694</v>
      </c>
      <c r="G846" s="232" t="s">
        <v>695</v>
      </c>
      <c r="H846" s="232" t="s">
        <v>93</v>
      </c>
      <c r="I846" s="233">
        <v>200</v>
      </c>
      <c r="J846" s="187" t="s">
        <v>696</v>
      </c>
      <c r="K846" s="189" t="s">
        <v>697</v>
      </c>
      <c r="L846" s="145"/>
      <c r="M846" s="338">
        <v>526.20000000000005</v>
      </c>
      <c r="N846" s="338">
        <v>1309.2</v>
      </c>
      <c r="O846" s="338">
        <v>169.4</v>
      </c>
      <c r="P846" s="338">
        <v>2188.6</v>
      </c>
      <c r="Q846" s="338">
        <v>2188.6</v>
      </c>
      <c r="R846" s="338">
        <v>0</v>
      </c>
      <c r="S846" s="338">
        <v>2152.9</v>
      </c>
      <c r="T846" s="338">
        <v>2152.9</v>
      </c>
      <c r="U846" s="338">
        <v>0</v>
      </c>
      <c r="V846" s="338">
        <f t="shared" si="235"/>
        <v>2255.8000000000002</v>
      </c>
      <c r="W846" s="338">
        <v>2255.8000000000002</v>
      </c>
      <c r="X846" s="338">
        <v>0</v>
      </c>
    </row>
    <row r="847" spans="1:24" ht="56.25">
      <c r="A847" s="197" t="s">
        <v>1090</v>
      </c>
      <c r="B847" s="188" t="s">
        <v>1103</v>
      </c>
      <c r="C847" s="288"/>
      <c r="D847" s="232" t="s">
        <v>1302</v>
      </c>
      <c r="E847" s="232" t="s">
        <v>1176</v>
      </c>
      <c r="F847" s="157" t="s">
        <v>91</v>
      </c>
      <c r="G847" s="157" t="s">
        <v>82</v>
      </c>
      <c r="H847" s="157" t="s">
        <v>1104</v>
      </c>
      <c r="I847" s="152">
        <v>200</v>
      </c>
      <c r="J847" s="187"/>
      <c r="K847" s="189"/>
      <c r="L847" s="145"/>
      <c r="M847" s="338">
        <v>0</v>
      </c>
      <c r="N847" s="338">
        <v>0</v>
      </c>
      <c r="O847" s="338">
        <v>0</v>
      </c>
      <c r="P847" s="338">
        <f>Q847</f>
        <v>15000</v>
      </c>
      <c r="Q847" s="338">
        <v>15000</v>
      </c>
      <c r="R847" s="338">
        <v>0</v>
      </c>
      <c r="S847" s="338">
        <f>T847</f>
        <v>0</v>
      </c>
      <c r="T847" s="338">
        <v>0</v>
      </c>
      <c r="U847" s="338">
        <v>0</v>
      </c>
      <c r="V847" s="338">
        <f t="shared" si="235"/>
        <v>0</v>
      </c>
      <c r="W847" s="338">
        <v>0</v>
      </c>
      <c r="X847" s="338">
        <v>0</v>
      </c>
    </row>
    <row r="848" spans="1:24" ht="131.25">
      <c r="A848" s="197" t="s">
        <v>698</v>
      </c>
      <c r="B848" s="188" t="s">
        <v>1688</v>
      </c>
      <c r="C848" s="288"/>
      <c r="D848" s="157" t="s">
        <v>920</v>
      </c>
      <c r="E848" s="157" t="s">
        <v>1309</v>
      </c>
      <c r="F848" s="157" t="s">
        <v>92</v>
      </c>
      <c r="G848" s="157" t="s">
        <v>81</v>
      </c>
      <c r="H848" s="157" t="s">
        <v>93</v>
      </c>
      <c r="I848" s="152">
        <v>200</v>
      </c>
      <c r="J848" s="187"/>
      <c r="K848" s="189"/>
      <c r="L848" s="154"/>
      <c r="M848" s="338">
        <v>0</v>
      </c>
      <c r="N848" s="338">
        <v>3738.2</v>
      </c>
      <c r="O848" s="338">
        <v>0</v>
      </c>
      <c r="P848" s="338">
        <f>Q848+R848</f>
        <v>0</v>
      </c>
      <c r="Q848" s="338">
        <v>0</v>
      </c>
      <c r="R848" s="338">
        <v>0</v>
      </c>
      <c r="S848" s="338">
        <f>T848+U848</f>
        <v>0</v>
      </c>
      <c r="T848" s="338">
        <v>0</v>
      </c>
      <c r="U848" s="338">
        <v>0</v>
      </c>
      <c r="V848" s="338">
        <f t="shared" si="235"/>
        <v>0</v>
      </c>
      <c r="W848" s="338">
        <v>0</v>
      </c>
      <c r="X848" s="338">
        <v>0</v>
      </c>
    </row>
    <row r="849" spans="1:24" ht="93.75">
      <c r="A849" s="197" t="s">
        <v>699</v>
      </c>
      <c r="B849" s="188" t="s">
        <v>1689</v>
      </c>
      <c r="C849" s="288"/>
      <c r="D849" s="157" t="s">
        <v>875</v>
      </c>
      <c r="E849" s="157" t="s">
        <v>1462</v>
      </c>
      <c r="F849" s="157" t="s">
        <v>92</v>
      </c>
      <c r="G849" s="157" t="s">
        <v>81</v>
      </c>
      <c r="H849" s="157" t="s">
        <v>876</v>
      </c>
      <c r="I849" s="152">
        <v>200</v>
      </c>
      <c r="J849" s="187"/>
      <c r="K849" s="187"/>
      <c r="L849" s="154"/>
      <c r="M849" s="338">
        <v>345.7</v>
      </c>
      <c r="N849" s="338">
        <v>301.2</v>
      </c>
      <c r="O849" s="338">
        <v>0</v>
      </c>
      <c r="P849" s="338">
        <f>Q849</f>
        <v>360.6</v>
      </c>
      <c r="Q849" s="338">
        <v>360.6</v>
      </c>
      <c r="R849" s="338">
        <v>0</v>
      </c>
      <c r="S849" s="338">
        <f>T849</f>
        <v>354.7</v>
      </c>
      <c r="T849" s="338">
        <v>354.7</v>
      </c>
      <c r="U849" s="338">
        <v>0</v>
      </c>
      <c r="V849" s="338">
        <f t="shared" si="235"/>
        <v>371.7</v>
      </c>
      <c r="W849" s="338">
        <v>371.7</v>
      </c>
      <c r="X849" s="338">
        <v>0</v>
      </c>
    </row>
    <row r="850" spans="1:24" ht="206.25">
      <c r="A850" s="197" t="s">
        <v>700</v>
      </c>
      <c r="B850" s="188" t="s">
        <v>1690</v>
      </c>
      <c r="C850" s="288"/>
      <c r="D850" s="157" t="s">
        <v>504</v>
      </c>
      <c r="E850" s="157" t="s">
        <v>1345</v>
      </c>
      <c r="F850" s="157" t="s">
        <v>141</v>
      </c>
      <c r="G850" s="157" t="s">
        <v>141</v>
      </c>
      <c r="H850" s="157" t="s">
        <v>460</v>
      </c>
      <c r="I850" s="152">
        <v>200</v>
      </c>
      <c r="J850" s="187" t="s">
        <v>701</v>
      </c>
      <c r="K850" s="187" t="s">
        <v>702</v>
      </c>
      <c r="L850" s="154"/>
      <c r="M850" s="338">
        <v>19.7</v>
      </c>
      <c r="N850" s="338">
        <v>17.600000000000001</v>
      </c>
      <c r="O850" s="338">
        <v>0</v>
      </c>
      <c r="P850" s="338">
        <f>Q850+R850</f>
        <v>37.200000000000003</v>
      </c>
      <c r="Q850" s="338">
        <v>37.200000000000003</v>
      </c>
      <c r="R850" s="338">
        <v>0</v>
      </c>
      <c r="S850" s="338">
        <f>T850+U850</f>
        <v>36.6</v>
      </c>
      <c r="T850" s="338">
        <v>36.6</v>
      </c>
      <c r="U850" s="338">
        <v>0</v>
      </c>
      <c r="V850" s="338">
        <f t="shared" si="235"/>
        <v>38.299999999999997</v>
      </c>
      <c r="W850" s="338">
        <v>38.299999999999997</v>
      </c>
      <c r="X850" s="338">
        <f>X851+X852</f>
        <v>0</v>
      </c>
    </row>
    <row r="851" spans="1:24" ht="311.25" customHeight="1">
      <c r="A851" s="197" t="s">
        <v>703</v>
      </c>
      <c r="B851" s="188" t="s">
        <v>1691</v>
      </c>
      <c r="C851" s="288"/>
      <c r="D851" s="157" t="s">
        <v>375</v>
      </c>
      <c r="E851" s="157" t="s">
        <v>1233</v>
      </c>
      <c r="F851" s="157" t="s">
        <v>376</v>
      </c>
      <c r="G851" s="157" t="s">
        <v>92</v>
      </c>
      <c r="H851" s="157" t="s">
        <v>377</v>
      </c>
      <c r="I851" s="152">
        <v>200</v>
      </c>
      <c r="J851" s="187" t="s">
        <v>1091</v>
      </c>
      <c r="K851" s="187" t="s">
        <v>704</v>
      </c>
      <c r="L851" s="154"/>
      <c r="M851" s="338">
        <v>16.8</v>
      </c>
      <c r="N851" s="338">
        <v>170.2</v>
      </c>
      <c r="O851" s="338">
        <v>0</v>
      </c>
      <c r="P851" s="338">
        <f>Q851+R851</f>
        <v>0</v>
      </c>
      <c r="Q851" s="338">
        <v>0</v>
      </c>
      <c r="R851" s="338">
        <v>0</v>
      </c>
      <c r="S851" s="338">
        <f>T851+U851</f>
        <v>0</v>
      </c>
      <c r="T851" s="338">
        <v>0</v>
      </c>
      <c r="U851" s="338">
        <v>0</v>
      </c>
      <c r="V851" s="338">
        <f t="shared" si="235"/>
        <v>0</v>
      </c>
      <c r="W851" s="338">
        <v>0</v>
      </c>
      <c r="X851" s="338">
        <v>0</v>
      </c>
    </row>
    <row r="852" spans="1:24" ht="75">
      <c r="A852" s="197" t="s">
        <v>705</v>
      </c>
      <c r="B852" s="188" t="s">
        <v>1692</v>
      </c>
      <c r="C852" s="288"/>
      <c r="D852" s="157" t="s">
        <v>467</v>
      </c>
      <c r="E852" s="157" t="s">
        <v>1324</v>
      </c>
      <c r="F852" s="157" t="s">
        <v>79</v>
      </c>
      <c r="G852" s="157" t="s">
        <v>139</v>
      </c>
      <c r="H852" s="157" t="s">
        <v>468</v>
      </c>
      <c r="I852" s="152">
        <v>200</v>
      </c>
      <c r="J852" s="439" t="s">
        <v>706</v>
      </c>
      <c r="K852" s="440" t="s">
        <v>707</v>
      </c>
      <c r="L852" s="489"/>
      <c r="M852" s="338">
        <v>17.600000000000001</v>
      </c>
      <c r="N852" s="338">
        <v>26.6</v>
      </c>
      <c r="O852" s="338">
        <v>21.7</v>
      </c>
      <c r="P852" s="338">
        <f>Q852+R852</f>
        <v>30</v>
      </c>
      <c r="Q852" s="338">
        <v>30</v>
      </c>
      <c r="R852" s="338">
        <v>0</v>
      </c>
      <c r="S852" s="338">
        <f>T852+U852</f>
        <v>29.5</v>
      </c>
      <c r="T852" s="338">
        <v>29.5</v>
      </c>
      <c r="U852" s="338">
        <v>0</v>
      </c>
      <c r="V852" s="338">
        <f t="shared" si="235"/>
        <v>30.9</v>
      </c>
      <c r="W852" s="338">
        <v>30.9</v>
      </c>
      <c r="X852" s="338">
        <v>0</v>
      </c>
    </row>
    <row r="853" spans="1:24" ht="131.25">
      <c r="A853" s="197" t="s">
        <v>708</v>
      </c>
      <c r="B853" s="188" t="s">
        <v>1693</v>
      </c>
      <c r="C853" s="288"/>
      <c r="D853" s="157" t="s">
        <v>467</v>
      </c>
      <c r="E853" s="157" t="s">
        <v>1324</v>
      </c>
      <c r="F853" s="157" t="s">
        <v>79</v>
      </c>
      <c r="G853" s="157" t="s">
        <v>139</v>
      </c>
      <c r="H853" s="157" t="s">
        <v>482</v>
      </c>
      <c r="I853" s="152">
        <v>200</v>
      </c>
      <c r="J853" s="439"/>
      <c r="K853" s="440"/>
      <c r="L853" s="489"/>
      <c r="M853" s="338">
        <v>0</v>
      </c>
      <c r="N853" s="338">
        <v>36.5</v>
      </c>
      <c r="O853" s="338">
        <v>0</v>
      </c>
      <c r="P853" s="338">
        <f>Q853+R853</f>
        <v>0</v>
      </c>
      <c r="Q853" s="338">
        <v>0</v>
      </c>
      <c r="R853" s="338">
        <v>0</v>
      </c>
      <c r="S853" s="338">
        <f>T853+U853</f>
        <v>0</v>
      </c>
      <c r="T853" s="338">
        <v>0</v>
      </c>
      <c r="U853" s="338">
        <v>0</v>
      </c>
      <c r="V853" s="338">
        <f t="shared" si="235"/>
        <v>0</v>
      </c>
      <c r="W853" s="338">
        <v>0</v>
      </c>
      <c r="X853" s="338">
        <v>0</v>
      </c>
    </row>
    <row r="854" spans="1:24" ht="93.75">
      <c r="A854" s="197" t="s">
        <v>709</v>
      </c>
      <c r="B854" s="148" t="s">
        <v>1694</v>
      </c>
      <c r="C854" s="288"/>
      <c r="D854" s="157" t="s">
        <v>467</v>
      </c>
      <c r="E854" s="157" t="s">
        <v>1324</v>
      </c>
      <c r="F854" s="157" t="s">
        <v>79</v>
      </c>
      <c r="G854" s="157" t="s">
        <v>139</v>
      </c>
      <c r="H854" s="157" t="s">
        <v>710</v>
      </c>
      <c r="I854" s="152">
        <v>200</v>
      </c>
      <c r="J854" s="439"/>
      <c r="K854" s="440"/>
      <c r="L854" s="489"/>
      <c r="M854" s="338">
        <v>427.1</v>
      </c>
      <c r="N854" s="338">
        <v>641.20000000000005</v>
      </c>
      <c r="O854" s="338">
        <v>436.5</v>
      </c>
      <c r="P854" s="338">
        <f>Q854</f>
        <v>722.1</v>
      </c>
      <c r="Q854" s="338">
        <v>722.1</v>
      </c>
      <c r="R854" s="338">
        <v>0</v>
      </c>
      <c r="S854" s="338">
        <f>T854</f>
        <v>710.3</v>
      </c>
      <c r="T854" s="338">
        <v>710.3</v>
      </c>
      <c r="U854" s="338">
        <v>0</v>
      </c>
      <c r="V854" s="338">
        <f t="shared" si="235"/>
        <v>744.3</v>
      </c>
      <c r="W854" s="338">
        <v>744.3</v>
      </c>
      <c r="X854" s="338">
        <v>0</v>
      </c>
    </row>
    <row r="855" spans="1:24" ht="37.5">
      <c r="A855" s="197" t="s">
        <v>1463</v>
      </c>
      <c r="B855" s="256" t="s">
        <v>353</v>
      </c>
      <c r="C855" s="288"/>
      <c r="D855" s="157" t="s">
        <v>335</v>
      </c>
      <c r="E855" s="157" t="s">
        <v>1205</v>
      </c>
      <c r="F855" s="157" t="s">
        <v>97</v>
      </c>
      <c r="G855" s="157" t="s">
        <v>94</v>
      </c>
      <c r="H855" s="157" t="s">
        <v>1464</v>
      </c>
      <c r="I855" s="157" t="s">
        <v>137</v>
      </c>
      <c r="J855" s="439"/>
      <c r="K855" s="440"/>
      <c r="L855" s="489"/>
      <c r="M855" s="338">
        <v>0</v>
      </c>
      <c r="N855" s="338">
        <v>0</v>
      </c>
      <c r="O855" s="338">
        <v>0</v>
      </c>
      <c r="P855" s="338">
        <f>Q855</f>
        <v>5000</v>
      </c>
      <c r="Q855" s="338">
        <v>5000</v>
      </c>
      <c r="R855" s="338">
        <v>0</v>
      </c>
      <c r="S855" s="338">
        <f>T855</f>
        <v>0</v>
      </c>
      <c r="T855" s="338">
        <v>0</v>
      </c>
      <c r="U855" s="338">
        <v>0</v>
      </c>
      <c r="V855" s="338">
        <f t="shared" si="235"/>
        <v>0</v>
      </c>
      <c r="W855" s="338">
        <v>0</v>
      </c>
      <c r="X855" s="338">
        <v>0</v>
      </c>
    </row>
    <row r="856" spans="1:24" ht="56.25">
      <c r="A856" s="197" t="s">
        <v>1465</v>
      </c>
      <c r="B856" s="256" t="s">
        <v>1230</v>
      </c>
      <c r="C856" s="288"/>
      <c r="D856" s="157" t="s">
        <v>335</v>
      </c>
      <c r="E856" s="157" t="s">
        <v>1205</v>
      </c>
      <c r="F856" s="157" t="s">
        <v>97</v>
      </c>
      <c r="G856" s="157" t="s">
        <v>94</v>
      </c>
      <c r="H856" s="157" t="s">
        <v>1156</v>
      </c>
      <c r="I856" s="157" t="s">
        <v>137</v>
      </c>
      <c r="J856" s="439"/>
      <c r="K856" s="440"/>
      <c r="L856" s="489"/>
      <c r="M856" s="338">
        <v>0</v>
      </c>
      <c r="N856" s="338">
        <v>0</v>
      </c>
      <c r="O856" s="338">
        <v>0</v>
      </c>
      <c r="P856" s="338">
        <f>Q856</f>
        <v>7340.4</v>
      </c>
      <c r="Q856" s="338">
        <v>7340.4</v>
      </c>
      <c r="R856" s="338">
        <v>0</v>
      </c>
      <c r="S856" s="338">
        <f>T856</f>
        <v>7340.4</v>
      </c>
      <c r="T856" s="338">
        <v>7340.4</v>
      </c>
      <c r="U856" s="338">
        <v>0</v>
      </c>
      <c r="V856" s="338">
        <f t="shared" si="235"/>
        <v>7340.4</v>
      </c>
      <c r="W856" s="338">
        <v>7340.4</v>
      </c>
      <c r="X856" s="338">
        <f>X857+X858</f>
        <v>0</v>
      </c>
    </row>
    <row r="857" spans="1:24">
      <c r="A857" s="449" t="s">
        <v>74</v>
      </c>
      <c r="B857" s="449"/>
      <c r="C857" s="449"/>
      <c r="D857" s="449"/>
      <c r="E857" s="449"/>
      <c r="F857" s="449"/>
      <c r="G857" s="449"/>
      <c r="H857" s="449"/>
      <c r="I857" s="449"/>
      <c r="J857" s="449"/>
      <c r="K857" s="449"/>
      <c r="L857" s="449"/>
      <c r="M857" s="339">
        <f t="shared" ref="M857:U857" si="246">SUM(M858,M866)</f>
        <v>29866.100000000002</v>
      </c>
      <c r="N857" s="339">
        <f t="shared" si="246"/>
        <v>46310.600000000006</v>
      </c>
      <c r="O857" s="339">
        <f t="shared" si="246"/>
        <v>29519.100000000002</v>
      </c>
      <c r="P857" s="339">
        <f t="shared" si="246"/>
        <v>48083.1</v>
      </c>
      <c r="Q857" s="339">
        <f t="shared" si="246"/>
        <v>48083.1</v>
      </c>
      <c r="R857" s="339">
        <f t="shared" si="246"/>
        <v>0</v>
      </c>
      <c r="S857" s="339">
        <f t="shared" si="246"/>
        <v>47367.5</v>
      </c>
      <c r="T857" s="339">
        <f t="shared" si="246"/>
        <v>47367.5</v>
      </c>
      <c r="U857" s="339">
        <f t="shared" si="246"/>
        <v>0</v>
      </c>
      <c r="V857" s="339">
        <f t="shared" si="235"/>
        <v>49433.4</v>
      </c>
      <c r="W857" s="339">
        <f>SUM(W858,W866)</f>
        <v>49433.4</v>
      </c>
      <c r="X857" s="339">
        <v>0</v>
      </c>
    </row>
    <row r="858" spans="1:24">
      <c r="A858" s="449" t="s">
        <v>36</v>
      </c>
      <c r="B858" s="449"/>
      <c r="C858" s="449"/>
      <c r="D858" s="449"/>
      <c r="E858" s="449"/>
      <c r="F858" s="449"/>
      <c r="G858" s="449"/>
      <c r="H858" s="449"/>
      <c r="I858" s="449"/>
      <c r="J858" s="449"/>
      <c r="K858" s="449"/>
      <c r="L858" s="449"/>
      <c r="M858" s="144">
        <f t="shared" ref="M858:U858" si="247">SUM(M859,M862)</f>
        <v>18598.2</v>
      </c>
      <c r="N858" s="144">
        <f t="shared" si="247"/>
        <v>34143.800000000003</v>
      </c>
      <c r="O858" s="144">
        <f t="shared" si="247"/>
        <v>23609.4</v>
      </c>
      <c r="P858" s="144">
        <f t="shared" si="247"/>
        <v>35640.199999999997</v>
      </c>
      <c r="Q858" s="144">
        <f t="shared" si="247"/>
        <v>35640.199999999997</v>
      </c>
      <c r="R858" s="144">
        <f t="shared" si="247"/>
        <v>0</v>
      </c>
      <c r="S858" s="144">
        <f t="shared" si="247"/>
        <v>35127.4</v>
      </c>
      <c r="T858" s="144">
        <f t="shared" si="247"/>
        <v>35127.4</v>
      </c>
      <c r="U858" s="144">
        <f t="shared" si="247"/>
        <v>0</v>
      </c>
      <c r="V858" s="144">
        <f t="shared" si="235"/>
        <v>36607.9</v>
      </c>
      <c r="W858" s="144">
        <f>SUM(W859,W862)</f>
        <v>36607.9</v>
      </c>
      <c r="X858" s="144">
        <v>0</v>
      </c>
    </row>
    <row r="859" spans="1:24" ht="93" customHeight="1">
      <c r="A859" s="259" t="s">
        <v>33</v>
      </c>
      <c r="B859" s="188" t="s">
        <v>89</v>
      </c>
      <c r="C859" s="291"/>
      <c r="D859" s="153"/>
      <c r="E859" s="153"/>
      <c r="F859" s="188"/>
      <c r="G859" s="188"/>
      <c r="H859" s="188"/>
      <c r="I859" s="152">
        <v>600</v>
      </c>
      <c r="J859" s="189"/>
      <c r="K859" s="253"/>
      <c r="L859" s="153"/>
      <c r="M859" s="338">
        <f t="shared" ref="M859:U859" si="248">SUM(M860:M861)</f>
        <v>18520</v>
      </c>
      <c r="N859" s="338">
        <f t="shared" si="248"/>
        <v>32748.799999999999</v>
      </c>
      <c r="O859" s="338">
        <f t="shared" si="248"/>
        <v>22214.400000000001</v>
      </c>
      <c r="P859" s="338">
        <f t="shared" si="248"/>
        <v>35640.199999999997</v>
      </c>
      <c r="Q859" s="338">
        <f t="shared" si="248"/>
        <v>35640.199999999997</v>
      </c>
      <c r="R859" s="338">
        <f t="shared" si="248"/>
        <v>0</v>
      </c>
      <c r="S859" s="338">
        <f t="shared" si="248"/>
        <v>35127.4</v>
      </c>
      <c r="T859" s="338">
        <f t="shared" si="248"/>
        <v>35127.4</v>
      </c>
      <c r="U859" s="338">
        <f t="shared" si="248"/>
        <v>0</v>
      </c>
      <c r="V859" s="338">
        <f t="shared" si="235"/>
        <v>36607.9</v>
      </c>
      <c r="W859" s="338">
        <f>SUM(W860:W861)</f>
        <v>36607.9</v>
      </c>
      <c r="X859" s="338">
        <v>0</v>
      </c>
    </row>
    <row r="860" spans="1:24" ht="409.5">
      <c r="A860" s="259" t="s">
        <v>42</v>
      </c>
      <c r="B860" s="188" t="s">
        <v>711</v>
      </c>
      <c r="C860" s="143" t="s">
        <v>712</v>
      </c>
      <c r="D860" s="157" t="s">
        <v>1466</v>
      </c>
      <c r="E860" s="157" t="s">
        <v>1467</v>
      </c>
      <c r="F860" s="157" t="s">
        <v>91</v>
      </c>
      <c r="G860" s="157" t="s">
        <v>82</v>
      </c>
      <c r="H860" s="157" t="s">
        <v>713</v>
      </c>
      <c r="I860" s="152">
        <v>611</v>
      </c>
      <c r="J860" s="187" t="s">
        <v>714</v>
      </c>
      <c r="K860" s="194" t="s">
        <v>715</v>
      </c>
      <c r="L860" s="153"/>
      <c r="M860" s="338">
        <v>5475.8</v>
      </c>
      <c r="N860" s="338">
        <v>6590</v>
      </c>
      <c r="O860" s="338">
        <v>3946</v>
      </c>
      <c r="P860" s="338">
        <f>SUM(Q860:R860)</f>
        <v>7535.5</v>
      </c>
      <c r="Q860" s="338">
        <v>7535.5</v>
      </c>
      <c r="R860" s="338">
        <v>0</v>
      </c>
      <c r="S860" s="338">
        <f>SUM(T860:U860)</f>
        <v>7412.7</v>
      </c>
      <c r="T860" s="338">
        <v>7412.7</v>
      </c>
      <c r="U860" s="338">
        <v>0</v>
      </c>
      <c r="V860" s="338">
        <f t="shared" si="235"/>
        <v>7767.2</v>
      </c>
      <c r="W860" s="338">
        <v>7767.2</v>
      </c>
      <c r="X860" s="338">
        <v>0</v>
      </c>
    </row>
    <row r="861" spans="1:24" ht="258.75" customHeight="1">
      <c r="A861" s="259" t="s">
        <v>75</v>
      </c>
      <c r="B861" s="188" t="s">
        <v>1092</v>
      </c>
      <c r="C861" s="143" t="s">
        <v>1093</v>
      </c>
      <c r="D861" s="153"/>
      <c r="E861" s="153"/>
      <c r="F861" s="152">
        <v>12</v>
      </c>
      <c r="G861" s="157" t="s">
        <v>138</v>
      </c>
      <c r="H861" s="152" t="s">
        <v>1094</v>
      </c>
      <c r="I861" s="152">
        <v>611</v>
      </c>
      <c r="J861" s="187" t="s">
        <v>1095</v>
      </c>
      <c r="K861" s="194" t="s">
        <v>1096</v>
      </c>
      <c r="L861" s="153"/>
      <c r="M861" s="338">
        <v>13044.2</v>
      </c>
      <c r="N861" s="338">
        <v>26158.799999999999</v>
      </c>
      <c r="O861" s="338">
        <v>18268.400000000001</v>
      </c>
      <c r="P861" s="338">
        <f>SUM(Q861:R861)</f>
        <v>28104.7</v>
      </c>
      <c r="Q861" s="338">
        <v>28104.7</v>
      </c>
      <c r="R861" s="338">
        <v>0</v>
      </c>
      <c r="S861" s="338">
        <f>SUM(T861:U861)</f>
        <v>27714.7</v>
      </c>
      <c r="T861" s="338">
        <v>27714.7</v>
      </c>
      <c r="U861" s="338">
        <v>0</v>
      </c>
      <c r="V861" s="338">
        <f t="shared" si="235"/>
        <v>28840.7</v>
      </c>
      <c r="W861" s="338">
        <v>28840.7</v>
      </c>
      <c r="X861" s="338">
        <v>0</v>
      </c>
    </row>
    <row r="862" spans="1:24" ht="37.5">
      <c r="A862" s="259" t="s">
        <v>34</v>
      </c>
      <c r="B862" s="187" t="s">
        <v>35</v>
      </c>
      <c r="C862" s="291"/>
      <c r="D862" s="153"/>
      <c r="E862" s="153"/>
      <c r="F862" s="188"/>
      <c r="G862" s="188"/>
      <c r="H862" s="188"/>
      <c r="I862" s="152">
        <v>600</v>
      </c>
      <c r="J862" s="189"/>
      <c r="K862" s="253"/>
      <c r="L862" s="153"/>
      <c r="M862" s="338">
        <f t="shared" ref="M862:U862" si="249">SUM(M863:M865)</f>
        <v>78.2</v>
      </c>
      <c r="N862" s="338">
        <f t="shared" si="249"/>
        <v>1395</v>
      </c>
      <c r="O862" s="338">
        <f t="shared" si="249"/>
        <v>1395</v>
      </c>
      <c r="P862" s="338">
        <f t="shared" si="249"/>
        <v>0</v>
      </c>
      <c r="Q862" s="338">
        <f t="shared" si="249"/>
        <v>0</v>
      </c>
      <c r="R862" s="338">
        <f t="shared" si="249"/>
        <v>0</v>
      </c>
      <c r="S862" s="338">
        <f t="shared" si="249"/>
        <v>0</v>
      </c>
      <c r="T862" s="338">
        <f t="shared" si="249"/>
        <v>0</v>
      </c>
      <c r="U862" s="338">
        <f t="shared" si="249"/>
        <v>0</v>
      </c>
      <c r="V862" s="338">
        <f t="shared" ref="V862:V865" si="250">W862</f>
        <v>0</v>
      </c>
      <c r="W862" s="338">
        <f>SUM(W863:W865)</f>
        <v>0</v>
      </c>
      <c r="X862" s="338">
        <v>0</v>
      </c>
    </row>
    <row r="863" spans="1:24" ht="112.5" customHeight="1">
      <c r="A863" s="259" t="s">
        <v>43</v>
      </c>
      <c r="B863" s="188" t="s">
        <v>1695</v>
      </c>
      <c r="C863" s="143" t="s">
        <v>717</v>
      </c>
      <c r="D863" s="157" t="s">
        <v>1466</v>
      </c>
      <c r="E863" s="157" t="s">
        <v>1467</v>
      </c>
      <c r="F863" s="157" t="s">
        <v>620</v>
      </c>
      <c r="G863" s="157" t="s">
        <v>718</v>
      </c>
      <c r="H863" s="157" t="s">
        <v>1097</v>
      </c>
      <c r="I863" s="152">
        <v>612</v>
      </c>
      <c r="J863" s="187" t="s">
        <v>719</v>
      </c>
      <c r="K863" s="194" t="s">
        <v>720</v>
      </c>
      <c r="L863" s="194"/>
      <c r="M863" s="338">
        <v>39.1</v>
      </c>
      <c r="N863" s="338">
        <v>1395</v>
      </c>
      <c r="O863" s="338">
        <v>1395</v>
      </c>
      <c r="P863" s="338">
        <f>SUM(Q863:R863)</f>
        <v>0</v>
      </c>
      <c r="Q863" s="338">
        <v>0</v>
      </c>
      <c r="R863" s="338">
        <v>0</v>
      </c>
      <c r="S863" s="338">
        <f>SUM(T863:U863)</f>
        <v>0</v>
      </c>
      <c r="T863" s="338">
        <v>0</v>
      </c>
      <c r="U863" s="338">
        <v>0</v>
      </c>
      <c r="V863" s="338">
        <f t="shared" si="250"/>
        <v>0</v>
      </c>
      <c r="W863" s="338">
        <v>0</v>
      </c>
      <c r="X863" s="338">
        <v>0</v>
      </c>
    </row>
    <row r="864" spans="1:24" ht="75">
      <c r="A864" s="259" t="s">
        <v>943</v>
      </c>
      <c r="B864" s="188" t="s">
        <v>1696</v>
      </c>
      <c r="C864" s="291"/>
      <c r="D864" s="157" t="s">
        <v>1145</v>
      </c>
      <c r="E864" s="157" t="s">
        <v>1372</v>
      </c>
      <c r="F864" s="157" t="s">
        <v>1468</v>
      </c>
      <c r="G864" s="157" t="s">
        <v>1469</v>
      </c>
      <c r="H864" s="157" t="s">
        <v>1470</v>
      </c>
      <c r="I864" s="152">
        <v>612</v>
      </c>
      <c r="J864" s="189"/>
      <c r="K864" s="253"/>
      <c r="L864" s="153"/>
      <c r="M864" s="338">
        <v>39.1</v>
      </c>
      <c r="N864" s="338">
        <v>0</v>
      </c>
      <c r="O864" s="338">
        <v>0</v>
      </c>
      <c r="P864" s="338">
        <f>SUM(Q864:R864)</f>
        <v>0</v>
      </c>
      <c r="Q864" s="338">
        <f>R864</f>
        <v>0</v>
      </c>
      <c r="R864" s="338">
        <v>0</v>
      </c>
      <c r="S864" s="338">
        <f>SUM(T864:U864)</f>
        <v>0</v>
      </c>
      <c r="T864" s="338">
        <f>U864</f>
        <v>0</v>
      </c>
      <c r="U864" s="338">
        <v>0</v>
      </c>
      <c r="V864" s="338">
        <f t="shared" si="250"/>
        <v>0</v>
      </c>
      <c r="W864" s="338">
        <v>0</v>
      </c>
      <c r="X864" s="338" t="e">
        <f>X865+X866+X869+X877+X878+X879+X883</f>
        <v>#REF!</v>
      </c>
    </row>
    <row r="865" spans="1:24">
      <c r="A865" s="259" t="s">
        <v>1471</v>
      </c>
      <c r="B865" s="188"/>
      <c r="C865" s="291"/>
      <c r="D865" s="153"/>
      <c r="E865" s="153"/>
      <c r="F865" s="188"/>
      <c r="G865" s="188"/>
      <c r="H865" s="188"/>
      <c r="I865" s="152">
        <v>612</v>
      </c>
      <c r="J865" s="189"/>
      <c r="K865" s="253"/>
      <c r="L865" s="153"/>
      <c r="M865" s="338"/>
      <c r="N865" s="338"/>
      <c r="O865" s="338"/>
      <c r="P865" s="338">
        <f>SUM(Q865:R865)</f>
        <v>0</v>
      </c>
      <c r="Q865" s="338"/>
      <c r="R865" s="338"/>
      <c r="S865" s="338">
        <f>SUM(T865:U865)</f>
        <v>0</v>
      </c>
      <c r="T865" s="338"/>
      <c r="U865" s="338"/>
      <c r="V865" s="338">
        <f t="shared" si="250"/>
        <v>0</v>
      </c>
      <c r="W865" s="338"/>
      <c r="X865" s="338">
        <v>0</v>
      </c>
    </row>
    <row r="866" spans="1:24">
      <c r="A866" s="449" t="s">
        <v>37</v>
      </c>
      <c r="B866" s="449"/>
      <c r="C866" s="449"/>
      <c r="D866" s="449"/>
      <c r="E866" s="449"/>
      <c r="F866" s="449"/>
      <c r="G866" s="449"/>
      <c r="H866" s="449"/>
      <c r="I866" s="449"/>
      <c r="J866" s="449"/>
      <c r="K866" s="449"/>
      <c r="L866" s="449"/>
      <c r="M866" s="144">
        <f t="shared" ref="M866:W866" si="251">SUM(M867,M869)</f>
        <v>11267.900000000001</v>
      </c>
      <c r="N866" s="144">
        <f t="shared" si="251"/>
        <v>12166.8</v>
      </c>
      <c r="O866" s="144">
        <f t="shared" si="251"/>
        <v>5909.7</v>
      </c>
      <c r="P866" s="144">
        <f t="shared" si="251"/>
        <v>12442.9</v>
      </c>
      <c r="Q866" s="144">
        <f t="shared" si="251"/>
        <v>12442.9</v>
      </c>
      <c r="R866" s="144">
        <f t="shared" si="251"/>
        <v>0</v>
      </c>
      <c r="S866" s="144">
        <f t="shared" si="251"/>
        <v>12240.1</v>
      </c>
      <c r="T866" s="144">
        <f t="shared" si="251"/>
        <v>12240.1</v>
      </c>
      <c r="U866" s="144">
        <f t="shared" si="251"/>
        <v>0</v>
      </c>
      <c r="V866" s="144">
        <f t="shared" si="251"/>
        <v>12825.5</v>
      </c>
      <c r="W866" s="144">
        <f t="shared" si="251"/>
        <v>12825.5</v>
      </c>
      <c r="X866" s="144" t="e">
        <f>X867+X868+#REF!</f>
        <v>#REF!</v>
      </c>
    </row>
    <row r="867" spans="1:24" ht="93.75">
      <c r="A867" s="259" t="s">
        <v>38</v>
      </c>
      <c r="B867" s="188" t="s">
        <v>77</v>
      </c>
      <c r="C867" s="291"/>
      <c r="D867" s="153"/>
      <c r="E867" s="153"/>
      <c r="F867" s="188"/>
      <c r="G867" s="188"/>
      <c r="H867" s="188"/>
      <c r="I867" s="152">
        <v>600</v>
      </c>
      <c r="J867" s="189"/>
      <c r="K867" s="253"/>
      <c r="L867" s="153"/>
      <c r="M867" s="338">
        <f t="shared" ref="M867:U867" si="252">SUM(M868:M868)</f>
        <v>10033.700000000001</v>
      </c>
      <c r="N867" s="338">
        <f t="shared" si="252"/>
        <v>11600</v>
      </c>
      <c r="O867" s="338">
        <f t="shared" si="252"/>
        <v>5760</v>
      </c>
      <c r="P867" s="338">
        <f t="shared" si="252"/>
        <v>12296.4</v>
      </c>
      <c r="Q867" s="338">
        <f t="shared" si="252"/>
        <v>12296.4</v>
      </c>
      <c r="R867" s="338">
        <f t="shared" si="252"/>
        <v>0</v>
      </c>
      <c r="S867" s="338">
        <f t="shared" si="252"/>
        <v>12096</v>
      </c>
      <c r="T867" s="338">
        <f t="shared" si="252"/>
        <v>12096</v>
      </c>
      <c r="U867" s="338">
        <f t="shared" si="252"/>
        <v>0</v>
      </c>
      <c r="V867" s="338">
        <f t="shared" ref="V867:V873" si="253">W867</f>
        <v>12674.5</v>
      </c>
      <c r="W867" s="338">
        <f>SUM(W868:W868)</f>
        <v>12674.5</v>
      </c>
      <c r="X867" s="338">
        <v>0</v>
      </c>
    </row>
    <row r="868" spans="1:24" ht="409.5">
      <c r="A868" s="259" t="s">
        <v>44</v>
      </c>
      <c r="B868" s="188" t="s">
        <v>721</v>
      </c>
      <c r="C868" s="143" t="s">
        <v>722</v>
      </c>
      <c r="D868" s="157" t="s">
        <v>1472</v>
      </c>
      <c r="E868" s="157" t="s">
        <v>1473</v>
      </c>
      <c r="F868" s="157" t="s">
        <v>92</v>
      </c>
      <c r="G868" s="157" t="s">
        <v>81</v>
      </c>
      <c r="H868" s="157" t="s">
        <v>723</v>
      </c>
      <c r="I868" s="152">
        <v>621</v>
      </c>
      <c r="J868" s="187" t="s">
        <v>724</v>
      </c>
      <c r="K868" s="194" t="s">
        <v>725</v>
      </c>
      <c r="L868" s="153"/>
      <c r="M868" s="338">
        <v>10033.700000000001</v>
      </c>
      <c r="N868" s="338">
        <v>11600</v>
      </c>
      <c r="O868" s="338">
        <v>5760</v>
      </c>
      <c r="P868" s="338">
        <f>SUM(Q868:R868)</f>
        <v>12296.4</v>
      </c>
      <c r="Q868" s="338">
        <v>12296.4</v>
      </c>
      <c r="R868" s="338">
        <v>0</v>
      </c>
      <c r="S868" s="338">
        <f>SUM(T868:U868)</f>
        <v>12096</v>
      </c>
      <c r="T868" s="338">
        <v>12096</v>
      </c>
      <c r="U868" s="338">
        <v>0</v>
      </c>
      <c r="V868" s="338">
        <f t="shared" si="253"/>
        <v>12674.5</v>
      </c>
      <c r="W868" s="338">
        <v>12674.5</v>
      </c>
      <c r="X868" s="338">
        <v>0</v>
      </c>
    </row>
    <row r="869" spans="1:24" ht="37.5">
      <c r="A869" s="259" t="s">
        <v>40</v>
      </c>
      <c r="B869" s="187" t="s">
        <v>39</v>
      </c>
      <c r="C869" s="291"/>
      <c r="D869" s="153"/>
      <c r="E869" s="153"/>
      <c r="F869" s="188"/>
      <c r="G869" s="188"/>
      <c r="H869" s="188"/>
      <c r="I869" s="152">
        <v>600</v>
      </c>
      <c r="J869" s="189"/>
      <c r="K869" s="253"/>
      <c r="L869" s="153"/>
      <c r="M869" s="338">
        <f t="shared" ref="M869:U869" si="254">M870</f>
        <v>1234.2</v>
      </c>
      <c r="N869" s="338">
        <f t="shared" si="254"/>
        <v>566.79999999999995</v>
      </c>
      <c r="O869" s="338">
        <f t="shared" si="254"/>
        <v>149.69999999999999</v>
      </c>
      <c r="P869" s="338">
        <f t="shared" si="254"/>
        <v>146.5</v>
      </c>
      <c r="Q869" s="338">
        <f t="shared" si="254"/>
        <v>146.5</v>
      </c>
      <c r="R869" s="338">
        <f t="shared" si="254"/>
        <v>0</v>
      </c>
      <c r="S869" s="338">
        <f t="shared" si="254"/>
        <v>144.1</v>
      </c>
      <c r="T869" s="338">
        <f t="shared" si="254"/>
        <v>144.1</v>
      </c>
      <c r="U869" s="338">
        <f t="shared" si="254"/>
        <v>0</v>
      </c>
      <c r="V869" s="338">
        <f t="shared" si="253"/>
        <v>151</v>
      </c>
      <c r="W869" s="338">
        <f>W870</f>
        <v>151</v>
      </c>
      <c r="X869" s="338" t="e">
        <f>X870+X871+X872+X873+X874+X875+X876</f>
        <v>#REF!</v>
      </c>
    </row>
    <row r="870" spans="1:24" ht="37.5">
      <c r="A870" s="503" t="s">
        <v>45</v>
      </c>
      <c r="B870" s="188" t="s">
        <v>726</v>
      </c>
      <c r="C870" s="451" t="s">
        <v>722</v>
      </c>
      <c r="D870" s="143"/>
      <c r="E870" s="153"/>
      <c r="F870" s="157"/>
      <c r="G870" s="157"/>
      <c r="H870" s="157"/>
      <c r="I870" s="152">
        <v>622</v>
      </c>
      <c r="J870" s="439" t="s">
        <v>727</v>
      </c>
      <c r="K870" s="440" t="s">
        <v>728</v>
      </c>
      <c r="L870" s="454"/>
      <c r="M870" s="338">
        <f t="shared" ref="M870:U870" si="255">M871+M873+M872</f>
        <v>1234.2</v>
      </c>
      <c r="N870" s="338">
        <f t="shared" si="255"/>
        <v>566.79999999999995</v>
      </c>
      <c r="O870" s="338">
        <f t="shared" si="255"/>
        <v>149.69999999999999</v>
      </c>
      <c r="P870" s="338">
        <f t="shared" si="255"/>
        <v>146.5</v>
      </c>
      <c r="Q870" s="338">
        <f t="shared" si="255"/>
        <v>146.5</v>
      </c>
      <c r="R870" s="338">
        <f t="shared" si="255"/>
        <v>0</v>
      </c>
      <c r="S870" s="338">
        <f t="shared" si="255"/>
        <v>144.1</v>
      </c>
      <c r="T870" s="338">
        <f t="shared" si="255"/>
        <v>144.1</v>
      </c>
      <c r="U870" s="338">
        <f t="shared" si="255"/>
        <v>0</v>
      </c>
      <c r="V870" s="338">
        <f t="shared" si="253"/>
        <v>151</v>
      </c>
      <c r="W870" s="338">
        <f>W871+W873+W872</f>
        <v>151</v>
      </c>
      <c r="X870" s="338">
        <v>0</v>
      </c>
    </row>
    <row r="871" spans="1:24" ht="93.75">
      <c r="A871" s="503"/>
      <c r="B871" s="188" t="s">
        <v>1474</v>
      </c>
      <c r="C871" s="451"/>
      <c r="D871" s="289" t="s">
        <v>1472</v>
      </c>
      <c r="E871" s="232" t="s">
        <v>1475</v>
      </c>
      <c r="F871" s="157" t="s">
        <v>1476</v>
      </c>
      <c r="G871" s="157" t="s">
        <v>1477</v>
      </c>
      <c r="H871" s="157" t="s">
        <v>1478</v>
      </c>
      <c r="I871" s="152">
        <v>622</v>
      </c>
      <c r="J871" s="439"/>
      <c r="K871" s="440"/>
      <c r="L871" s="454"/>
      <c r="M871" s="338">
        <v>184.2</v>
      </c>
      <c r="N871" s="338">
        <v>149.69999999999999</v>
      </c>
      <c r="O871" s="338">
        <v>149.69999999999999</v>
      </c>
      <c r="P871" s="338">
        <v>0</v>
      </c>
      <c r="Q871" s="338">
        <v>0</v>
      </c>
      <c r="R871" s="338">
        <v>0</v>
      </c>
      <c r="S871" s="338">
        <v>0</v>
      </c>
      <c r="T871" s="338">
        <v>0</v>
      </c>
      <c r="U871" s="338">
        <v>0</v>
      </c>
      <c r="V871" s="338">
        <f t="shared" si="253"/>
        <v>0</v>
      </c>
      <c r="W871" s="338">
        <v>0</v>
      </c>
      <c r="X871" s="338">
        <v>0</v>
      </c>
    </row>
    <row r="872" spans="1:24">
      <c r="A872" s="503"/>
      <c r="B872" s="188" t="s">
        <v>882</v>
      </c>
      <c r="C872" s="451"/>
      <c r="D872" s="289" t="s">
        <v>1472</v>
      </c>
      <c r="E872" s="232" t="s">
        <v>1475</v>
      </c>
      <c r="F872" s="157" t="s">
        <v>92</v>
      </c>
      <c r="G872" s="157" t="s">
        <v>81</v>
      </c>
      <c r="H872" s="157" t="s">
        <v>1098</v>
      </c>
      <c r="I872" s="152">
        <v>622</v>
      </c>
      <c r="J872" s="439"/>
      <c r="K872" s="440"/>
      <c r="L872" s="454"/>
      <c r="M872" s="338">
        <v>1000</v>
      </c>
      <c r="N872" s="338">
        <v>417.1</v>
      </c>
      <c r="O872" s="338">
        <v>0</v>
      </c>
      <c r="P872" s="338">
        <f>Q872</f>
        <v>146.5</v>
      </c>
      <c r="Q872" s="338">
        <v>146.5</v>
      </c>
      <c r="R872" s="338">
        <v>0</v>
      </c>
      <c r="S872" s="338">
        <f>T872</f>
        <v>144.1</v>
      </c>
      <c r="T872" s="338">
        <v>144.1</v>
      </c>
      <c r="U872" s="338">
        <v>0</v>
      </c>
      <c r="V872" s="338">
        <f t="shared" si="253"/>
        <v>151</v>
      </c>
      <c r="W872" s="338">
        <v>151</v>
      </c>
      <c r="X872" s="338">
        <v>0</v>
      </c>
    </row>
    <row r="873" spans="1:24" ht="56.25">
      <c r="A873" s="503"/>
      <c r="B873" s="188" t="s">
        <v>1697</v>
      </c>
      <c r="C873" s="451"/>
      <c r="D873" s="157" t="s">
        <v>379</v>
      </c>
      <c r="E873" s="157" t="s">
        <v>1212</v>
      </c>
      <c r="F873" s="157" t="s">
        <v>92</v>
      </c>
      <c r="G873" s="157" t="s">
        <v>81</v>
      </c>
      <c r="H873" s="157" t="s">
        <v>181</v>
      </c>
      <c r="I873" s="152">
        <v>622</v>
      </c>
      <c r="J873" s="439"/>
      <c r="K873" s="440"/>
      <c r="L873" s="454"/>
      <c r="M873" s="338">
        <v>50</v>
      </c>
      <c r="N873" s="338">
        <v>0</v>
      </c>
      <c r="O873" s="338">
        <v>0</v>
      </c>
      <c r="P873" s="338">
        <v>0</v>
      </c>
      <c r="Q873" s="338">
        <v>0</v>
      </c>
      <c r="R873" s="338">
        <v>0</v>
      </c>
      <c r="S873" s="338">
        <v>0</v>
      </c>
      <c r="T873" s="338">
        <v>0</v>
      </c>
      <c r="U873" s="338">
        <v>0</v>
      </c>
      <c r="V873" s="338">
        <f t="shared" si="253"/>
        <v>0</v>
      </c>
      <c r="W873" s="338">
        <v>0</v>
      </c>
      <c r="X873" s="338">
        <v>0</v>
      </c>
    </row>
    <row r="874" spans="1:24">
      <c r="A874" s="449" t="s">
        <v>158</v>
      </c>
      <c r="B874" s="449"/>
      <c r="C874" s="449"/>
      <c r="D874" s="449"/>
      <c r="E874" s="449"/>
      <c r="F874" s="449"/>
      <c r="G874" s="449"/>
      <c r="H874" s="449"/>
      <c r="I874" s="449"/>
      <c r="J874" s="449"/>
      <c r="K874" s="449"/>
      <c r="L874" s="449"/>
      <c r="M874" s="339">
        <f>M875+M879+M882+M883+M886+M891+M890+M876</f>
        <v>3279.4</v>
      </c>
      <c r="N874" s="339">
        <f>N875+N879+N882+N883+N886+N891+N890+N876</f>
        <v>15316.6</v>
      </c>
      <c r="O874" s="339">
        <f>O875+O879+O882+O883+O886+O891+O890+O876</f>
        <v>9726.7000000000007</v>
      </c>
      <c r="P874" s="339">
        <f>P875+P879+P882+P883+P886+P891+P890+P876</f>
        <v>4128.1000000000004</v>
      </c>
      <c r="Q874" s="339">
        <f t="shared" ref="Q874:X874" si="256">Q875+Q879+Q882+Q883+Q886+Q891+Q890+Q876</f>
        <v>4128.1000000000004</v>
      </c>
      <c r="R874" s="339">
        <f t="shared" si="256"/>
        <v>0</v>
      </c>
      <c r="S874" s="339">
        <f t="shared" si="256"/>
        <v>4060.8</v>
      </c>
      <c r="T874" s="339">
        <f t="shared" si="256"/>
        <v>4060.8</v>
      </c>
      <c r="U874" s="339">
        <f t="shared" si="256"/>
        <v>0</v>
      </c>
      <c r="V874" s="339">
        <f t="shared" si="256"/>
        <v>4254.9000000000005</v>
      </c>
      <c r="W874" s="339">
        <f t="shared" si="256"/>
        <v>4254.9000000000005</v>
      </c>
      <c r="X874" s="339" t="e">
        <f t="shared" si="256"/>
        <v>#REF!</v>
      </c>
    </row>
    <row r="875" spans="1:24" ht="93.75">
      <c r="A875" s="290" t="s">
        <v>150</v>
      </c>
      <c r="B875" s="148" t="s">
        <v>1698</v>
      </c>
      <c r="C875" s="228" t="s">
        <v>1479</v>
      </c>
      <c r="D875" s="157" t="s">
        <v>467</v>
      </c>
      <c r="E875" s="157" t="s">
        <v>1324</v>
      </c>
      <c r="F875" s="157" t="s">
        <v>79</v>
      </c>
      <c r="G875" s="157" t="s">
        <v>139</v>
      </c>
      <c r="H875" s="157" t="s">
        <v>729</v>
      </c>
      <c r="I875" s="152">
        <v>630</v>
      </c>
      <c r="J875" s="439" t="s">
        <v>730</v>
      </c>
      <c r="K875" s="440" t="s">
        <v>731</v>
      </c>
      <c r="L875" s="440"/>
      <c r="M875" s="338">
        <v>50</v>
      </c>
      <c r="N875" s="338">
        <v>50</v>
      </c>
      <c r="O875" s="338">
        <v>50</v>
      </c>
      <c r="P875" s="338">
        <f>SUM(Q875:R875)</f>
        <v>0</v>
      </c>
      <c r="Q875" s="338">
        <v>0</v>
      </c>
      <c r="R875" s="338">
        <v>0</v>
      </c>
      <c r="S875" s="338">
        <f>SUM(T875:U875)</f>
        <v>0</v>
      </c>
      <c r="T875" s="338">
        <v>0</v>
      </c>
      <c r="U875" s="338">
        <v>0</v>
      </c>
      <c r="V875" s="338">
        <f>W875</f>
        <v>0</v>
      </c>
      <c r="W875" s="338">
        <v>0</v>
      </c>
      <c r="X875" s="338">
        <v>0</v>
      </c>
    </row>
    <row r="876" spans="1:24" ht="75">
      <c r="A876" s="516" t="s">
        <v>165</v>
      </c>
      <c r="B876" s="148" t="s">
        <v>1480</v>
      </c>
      <c r="C876" s="451" t="s">
        <v>1481</v>
      </c>
      <c r="D876" s="153"/>
      <c r="E876" s="153"/>
      <c r="F876" s="157"/>
      <c r="G876" s="157"/>
      <c r="H876" s="157"/>
      <c r="I876" s="152">
        <v>630</v>
      </c>
      <c r="J876" s="439"/>
      <c r="K876" s="440"/>
      <c r="L876" s="440"/>
      <c r="M876" s="338">
        <f t="shared" ref="M876:W876" si="257">M877+M878</f>
        <v>0</v>
      </c>
      <c r="N876" s="338">
        <f t="shared" si="257"/>
        <v>9240</v>
      </c>
      <c r="O876" s="338">
        <f t="shared" si="257"/>
        <v>5162</v>
      </c>
      <c r="P876" s="338">
        <f t="shared" si="257"/>
        <v>0</v>
      </c>
      <c r="Q876" s="338">
        <f t="shared" si="257"/>
        <v>0</v>
      </c>
      <c r="R876" s="338">
        <f t="shared" si="257"/>
        <v>0</v>
      </c>
      <c r="S876" s="338">
        <f t="shared" si="257"/>
        <v>0</v>
      </c>
      <c r="T876" s="338">
        <f t="shared" si="257"/>
        <v>0</v>
      </c>
      <c r="U876" s="338">
        <f t="shared" si="257"/>
        <v>0</v>
      </c>
      <c r="V876" s="338">
        <f t="shared" si="257"/>
        <v>0</v>
      </c>
      <c r="W876" s="338">
        <f t="shared" si="257"/>
        <v>0</v>
      </c>
      <c r="X876" s="338">
        <v>0</v>
      </c>
    </row>
    <row r="877" spans="1:24" ht="37.5">
      <c r="A877" s="516"/>
      <c r="B877" s="188" t="s">
        <v>132</v>
      </c>
      <c r="C877" s="451"/>
      <c r="D877" s="157" t="s">
        <v>877</v>
      </c>
      <c r="E877" s="157" t="s">
        <v>1311</v>
      </c>
      <c r="F877" s="157" t="s">
        <v>91</v>
      </c>
      <c r="G877" s="157" t="s">
        <v>82</v>
      </c>
      <c r="H877" s="157" t="s">
        <v>93</v>
      </c>
      <c r="I877" s="152"/>
      <c r="J877" s="439"/>
      <c r="K877" s="440"/>
      <c r="L877" s="440"/>
      <c r="M877" s="338">
        <v>0</v>
      </c>
      <c r="N877" s="338">
        <v>1540</v>
      </c>
      <c r="O877" s="338">
        <v>0</v>
      </c>
      <c r="P877" s="338">
        <v>0</v>
      </c>
      <c r="Q877" s="338">
        <v>0</v>
      </c>
      <c r="R877" s="338">
        <v>0</v>
      </c>
      <c r="S877" s="338">
        <v>0</v>
      </c>
      <c r="T877" s="338">
        <v>0</v>
      </c>
      <c r="U877" s="338">
        <v>0</v>
      </c>
      <c r="V877" s="338">
        <v>0</v>
      </c>
      <c r="W877" s="338">
        <v>0</v>
      </c>
      <c r="X877" s="338">
        <v>0</v>
      </c>
    </row>
    <row r="878" spans="1:24" ht="56.25">
      <c r="A878" s="516"/>
      <c r="B878" s="188" t="s">
        <v>1333</v>
      </c>
      <c r="C878" s="451"/>
      <c r="D878" s="157" t="s">
        <v>877</v>
      </c>
      <c r="E878" s="157" t="s">
        <v>1311</v>
      </c>
      <c r="F878" s="157" t="s">
        <v>91</v>
      </c>
      <c r="G878" s="157" t="s">
        <v>82</v>
      </c>
      <c r="H878" s="157" t="s">
        <v>1238</v>
      </c>
      <c r="I878" s="152"/>
      <c r="J878" s="439"/>
      <c r="K878" s="440"/>
      <c r="L878" s="440"/>
      <c r="M878" s="338">
        <v>0</v>
      </c>
      <c r="N878" s="338">
        <v>7700</v>
      </c>
      <c r="O878" s="338">
        <v>5162</v>
      </c>
      <c r="P878" s="338">
        <f>Q878</f>
        <v>0</v>
      </c>
      <c r="Q878" s="338">
        <v>0</v>
      </c>
      <c r="R878" s="338">
        <v>0</v>
      </c>
      <c r="S878" s="338">
        <f>T878</f>
        <v>0</v>
      </c>
      <c r="T878" s="338">
        <v>0</v>
      </c>
      <c r="U878" s="338">
        <v>0</v>
      </c>
      <c r="V878" s="338">
        <f>W878</f>
        <v>0</v>
      </c>
      <c r="W878" s="338">
        <v>0</v>
      </c>
      <c r="X878" s="338">
        <v>0</v>
      </c>
    </row>
    <row r="879" spans="1:24" ht="37.5">
      <c r="A879" s="516" t="s">
        <v>734</v>
      </c>
      <c r="B879" s="188" t="s">
        <v>1699</v>
      </c>
      <c r="C879" s="442" t="s">
        <v>735</v>
      </c>
      <c r="D879" s="153"/>
      <c r="E879" s="153"/>
      <c r="F879" s="157"/>
      <c r="G879" s="157"/>
      <c r="H879" s="157"/>
      <c r="I879" s="152">
        <v>630</v>
      </c>
      <c r="J879" s="439"/>
      <c r="K879" s="440"/>
      <c r="L879" s="440"/>
      <c r="M879" s="338">
        <f>M880+M881</f>
        <v>400</v>
      </c>
      <c r="N879" s="338">
        <f t="shared" ref="N879:W879" si="258">N880+N881</f>
        <v>400</v>
      </c>
      <c r="O879" s="338">
        <f t="shared" si="258"/>
        <v>170.1</v>
      </c>
      <c r="P879" s="338">
        <f t="shared" si="258"/>
        <v>53.6</v>
      </c>
      <c r="Q879" s="338">
        <f t="shared" si="258"/>
        <v>53.6</v>
      </c>
      <c r="R879" s="338">
        <f t="shared" si="258"/>
        <v>0</v>
      </c>
      <c r="S879" s="338">
        <f t="shared" si="258"/>
        <v>52.7</v>
      </c>
      <c r="T879" s="338">
        <f t="shared" si="258"/>
        <v>52.7</v>
      </c>
      <c r="U879" s="338">
        <f t="shared" si="258"/>
        <v>0</v>
      </c>
      <c r="V879" s="338">
        <f t="shared" si="258"/>
        <v>55.2</v>
      </c>
      <c r="W879" s="338">
        <f t="shared" si="258"/>
        <v>55.2</v>
      </c>
      <c r="X879" s="338">
        <f>X880+X881+X882</f>
        <v>0</v>
      </c>
    </row>
    <row r="880" spans="1:24" ht="56.25">
      <c r="A880" s="516"/>
      <c r="B880" s="188" t="s">
        <v>732</v>
      </c>
      <c r="C880" s="442"/>
      <c r="D880" s="157" t="s">
        <v>467</v>
      </c>
      <c r="E880" s="157" t="s">
        <v>1324</v>
      </c>
      <c r="F880" s="157" t="s">
        <v>79</v>
      </c>
      <c r="G880" s="157" t="s">
        <v>139</v>
      </c>
      <c r="H880" s="157" t="s">
        <v>736</v>
      </c>
      <c r="I880" s="152"/>
      <c r="J880" s="439"/>
      <c r="K880" s="440"/>
      <c r="L880" s="440"/>
      <c r="M880" s="338">
        <v>348.5</v>
      </c>
      <c r="N880" s="338">
        <v>352.4</v>
      </c>
      <c r="O880" s="338">
        <v>134.1</v>
      </c>
      <c r="P880" s="338">
        <v>0</v>
      </c>
      <c r="Q880" s="338">
        <v>0</v>
      </c>
      <c r="R880" s="338">
        <v>0</v>
      </c>
      <c r="S880" s="338">
        <v>0</v>
      </c>
      <c r="T880" s="338">
        <v>0</v>
      </c>
      <c r="U880" s="338">
        <v>0</v>
      </c>
      <c r="V880" s="338">
        <v>0</v>
      </c>
      <c r="W880" s="338">
        <v>0</v>
      </c>
      <c r="X880" s="338">
        <v>0</v>
      </c>
    </row>
    <row r="881" spans="1:24" ht="75">
      <c r="A881" s="516"/>
      <c r="B881" s="188" t="s">
        <v>737</v>
      </c>
      <c r="C881" s="442"/>
      <c r="D881" s="157" t="s">
        <v>467</v>
      </c>
      <c r="E881" s="157" t="s">
        <v>1324</v>
      </c>
      <c r="F881" s="157" t="s">
        <v>79</v>
      </c>
      <c r="G881" s="157" t="s">
        <v>139</v>
      </c>
      <c r="H881" s="157" t="s">
        <v>738</v>
      </c>
      <c r="I881" s="152"/>
      <c r="J881" s="439"/>
      <c r="K881" s="440"/>
      <c r="L881" s="440"/>
      <c r="M881" s="338">
        <v>51.5</v>
      </c>
      <c r="N881" s="338">
        <v>47.6</v>
      </c>
      <c r="O881" s="338">
        <v>36</v>
      </c>
      <c r="P881" s="338">
        <f>Q881+R881</f>
        <v>53.6</v>
      </c>
      <c r="Q881" s="338">
        <v>53.6</v>
      </c>
      <c r="R881" s="338">
        <v>0</v>
      </c>
      <c r="S881" s="338">
        <f>T881+U881</f>
        <v>52.7</v>
      </c>
      <c r="T881" s="338">
        <v>52.7</v>
      </c>
      <c r="U881" s="338">
        <v>0</v>
      </c>
      <c r="V881" s="338">
        <f>W881+X852</f>
        <v>55.2</v>
      </c>
      <c r="W881" s="338">
        <v>55.2</v>
      </c>
      <c r="X881" s="338">
        <v>0</v>
      </c>
    </row>
    <row r="882" spans="1:24" ht="131.25">
      <c r="A882" s="290" t="s">
        <v>739</v>
      </c>
      <c r="B882" s="188" t="s">
        <v>1700</v>
      </c>
      <c r="C882" s="442"/>
      <c r="D882" s="157" t="s">
        <v>467</v>
      </c>
      <c r="E882" s="157" t="s">
        <v>1324</v>
      </c>
      <c r="F882" s="157" t="s">
        <v>79</v>
      </c>
      <c r="G882" s="157" t="s">
        <v>139</v>
      </c>
      <c r="H882" s="157" t="s">
        <v>729</v>
      </c>
      <c r="I882" s="152">
        <v>630</v>
      </c>
      <c r="J882" s="439"/>
      <c r="K882" s="440"/>
      <c r="L882" s="440"/>
      <c r="M882" s="338">
        <v>55</v>
      </c>
      <c r="N882" s="338">
        <v>50</v>
      </c>
      <c r="O882" s="338">
        <v>50</v>
      </c>
      <c r="P882" s="338">
        <v>0</v>
      </c>
      <c r="Q882" s="338">
        <v>0</v>
      </c>
      <c r="R882" s="338">
        <v>0</v>
      </c>
      <c r="S882" s="338">
        <v>0</v>
      </c>
      <c r="T882" s="338">
        <v>0</v>
      </c>
      <c r="U882" s="338">
        <v>0</v>
      </c>
      <c r="V882" s="338">
        <v>0</v>
      </c>
      <c r="W882" s="338">
        <v>0</v>
      </c>
      <c r="X882" s="338">
        <v>0</v>
      </c>
    </row>
    <row r="883" spans="1:24" ht="56.25">
      <c r="A883" s="516" t="s">
        <v>740</v>
      </c>
      <c r="B883" s="188" t="s">
        <v>1701</v>
      </c>
      <c r="C883" s="442"/>
      <c r="D883" s="153"/>
      <c r="E883" s="153"/>
      <c r="F883" s="157"/>
      <c r="G883" s="157"/>
      <c r="H883" s="157"/>
      <c r="I883" s="152">
        <v>630</v>
      </c>
      <c r="J883" s="439"/>
      <c r="K883" s="440"/>
      <c r="L883" s="440"/>
      <c r="M883" s="338">
        <f t="shared" ref="M883:W883" si="259">M884+M885</f>
        <v>250</v>
      </c>
      <c r="N883" s="338">
        <f t="shared" si="259"/>
        <v>215</v>
      </c>
      <c r="O883" s="338">
        <f t="shared" si="259"/>
        <v>85</v>
      </c>
      <c r="P883" s="338">
        <f t="shared" si="259"/>
        <v>400.6</v>
      </c>
      <c r="Q883" s="338">
        <f t="shared" si="259"/>
        <v>400.6</v>
      </c>
      <c r="R883" s="338">
        <f t="shared" si="259"/>
        <v>0</v>
      </c>
      <c r="S883" s="338">
        <f t="shared" si="259"/>
        <v>394.1</v>
      </c>
      <c r="T883" s="338">
        <f t="shared" si="259"/>
        <v>394.1</v>
      </c>
      <c r="U883" s="338">
        <f t="shared" si="259"/>
        <v>0</v>
      </c>
      <c r="V883" s="338">
        <f t="shared" si="259"/>
        <v>412.9</v>
      </c>
      <c r="W883" s="338">
        <f t="shared" si="259"/>
        <v>412.9</v>
      </c>
      <c r="X883" s="338">
        <v>0</v>
      </c>
    </row>
    <row r="884" spans="1:24" ht="56.25">
      <c r="A884" s="516"/>
      <c r="B884" s="188" t="s">
        <v>732</v>
      </c>
      <c r="C884" s="442"/>
      <c r="D884" s="157" t="s">
        <v>467</v>
      </c>
      <c r="E884" s="157" t="s">
        <v>1324</v>
      </c>
      <c r="F884" s="157" t="s">
        <v>79</v>
      </c>
      <c r="G884" s="157" t="s">
        <v>139</v>
      </c>
      <c r="H884" s="157" t="s">
        <v>729</v>
      </c>
      <c r="I884" s="152"/>
      <c r="J884" s="439"/>
      <c r="K884" s="440"/>
      <c r="L884" s="440"/>
      <c r="M884" s="338">
        <v>193</v>
      </c>
      <c r="N884" s="338">
        <v>156.19999999999999</v>
      </c>
      <c r="O884" s="338">
        <v>85</v>
      </c>
      <c r="P884" s="338">
        <v>0</v>
      </c>
      <c r="Q884" s="338">
        <v>0</v>
      </c>
      <c r="R884" s="338">
        <v>0</v>
      </c>
      <c r="S884" s="338">
        <v>0</v>
      </c>
      <c r="T884" s="338">
        <v>0</v>
      </c>
      <c r="U884" s="338">
        <v>0</v>
      </c>
      <c r="V884" s="338">
        <v>0</v>
      </c>
      <c r="W884" s="338">
        <v>0</v>
      </c>
      <c r="X884" s="338">
        <v>0</v>
      </c>
    </row>
    <row r="885" spans="1:24" ht="56.25">
      <c r="A885" s="516"/>
      <c r="B885" s="188" t="s">
        <v>741</v>
      </c>
      <c r="C885" s="442"/>
      <c r="D885" s="157" t="s">
        <v>375</v>
      </c>
      <c r="E885" s="157" t="s">
        <v>1233</v>
      </c>
      <c r="F885" s="157" t="s">
        <v>376</v>
      </c>
      <c r="G885" s="157" t="s">
        <v>92</v>
      </c>
      <c r="H885" s="157" t="s">
        <v>377</v>
      </c>
      <c r="I885" s="152"/>
      <c r="J885" s="439"/>
      <c r="K885" s="440"/>
      <c r="L885" s="440"/>
      <c r="M885" s="338">
        <v>57</v>
      </c>
      <c r="N885" s="338">
        <v>58.8</v>
      </c>
      <c r="O885" s="338">
        <v>0</v>
      </c>
      <c r="P885" s="338">
        <f>Q885+R885</f>
        <v>400.6</v>
      </c>
      <c r="Q885" s="338">
        <v>400.6</v>
      </c>
      <c r="R885" s="338">
        <v>0</v>
      </c>
      <c r="S885" s="338">
        <f>T885+U885</f>
        <v>394.1</v>
      </c>
      <c r="T885" s="338">
        <v>394.1</v>
      </c>
      <c r="U885" s="338">
        <v>0</v>
      </c>
      <c r="V885" s="338">
        <f>W885+X858</f>
        <v>412.9</v>
      </c>
      <c r="W885" s="338">
        <v>412.9</v>
      </c>
      <c r="X885" s="338" t="e">
        <f>SUM(X886,X891,X903)</f>
        <v>#REF!</v>
      </c>
    </row>
    <row r="886" spans="1:24" ht="56.25">
      <c r="A886" s="516" t="s">
        <v>742</v>
      </c>
      <c r="B886" s="188" t="s">
        <v>1702</v>
      </c>
      <c r="C886" s="442"/>
      <c r="D886" s="153"/>
      <c r="E886" s="153"/>
      <c r="F886" s="157"/>
      <c r="G886" s="157"/>
      <c r="H886" s="157"/>
      <c r="I886" s="152">
        <v>630</v>
      </c>
      <c r="J886" s="439"/>
      <c r="K886" s="440"/>
      <c r="L886" s="440"/>
      <c r="M886" s="338">
        <f>M888+M889+M887</f>
        <v>2374.4</v>
      </c>
      <c r="N886" s="338">
        <f>N888+N889+N887</f>
        <v>5201.6000000000004</v>
      </c>
      <c r="O886" s="338">
        <f>O888+O889+O887</f>
        <v>4130.3999999999996</v>
      </c>
      <c r="P886" s="338">
        <f>Q886+R886</f>
        <v>3673.9</v>
      </c>
      <c r="Q886" s="338">
        <f>Q888+Q889+Q887</f>
        <v>3673.9</v>
      </c>
      <c r="R886" s="338">
        <v>0</v>
      </c>
      <c r="S886" s="338">
        <f>T886+U886</f>
        <v>3614</v>
      </c>
      <c r="T886" s="338">
        <f>T888+T889+T887</f>
        <v>3614</v>
      </c>
      <c r="U886" s="338">
        <v>0</v>
      </c>
      <c r="V886" s="338">
        <f>W886+X859</f>
        <v>3786.8</v>
      </c>
      <c r="W886" s="338">
        <f>W888+W889+W887</f>
        <v>3786.8</v>
      </c>
      <c r="X886" s="338">
        <f>SUM(X887:X890)</f>
        <v>0</v>
      </c>
    </row>
    <row r="887" spans="1:24" ht="93.75">
      <c r="A887" s="516"/>
      <c r="B887" s="188" t="s">
        <v>1703</v>
      </c>
      <c r="C887" s="143"/>
      <c r="D887" s="157" t="s">
        <v>864</v>
      </c>
      <c r="E887" s="157" t="s">
        <v>1194</v>
      </c>
      <c r="F887" s="157" t="s">
        <v>79</v>
      </c>
      <c r="G887" s="157" t="s">
        <v>139</v>
      </c>
      <c r="H887" s="157" t="s">
        <v>120</v>
      </c>
      <c r="I887" s="152"/>
      <c r="J887" s="439"/>
      <c r="K887" s="440"/>
      <c r="L887" s="440"/>
      <c r="M887" s="338">
        <v>275.39999999999998</v>
      </c>
      <c r="N887" s="338">
        <v>3262.6</v>
      </c>
      <c r="O887" s="338">
        <v>3262.6</v>
      </c>
      <c r="P887" s="338">
        <v>0</v>
      </c>
      <c r="Q887" s="338">
        <v>0</v>
      </c>
      <c r="R887" s="338">
        <v>0</v>
      </c>
      <c r="S887" s="338">
        <f>T887+U887</f>
        <v>0</v>
      </c>
      <c r="T887" s="338">
        <v>0</v>
      </c>
      <c r="U887" s="338">
        <v>0</v>
      </c>
      <c r="V887" s="338">
        <f>W887+X860</f>
        <v>0</v>
      </c>
      <c r="W887" s="338">
        <v>0</v>
      </c>
      <c r="X887" s="338">
        <v>0</v>
      </c>
    </row>
    <row r="888" spans="1:24" ht="56.25">
      <c r="A888" s="516"/>
      <c r="B888" s="188" t="s">
        <v>732</v>
      </c>
      <c r="C888" s="143"/>
      <c r="D888" s="157" t="s">
        <v>467</v>
      </c>
      <c r="E888" s="157" t="s">
        <v>1324</v>
      </c>
      <c r="F888" s="157" t="s">
        <v>79</v>
      </c>
      <c r="G888" s="157" t="s">
        <v>139</v>
      </c>
      <c r="H888" s="157" t="s">
        <v>729</v>
      </c>
      <c r="I888" s="152"/>
      <c r="J888" s="439"/>
      <c r="K888" s="440"/>
      <c r="L888" s="440"/>
      <c r="M888" s="338">
        <v>2053.5</v>
      </c>
      <c r="N888" s="338">
        <v>1895.1</v>
      </c>
      <c r="O888" s="338">
        <v>867.8</v>
      </c>
      <c r="P888" s="338">
        <f>Q888</f>
        <v>3594.4</v>
      </c>
      <c r="Q888" s="338">
        <v>3594.4</v>
      </c>
      <c r="R888" s="338">
        <v>0</v>
      </c>
      <c r="S888" s="338">
        <f>T888</f>
        <v>3535.8</v>
      </c>
      <c r="T888" s="338">
        <v>3535.8</v>
      </c>
      <c r="U888" s="338">
        <v>0</v>
      </c>
      <c r="V888" s="338">
        <f>W888</f>
        <v>3704.9</v>
      </c>
      <c r="W888" s="338">
        <v>3704.9</v>
      </c>
      <c r="X888" s="338">
        <v>0</v>
      </c>
    </row>
    <row r="889" spans="1:24" ht="56.25">
      <c r="A889" s="516"/>
      <c r="B889" s="188" t="s">
        <v>1099</v>
      </c>
      <c r="C889" s="143"/>
      <c r="D889" s="157" t="s">
        <v>467</v>
      </c>
      <c r="E889" s="157" t="s">
        <v>1324</v>
      </c>
      <c r="F889" s="157" t="s">
        <v>79</v>
      </c>
      <c r="G889" s="157" t="s">
        <v>139</v>
      </c>
      <c r="H889" s="157" t="s">
        <v>482</v>
      </c>
      <c r="I889" s="152"/>
      <c r="J889" s="439"/>
      <c r="K889" s="440"/>
      <c r="L889" s="440"/>
      <c r="M889" s="338">
        <v>45.5</v>
      </c>
      <c r="N889" s="338">
        <v>43.9</v>
      </c>
      <c r="O889" s="338">
        <v>0</v>
      </c>
      <c r="P889" s="338">
        <f>Q889</f>
        <v>79.5</v>
      </c>
      <c r="Q889" s="338">
        <v>79.5</v>
      </c>
      <c r="R889" s="338">
        <v>0</v>
      </c>
      <c r="S889" s="338">
        <f>T889</f>
        <v>78.2</v>
      </c>
      <c r="T889" s="338">
        <v>78.2</v>
      </c>
      <c r="U889" s="338">
        <v>0</v>
      </c>
      <c r="V889" s="338">
        <f>W889</f>
        <v>81.900000000000006</v>
      </c>
      <c r="W889" s="338">
        <v>81.900000000000006</v>
      </c>
      <c r="X889" s="338">
        <v>0</v>
      </c>
    </row>
    <row r="890" spans="1:24" ht="150">
      <c r="A890" s="290" t="s">
        <v>743</v>
      </c>
      <c r="B890" s="148" t="s">
        <v>1704</v>
      </c>
      <c r="C890" s="143"/>
      <c r="D890" s="157" t="s">
        <v>467</v>
      </c>
      <c r="E890" s="157" t="s">
        <v>1324</v>
      </c>
      <c r="F890" s="157" t="s">
        <v>79</v>
      </c>
      <c r="G890" s="157" t="s">
        <v>139</v>
      </c>
      <c r="H890" s="157" t="s">
        <v>729</v>
      </c>
      <c r="I890" s="152">
        <v>630</v>
      </c>
      <c r="J890" s="439"/>
      <c r="K890" s="440"/>
      <c r="L890" s="194"/>
      <c r="M890" s="338">
        <v>100</v>
      </c>
      <c r="N890" s="338">
        <v>100</v>
      </c>
      <c r="O890" s="338">
        <v>50.5</v>
      </c>
      <c r="P890" s="338">
        <v>0</v>
      </c>
      <c r="Q890" s="338">
        <v>0</v>
      </c>
      <c r="R890" s="338">
        <v>0</v>
      </c>
      <c r="S890" s="338">
        <v>0</v>
      </c>
      <c r="T890" s="338">
        <v>0</v>
      </c>
      <c r="U890" s="338">
        <v>0</v>
      </c>
      <c r="V890" s="338">
        <v>0</v>
      </c>
      <c r="W890" s="338">
        <v>0</v>
      </c>
      <c r="X890" s="338">
        <v>0</v>
      </c>
    </row>
    <row r="891" spans="1:24" ht="93.75">
      <c r="A891" s="290" t="s">
        <v>1100</v>
      </c>
      <c r="B891" s="148" t="s">
        <v>1705</v>
      </c>
      <c r="C891" s="143"/>
      <c r="D891" s="157" t="s">
        <v>467</v>
      </c>
      <c r="E891" s="157" t="s">
        <v>1324</v>
      </c>
      <c r="F891" s="157" t="s">
        <v>79</v>
      </c>
      <c r="G891" s="157" t="s">
        <v>139</v>
      </c>
      <c r="H891" s="157" t="s">
        <v>729</v>
      </c>
      <c r="I891" s="152">
        <v>630</v>
      </c>
      <c r="J891" s="439"/>
      <c r="K891" s="440"/>
      <c r="L891" s="194"/>
      <c r="M891" s="338">
        <v>50</v>
      </c>
      <c r="N891" s="338">
        <v>60</v>
      </c>
      <c r="O891" s="338">
        <v>28.7</v>
      </c>
      <c r="P891" s="338">
        <f>Q891</f>
        <v>0</v>
      </c>
      <c r="Q891" s="338">
        <v>0</v>
      </c>
      <c r="R891" s="338">
        <v>0</v>
      </c>
      <c r="S891" s="338">
        <f>T891</f>
        <v>0</v>
      </c>
      <c r="T891" s="338">
        <v>0</v>
      </c>
      <c r="U891" s="338">
        <v>0</v>
      </c>
      <c r="V891" s="338">
        <f>W891</f>
        <v>0</v>
      </c>
      <c r="W891" s="338">
        <v>0</v>
      </c>
      <c r="X891" s="338" t="e">
        <f>X892+X893+X898+X899+#REF!+X900+X901+X902+X897+X895</f>
        <v>#REF!</v>
      </c>
    </row>
    <row r="892" spans="1:24">
      <c r="A892" s="449" t="s">
        <v>744</v>
      </c>
      <c r="B892" s="449"/>
      <c r="C892" s="449"/>
      <c r="D892" s="449"/>
      <c r="E892" s="449"/>
      <c r="F892" s="449"/>
      <c r="G892" s="449"/>
      <c r="H892" s="449"/>
      <c r="I892" s="449"/>
      <c r="J892" s="449"/>
      <c r="K892" s="449"/>
      <c r="L892" s="449"/>
      <c r="M892" s="339">
        <f t="shared" ref="M892:W892" si="260">SUM(M893)</f>
        <v>1225411</v>
      </c>
      <c r="N892" s="339">
        <f t="shared" si="260"/>
        <v>861095.10000000009</v>
      </c>
      <c r="O892" s="339">
        <f t="shared" si="260"/>
        <v>389980.9</v>
      </c>
      <c r="P892" s="339">
        <f t="shared" si="260"/>
        <v>920696.6</v>
      </c>
      <c r="Q892" s="339">
        <f t="shared" si="260"/>
        <v>920696.6</v>
      </c>
      <c r="R892" s="339">
        <f t="shared" si="260"/>
        <v>0</v>
      </c>
      <c r="S892" s="339">
        <f t="shared" si="260"/>
        <v>998233.3</v>
      </c>
      <c r="T892" s="339">
        <f t="shared" si="260"/>
        <v>998233.3</v>
      </c>
      <c r="U892" s="339">
        <f t="shared" si="260"/>
        <v>0</v>
      </c>
      <c r="V892" s="339">
        <f t="shared" si="260"/>
        <v>47500</v>
      </c>
      <c r="W892" s="339">
        <f t="shared" si="260"/>
        <v>47500</v>
      </c>
      <c r="X892" s="339">
        <v>0</v>
      </c>
    </row>
    <row r="893" spans="1:24">
      <c r="A893" s="290" t="s">
        <v>14</v>
      </c>
      <c r="B893" s="188" t="s">
        <v>745</v>
      </c>
      <c r="C893" s="291"/>
      <c r="D893" s="153"/>
      <c r="E893" s="153"/>
      <c r="F893" s="188"/>
      <c r="G893" s="188"/>
      <c r="H893" s="188"/>
      <c r="I893" s="152">
        <v>400</v>
      </c>
      <c r="J893" s="189"/>
      <c r="K893" s="253"/>
      <c r="L893" s="153"/>
      <c r="M893" s="338">
        <f>M894+M895+M899+M906+M908+M914+M907</f>
        <v>1225411</v>
      </c>
      <c r="N893" s="338">
        <f>N895+N899+N906+N907+N908+N914+N894</f>
        <v>861095.10000000009</v>
      </c>
      <c r="O893" s="338">
        <f>O894+O895+O899+O906+O907+O908+O914</f>
        <v>389980.9</v>
      </c>
      <c r="P893" s="338">
        <f>P894+P895+P899+P906+P907+P908+P914+P915</f>
        <v>920696.6</v>
      </c>
      <c r="Q893" s="338">
        <f>Q894+Q895+Q899+Q906+Q907+Q908+Q914+Q915</f>
        <v>920696.6</v>
      </c>
      <c r="R893" s="338">
        <f>R894+R895+R899+R906+R907+R908+R914</f>
        <v>0</v>
      </c>
      <c r="S893" s="338">
        <f>S894+S895+S899+S906+S907+S908+S914+S915</f>
        <v>998233.3</v>
      </c>
      <c r="T893" s="338">
        <f>T894+T895+T899+T906+T907+T908+T914+T915</f>
        <v>998233.3</v>
      </c>
      <c r="U893" s="338">
        <f>U894+U895+U899+U906+U907+U908+U914</f>
        <v>0</v>
      </c>
      <c r="V893" s="338">
        <f>V894+V895+V899+V906+V907+V908+V914</f>
        <v>47500</v>
      </c>
      <c r="W893" s="338">
        <f>W894+W895+W899+W906+W907+W908+W914</f>
        <v>47500</v>
      </c>
      <c r="X893" s="338">
        <f>X894</f>
        <v>0</v>
      </c>
    </row>
    <row r="894" spans="1:24" ht="150">
      <c r="A894" s="290" t="s">
        <v>746</v>
      </c>
      <c r="B894" s="188" t="s">
        <v>747</v>
      </c>
      <c r="C894" s="291"/>
      <c r="D894" s="157" t="s">
        <v>334</v>
      </c>
      <c r="E894" s="157" t="s">
        <v>1202</v>
      </c>
      <c r="F894" s="157" t="s">
        <v>92</v>
      </c>
      <c r="G894" s="157" t="s">
        <v>139</v>
      </c>
      <c r="H894" s="157" t="s">
        <v>748</v>
      </c>
      <c r="I894" s="152">
        <v>410</v>
      </c>
      <c r="J894" s="187" t="s">
        <v>749</v>
      </c>
      <c r="K894" s="194" t="s">
        <v>750</v>
      </c>
      <c r="L894" s="153"/>
      <c r="M894" s="338">
        <v>0</v>
      </c>
      <c r="N894" s="338">
        <v>1772</v>
      </c>
      <c r="O894" s="338">
        <v>0</v>
      </c>
      <c r="P894" s="338">
        <f>Q894</f>
        <v>1772</v>
      </c>
      <c r="Q894" s="338">
        <v>1772</v>
      </c>
      <c r="R894" s="338">
        <v>0</v>
      </c>
      <c r="S894" s="338">
        <v>0</v>
      </c>
      <c r="T894" s="338">
        <v>0</v>
      </c>
      <c r="U894" s="338">
        <v>0</v>
      </c>
      <c r="V894" s="338">
        <v>0</v>
      </c>
      <c r="W894" s="338">
        <v>0</v>
      </c>
      <c r="X894" s="338">
        <v>0</v>
      </c>
    </row>
    <row r="895" spans="1:24" ht="150">
      <c r="A895" s="290" t="s">
        <v>751</v>
      </c>
      <c r="B895" s="188" t="s">
        <v>752</v>
      </c>
      <c r="C895" s="291"/>
      <c r="D895" s="157" t="s">
        <v>334</v>
      </c>
      <c r="E895" s="157" t="s">
        <v>1202</v>
      </c>
      <c r="F895" s="157" t="s">
        <v>92</v>
      </c>
      <c r="G895" s="157" t="s">
        <v>96</v>
      </c>
      <c r="H895" s="157" t="s">
        <v>753</v>
      </c>
      <c r="I895" s="152">
        <v>410</v>
      </c>
      <c r="J895" s="187" t="s">
        <v>754</v>
      </c>
      <c r="K895" s="194" t="s">
        <v>755</v>
      </c>
      <c r="L895" s="143"/>
      <c r="M895" s="338">
        <f t="shared" ref="M895:W895" si="261">M896+M897+M898</f>
        <v>209777.69999999998</v>
      </c>
      <c r="N895" s="338">
        <f t="shared" si="261"/>
        <v>5878</v>
      </c>
      <c r="O895" s="338">
        <f t="shared" si="261"/>
        <v>839.5</v>
      </c>
      <c r="P895" s="338">
        <f t="shared" si="261"/>
        <v>7278</v>
      </c>
      <c r="Q895" s="338">
        <f t="shared" si="261"/>
        <v>7278</v>
      </c>
      <c r="R895" s="338">
        <f t="shared" si="261"/>
        <v>0</v>
      </c>
      <c r="S895" s="338">
        <f t="shared" si="261"/>
        <v>6500</v>
      </c>
      <c r="T895" s="338">
        <f t="shared" si="261"/>
        <v>6500</v>
      </c>
      <c r="U895" s="338">
        <f t="shared" si="261"/>
        <v>0</v>
      </c>
      <c r="V895" s="338">
        <f t="shared" si="261"/>
        <v>6500</v>
      </c>
      <c r="W895" s="338">
        <f t="shared" si="261"/>
        <v>6500</v>
      </c>
      <c r="X895" s="338">
        <v>0</v>
      </c>
    </row>
    <row r="896" spans="1:24" ht="56.25">
      <c r="A896" s="290"/>
      <c r="B896" s="188" t="s">
        <v>764</v>
      </c>
      <c r="C896" s="291"/>
      <c r="D896" s="143"/>
      <c r="E896" s="143"/>
      <c r="F896" s="157" t="s">
        <v>92</v>
      </c>
      <c r="G896" s="157" t="s">
        <v>96</v>
      </c>
      <c r="H896" s="157" t="s">
        <v>756</v>
      </c>
      <c r="I896" s="152">
        <v>410</v>
      </c>
      <c r="J896" s="439" t="s">
        <v>757</v>
      </c>
      <c r="K896" s="194" t="s">
        <v>758</v>
      </c>
      <c r="L896" s="143"/>
      <c r="M896" s="338">
        <v>1153.4000000000001</v>
      </c>
      <c r="N896" s="338">
        <v>2248</v>
      </c>
      <c r="O896" s="338">
        <v>839.5</v>
      </c>
      <c r="P896" s="338">
        <f>R896+Q896</f>
        <v>778</v>
      </c>
      <c r="Q896" s="338">
        <v>778</v>
      </c>
      <c r="R896" s="338">
        <v>0</v>
      </c>
      <c r="S896" s="338">
        <f>T896+U896</f>
        <v>0</v>
      </c>
      <c r="T896" s="338">
        <v>0</v>
      </c>
      <c r="U896" s="338">
        <v>0</v>
      </c>
      <c r="V896" s="338">
        <f>W896+X867</f>
        <v>0</v>
      </c>
      <c r="W896" s="338">
        <v>0</v>
      </c>
      <c r="X896" s="338"/>
    </row>
    <row r="897" spans="1:24" ht="93.75">
      <c r="A897" s="290"/>
      <c r="B897" s="188" t="s">
        <v>1482</v>
      </c>
      <c r="C897" s="291"/>
      <c r="D897" s="143"/>
      <c r="E897" s="143"/>
      <c r="F897" s="157" t="s">
        <v>92</v>
      </c>
      <c r="G897" s="157" t="s">
        <v>96</v>
      </c>
      <c r="H897" s="157" t="s">
        <v>1483</v>
      </c>
      <c r="I897" s="152">
        <v>410</v>
      </c>
      <c r="J897" s="439"/>
      <c r="K897" s="194"/>
      <c r="L897" s="143"/>
      <c r="M897" s="338">
        <v>0</v>
      </c>
      <c r="N897" s="338">
        <v>0</v>
      </c>
      <c r="O897" s="338">
        <v>0</v>
      </c>
      <c r="P897" s="338">
        <f>Q897+R897</f>
        <v>6500</v>
      </c>
      <c r="Q897" s="338">
        <v>6500</v>
      </c>
      <c r="R897" s="338">
        <v>0</v>
      </c>
      <c r="S897" s="338">
        <f>T897+U897</f>
        <v>6500</v>
      </c>
      <c r="T897" s="338">
        <v>6500</v>
      </c>
      <c r="U897" s="338">
        <v>0</v>
      </c>
      <c r="V897" s="338">
        <f>W897+X868</f>
        <v>6500</v>
      </c>
      <c r="W897" s="338">
        <v>6500</v>
      </c>
      <c r="X897" s="338">
        <v>0</v>
      </c>
    </row>
    <row r="898" spans="1:24" ht="93.75">
      <c r="A898" s="290"/>
      <c r="B898" s="188" t="s">
        <v>759</v>
      </c>
      <c r="C898" s="291"/>
      <c r="D898" s="143"/>
      <c r="E898" s="143"/>
      <c r="F898" s="157" t="s">
        <v>92</v>
      </c>
      <c r="G898" s="157" t="s">
        <v>96</v>
      </c>
      <c r="H898" s="157" t="s">
        <v>166</v>
      </c>
      <c r="I898" s="152">
        <v>410</v>
      </c>
      <c r="J898" s="439"/>
      <c r="K898" s="194"/>
      <c r="L898" s="143"/>
      <c r="M898" s="338">
        <v>208624.3</v>
      </c>
      <c r="N898" s="338">
        <v>3630</v>
      </c>
      <c r="O898" s="338">
        <v>0</v>
      </c>
      <c r="P898" s="338">
        <f>Q898+R898</f>
        <v>0</v>
      </c>
      <c r="Q898" s="338"/>
      <c r="R898" s="338">
        <v>0</v>
      </c>
      <c r="S898" s="338">
        <f>T898+U898</f>
        <v>0</v>
      </c>
      <c r="T898" s="338">
        <v>0</v>
      </c>
      <c r="U898" s="338">
        <v>0</v>
      </c>
      <c r="V898" s="338">
        <f>W898</f>
        <v>0</v>
      </c>
      <c r="W898" s="338">
        <v>0</v>
      </c>
      <c r="X898" s="338">
        <v>0</v>
      </c>
    </row>
    <row r="899" spans="1:24" ht="93.75">
      <c r="A899" s="516" t="s">
        <v>760</v>
      </c>
      <c r="B899" s="188" t="s">
        <v>761</v>
      </c>
      <c r="C899" s="505"/>
      <c r="D899" s="244" t="s">
        <v>920</v>
      </c>
      <c r="E899" s="157" t="s">
        <v>1309</v>
      </c>
      <c r="F899" s="157" t="s">
        <v>1101</v>
      </c>
      <c r="G899" s="157" t="s">
        <v>1102</v>
      </c>
      <c r="H899" s="157"/>
      <c r="I899" s="152">
        <v>410</v>
      </c>
      <c r="J899" s="439" t="s">
        <v>762</v>
      </c>
      <c r="K899" s="440" t="s">
        <v>763</v>
      </c>
      <c r="L899" s="454"/>
      <c r="M899" s="338">
        <f>M900+M901+M902+M905+M903+M904</f>
        <v>105655.5</v>
      </c>
      <c r="N899" s="338">
        <f t="shared" ref="N899:X899" si="262">N900+N901+N902+N905+N903+N904</f>
        <v>183605.4</v>
      </c>
      <c r="O899" s="338">
        <f t="shared" si="262"/>
        <v>131486.20000000001</v>
      </c>
      <c r="P899" s="338">
        <f t="shared" si="262"/>
        <v>879224.1</v>
      </c>
      <c r="Q899" s="338">
        <f t="shared" si="262"/>
        <v>879224.1</v>
      </c>
      <c r="R899" s="338">
        <f t="shared" si="262"/>
        <v>0</v>
      </c>
      <c r="S899" s="338">
        <f t="shared" si="262"/>
        <v>948433.3</v>
      </c>
      <c r="T899" s="338">
        <f t="shared" si="262"/>
        <v>948433.3</v>
      </c>
      <c r="U899" s="338">
        <f t="shared" si="262"/>
        <v>0</v>
      </c>
      <c r="V899" s="338">
        <f t="shared" si="262"/>
        <v>6000</v>
      </c>
      <c r="W899" s="338">
        <f t="shared" si="262"/>
        <v>6000</v>
      </c>
      <c r="X899" s="338">
        <f t="shared" si="262"/>
        <v>0</v>
      </c>
    </row>
    <row r="900" spans="1:24" ht="56.25">
      <c r="A900" s="516"/>
      <c r="B900" s="188" t="s">
        <v>1103</v>
      </c>
      <c r="C900" s="505"/>
      <c r="D900" s="143"/>
      <c r="E900" s="153"/>
      <c r="F900" s="157" t="s">
        <v>97</v>
      </c>
      <c r="G900" s="157" t="s">
        <v>138</v>
      </c>
      <c r="H900" s="157" t="s">
        <v>1104</v>
      </c>
      <c r="I900" s="152"/>
      <c r="J900" s="439"/>
      <c r="K900" s="440"/>
      <c r="L900" s="454"/>
      <c r="M900" s="338">
        <v>2199.5</v>
      </c>
      <c r="N900" s="338">
        <v>0</v>
      </c>
      <c r="O900" s="338">
        <v>0</v>
      </c>
      <c r="P900" s="338">
        <f>Q900</f>
        <v>0</v>
      </c>
      <c r="Q900" s="338">
        <v>0</v>
      </c>
      <c r="R900" s="338">
        <v>0</v>
      </c>
      <c r="S900" s="338">
        <f>T900</f>
        <v>0</v>
      </c>
      <c r="T900" s="338">
        <v>0</v>
      </c>
      <c r="U900" s="338">
        <v>0</v>
      </c>
      <c r="V900" s="338">
        <f>W900</f>
        <v>0</v>
      </c>
      <c r="W900" s="338">
        <v>0</v>
      </c>
      <c r="X900" s="338">
        <v>0</v>
      </c>
    </row>
    <row r="901" spans="1:24" ht="56.25">
      <c r="A901" s="516"/>
      <c r="B901" s="188" t="s">
        <v>1105</v>
      </c>
      <c r="C901" s="505"/>
      <c r="D901" s="143"/>
      <c r="E901" s="153"/>
      <c r="F901" s="157" t="s">
        <v>97</v>
      </c>
      <c r="G901" s="157" t="s">
        <v>138</v>
      </c>
      <c r="H901" s="157" t="s">
        <v>765</v>
      </c>
      <c r="I901" s="152"/>
      <c r="J901" s="439"/>
      <c r="K901" s="440"/>
      <c r="L901" s="454"/>
      <c r="M901" s="338">
        <v>6793.7</v>
      </c>
      <c r="N901" s="338">
        <v>7154.5</v>
      </c>
      <c r="O901" s="338">
        <v>880.2</v>
      </c>
      <c r="P901" s="338">
        <f>R901+Q901</f>
        <v>14000</v>
      </c>
      <c r="Q901" s="338">
        <v>14000</v>
      </c>
      <c r="R901" s="338">
        <v>0</v>
      </c>
      <c r="S901" s="338">
        <f>U901+T901</f>
        <v>10560</v>
      </c>
      <c r="T901" s="338">
        <v>10560</v>
      </c>
      <c r="U901" s="338">
        <v>0</v>
      </c>
      <c r="V901" s="338">
        <f>W901+X872</f>
        <v>6000</v>
      </c>
      <c r="W901" s="338">
        <v>6000</v>
      </c>
      <c r="X901" s="338">
        <v>0</v>
      </c>
    </row>
    <row r="902" spans="1:24" ht="56.25">
      <c r="A902" s="516"/>
      <c r="B902" s="188" t="s">
        <v>1106</v>
      </c>
      <c r="C902" s="505"/>
      <c r="D902" s="143"/>
      <c r="E902" s="153"/>
      <c r="F902" s="157" t="s">
        <v>97</v>
      </c>
      <c r="G902" s="157" t="s">
        <v>138</v>
      </c>
      <c r="H902" s="157" t="s">
        <v>203</v>
      </c>
      <c r="I902" s="152"/>
      <c r="J902" s="439"/>
      <c r="K902" s="440"/>
      <c r="L902" s="454"/>
      <c r="M902" s="338">
        <v>0</v>
      </c>
      <c r="N902" s="338">
        <v>0</v>
      </c>
      <c r="O902" s="338">
        <v>0</v>
      </c>
      <c r="P902" s="338">
        <f>Q902</f>
        <v>0</v>
      </c>
      <c r="Q902" s="338"/>
      <c r="R902" s="338">
        <v>0</v>
      </c>
      <c r="S902" s="338">
        <f>T902</f>
        <v>0</v>
      </c>
      <c r="T902" s="338">
        <v>0</v>
      </c>
      <c r="U902" s="338">
        <v>0</v>
      </c>
      <c r="V902" s="338">
        <f>W902</f>
        <v>0</v>
      </c>
      <c r="W902" s="338">
        <v>0</v>
      </c>
      <c r="X902" s="338">
        <v>0</v>
      </c>
    </row>
    <row r="903" spans="1:24" ht="90" customHeight="1">
      <c r="A903" s="516"/>
      <c r="B903" s="188" t="s">
        <v>883</v>
      </c>
      <c r="C903" s="505"/>
      <c r="D903" s="143"/>
      <c r="E903" s="153"/>
      <c r="F903" s="157" t="s">
        <v>97</v>
      </c>
      <c r="G903" s="157" t="s">
        <v>138</v>
      </c>
      <c r="H903" s="157" t="s">
        <v>1484</v>
      </c>
      <c r="I903" s="152"/>
      <c r="J903" s="439"/>
      <c r="K903" s="440"/>
      <c r="L903" s="454"/>
      <c r="M903" s="338">
        <v>62139.8</v>
      </c>
      <c r="N903" s="338">
        <v>122795.8</v>
      </c>
      <c r="O903" s="338">
        <v>99350.7</v>
      </c>
      <c r="P903" s="338">
        <f>Q903+R903</f>
        <v>865224.1</v>
      </c>
      <c r="Q903" s="338">
        <v>865224.1</v>
      </c>
      <c r="R903" s="338">
        <v>0</v>
      </c>
      <c r="S903" s="338">
        <f>U903+T903</f>
        <v>937873.3</v>
      </c>
      <c r="T903" s="338">
        <v>937873.3</v>
      </c>
      <c r="U903" s="338">
        <v>0</v>
      </c>
      <c r="V903" s="338">
        <f>W903+X903</f>
        <v>0</v>
      </c>
      <c r="W903" s="338">
        <v>0</v>
      </c>
      <c r="X903" s="338">
        <f>SUM(X904:X905)</f>
        <v>0</v>
      </c>
    </row>
    <row r="904" spans="1:24" ht="37.5">
      <c r="A904" s="516"/>
      <c r="B904" s="188" t="s">
        <v>1485</v>
      </c>
      <c r="C904" s="505"/>
      <c r="D904" s="143"/>
      <c r="E904" s="153"/>
      <c r="F904" s="157" t="s">
        <v>97</v>
      </c>
      <c r="G904" s="157" t="s">
        <v>138</v>
      </c>
      <c r="H904" s="157" t="s">
        <v>120</v>
      </c>
      <c r="I904" s="152"/>
      <c r="J904" s="439"/>
      <c r="K904" s="440"/>
      <c r="L904" s="454"/>
      <c r="M904" s="338">
        <v>942</v>
      </c>
      <c r="N904" s="338">
        <v>0</v>
      </c>
      <c r="O904" s="338">
        <v>0</v>
      </c>
      <c r="P904" s="338">
        <f>Q904+R904</f>
        <v>0</v>
      </c>
      <c r="Q904" s="338">
        <v>0</v>
      </c>
      <c r="R904" s="338">
        <v>0</v>
      </c>
      <c r="S904" s="338">
        <f>U904</f>
        <v>0</v>
      </c>
      <c r="T904" s="338">
        <v>0</v>
      </c>
      <c r="U904" s="338">
        <v>0</v>
      </c>
      <c r="V904" s="338">
        <v>0</v>
      </c>
      <c r="W904" s="338">
        <v>0</v>
      </c>
      <c r="X904" s="338">
        <v>0</v>
      </c>
    </row>
    <row r="905" spans="1:24" ht="72" customHeight="1">
      <c r="A905" s="516"/>
      <c r="B905" s="188" t="s">
        <v>1107</v>
      </c>
      <c r="C905" s="505"/>
      <c r="D905" s="143"/>
      <c r="E905" s="153"/>
      <c r="F905" s="157" t="s">
        <v>97</v>
      </c>
      <c r="G905" s="157" t="s">
        <v>138</v>
      </c>
      <c r="H905" s="157" t="s">
        <v>976</v>
      </c>
      <c r="I905" s="152"/>
      <c r="J905" s="439"/>
      <c r="K905" s="440"/>
      <c r="L905" s="454"/>
      <c r="M905" s="338">
        <v>33580.5</v>
      </c>
      <c r="N905" s="338">
        <v>53655.1</v>
      </c>
      <c r="O905" s="338">
        <v>31255.3</v>
      </c>
      <c r="P905" s="338">
        <f>Q905</f>
        <v>0</v>
      </c>
      <c r="Q905" s="338"/>
      <c r="R905" s="338">
        <v>0</v>
      </c>
      <c r="S905" s="338">
        <f>T905</f>
        <v>0</v>
      </c>
      <c r="T905" s="338">
        <v>0</v>
      </c>
      <c r="U905" s="338">
        <v>0</v>
      </c>
      <c r="V905" s="338">
        <f>W905</f>
        <v>0</v>
      </c>
      <c r="W905" s="338">
        <v>0</v>
      </c>
      <c r="X905" s="338">
        <v>0</v>
      </c>
    </row>
    <row r="906" spans="1:24" ht="262.5">
      <c r="A906" s="290" t="s">
        <v>766</v>
      </c>
      <c r="B906" s="188" t="s">
        <v>1706</v>
      </c>
      <c r="C906" s="291"/>
      <c r="D906" s="157" t="s">
        <v>317</v>
      </c>
      <c r="E906" s="157" t="s">
        <v>1180</v>
      </c>
      <c r="F906" s="157" t="s">
        <v>97</v>
      </c>
      <c r="G906" s="157" t="s">
        <v>91</v>
      </c>
      <c r="H906" s="157" t="s">
        <v>1486</v>
      </c>
      <c r="I906" s="152">
        <v>410</v>
      </c>
      <c r="J906" s="187" t="s">
        <v>767</v>
      </c>
      <c r="K906" s="194" t="s">
        <v>768</v>
      </c>
      <c r="L906" s="153"/>
      <c r="M906" s="338">
        <v>359177.5</v>
      </c>
      <c r="N906" s="338">
        <v>0</v>
      </c>
      <c r="O906" s="338">
        <v>0</v>
      </c>
      <c r="P906" s="338">
        <f>R906+Q906</f>
        <v>5422.5</v>
      </c>
      <c r="Q906" s="338">
        <v>5422.5</v>
      </c>
      <c r="R906" s="338">
        <v>0</v>
      </c>
      <c r="S906" s="338">
        <f>U906+T906</f>
        <v>0</v>
      </c>
      <c r="T906" s="338">
        <v>0</v>
      </c>
      <c r="U906" s="338">
        <v>0</v>
      </c>
      <c r="V906" s="338">
        <f>X877+W906</f>
        <v>0</v>
      </c>
      <c r="W906" s="338">
        <v>0</v>
      </c>
      <c r="X906" s="338">
        <f>SUM(X907:X908)</f>
        <v>0</v>
      </c>
    </row>
    <row r="907" spans="1:24" ht="327" customHeight="1">
      <c r="A907" s="290" t="s">
        <v>1487</v>
      </c>
      <c r="B907" s="188" t="s">
        <v>1707</v>
      </c>
      <c r="C907" s="291"/>
      <c r="D907" s="157" t="s">
        <v>335</v>
      </c>
      <c r="E907" s="157" t="s">
        <v>1205</v>
      </c>
      <c r="F907" s="157" t="s">
        <v>1488</v>
      </c>
      <c r="G907" s="157" t="s">
        <v>1489</v>
      </c>
      <c r="H907" s="157" t="s">
        <v>1490</v>
      </c>
      <c r="I907" s="152">
        <v>410</v>
      </c>
      <c r="J907" s="187" t="s">
        <v>1491</v>
      </c>
      <c r="K907" s="194" t="s">
        <v>1492</v>
      </c>
      <c r="L907" s="153"/>
      <c r="M907" s="338">
        <v>0</v>
      </c>
      <c r="N907" s="338">
        <v>37810.300000000003</v>
      </c>
      <c r="O907" s="338">
        <v>9850.2000000000007</v>
      </c>
      <c r="P907" s="338">
        <f>Q907</f>
        <v>0</v>
      </c>
      <c r="Q907" s="338"/>
      <c r="R907" s="338">
        <v>0</v>
      </c>
      <c r="S907" s="338">
        <v>0</v>
      </c>
      <c r="T907" s="338">
        <v>0</v>
      </c>
      <c r="U907" s="338">
        <v>0</v>
      </c>
      <c r="V907" s="338">
        <v>0</v>
      </c>
      <c r="W907" s="338">
        <v>0</v>
      </c>
      <c r="X907" s="338"/>
    </row>
    <row r="908" spans="1:24" ht="131.25">
      <c r="A908" s="516" t="s">
        <v>769</v>
      </c>
      <c r="B908" s="188" t="s">
        <v>770</v>
      </c>
      <c r="C908" s="505"/>
      <c r="D908" s="244"/>
      <c r="E908" s="157"/>
      <c r="F908" s="157"/>
      <c r="G908" s="157"/>
      <c r="H908" s="157"/>
      <c r="I908" s="152">
        <v>410</v>
      </c>
      <c r="J908" s="439" t="s">
        <v>771</v>
      </c>
      <c r="K908" s="440" t="s">
        <v>772</v>
      </c>
      <c r="L908" s="454"/>
      <c r="M908" s="338">
        <f t="shared" ref="M908:W908" si="263">M909+M912+M910+M911+M913</f>
        <v>550800.29999999993</v>
      </c>
      <c r="N908" s="338">
        <f t="shared" si="263"/>
        <v>632029.4</v>
      </c>
      <c r="O908" s="338">
        <f t="shared" si="263"/>
        <v>247805</v>
      </c>
      <c r="P908" s="338">
        <f t="shared" si="263"/>
        <v>24000</v>
      </c>
      <c r="Q908" s="338">
        <f t="shared" si="263"/>
        <v>24000</v>
      </c>
      <c r="R908" s="338">
        <f t="shared" si="263"/>
        <v>0</v>
      </c>
      <c r="S908" s="338">
        <f t="shared" si="263"/>
        <v>32000</v>
      </c>
      <c r="T908" s="338">
        <f t="shared" si="263"/>
        <v>32000</v>
      </c>
      <c r="U908" s="338">
        <f t="shared" si="263"/>
        <v>0</v>
      </c>
      <c r="V908" s="338">
        <f t="shared" si="263"/>
        <v>35000</v>
      </c>
      <c r="W908" s="338">
        <f t="shared" si="263"/>
        <v>35000</v>
      </c>
      <c r="X908" s="338"/>
    </row>
    <row r="909" spans="1:24" ht="56.25">
      <c r="A909" s="516"/>
      <c r="B909" s="188" t="s">
        <v>773</v>
      </c>
      <c r="C909" s="505"/>
      <c r="D909" s="244" t="s">
        <v>390</v>
      </c>
      <c r="E909" s="157" t="s">
        <v>1493</v>
      </c>
      <c r="F909" s="157" t="s">
        <v>141</v>
      </c>
      <c r="G909" s="157" t="s">
        <v>91</v>
      </c>
      <c r="H909" s="157" t="s">
        <v>774</v>
      </c>
      <c r="I909" s="152"/>
      <c r="J909" s="439"/>
      <c r="K909" s="440"/>
      <c r="L909" s="454"/>
      <c r="M909" s="338">
        <v>2146.4</v>
      </c>
      <c r="N909" s="338">
        <v>9000</v>
      </c>
      <c r="O909" s="338">
        <v>1354.5</v>
      </c>
      <c r="P909" s="338">
        <f t="shared" ref="P909:P914" si="264">Q909</f>
        <v>5000</v>
      </c>
      <c r="Q909" s="338">
        <v>5000</v>
      </c>
      <c r="R909" s="338">
        <v>0</v>
      </c>
      <c r="S909" s="338">
        <f>T909+U909</f>
        <v>16000</v>
      </c>
      <c r="T909" s="338">
        <v>16000</v>
      </c>
      <c r="U909" s="338">
        <v>0</v>
      </c>
      <c r="V909" s="338">
        <f>X880+W909</f>
        <v>15000</v>
      </c>
      <c r="W909" s="338">
        <v>15000</v>
      </c>
      <c r="X909" s="338">
        <f>X910</f>
        <v>0</v>
      </c>
    </row>
    <row r="910" spans="1:24" ht="75">
      <c r="A910" s="516"/>
      <c r="B910" s="188" t="s">
        <v>1494</v>
      </c>
      <c r="C910" s="505"/>
      <c r="D910" s="157" t="s">
        <v>554</v>
      </c>
      <c r="E910" s="157" t="s">
        <v>1495</v>
      </c>
      <c r="F910" s="157" t="s">
        <v>141</v>
      </c>
      <c r="G910" s="157" t="s">
        <v>138</v>
      </c>
      <c r="H910" s="157" t="s">
        <v>1496</v>
      </c>
      <c r="I910" s="152"/>
      <c r="J910" s="439"/>
      <c r="K910" s="440"/>
      <c r="L910" s="454"/>
      <c r="M910" s="338">
        <v>0</v>
      </c>
      <c r="N910" s="338">
        <v>192845.6</v>
      </c>
      <c r="O910" s="338">
        <v>5989.7</v>
      </c>
      <c r="P910" s="338">
        <f>Q910+R910</f>
        <v>18000</v>
      </c>
      <c r="Q910" s="338">
        <v>18000</v>
      </c>
      <c r="R910" s="338">
        <v>0</v>
      </c>
      <c r="S910" s="338">
        <f>T910+U910</f>
        <v>0</v>
      </c>
      <c r="T910" s="338">
        <v>0</v>
      </c>
      <c r="U910" s="338">
        <v>0</v>
      </c>
      <c r="V910" s="338">
        <f>W910+X881</f>
        <v>0</v>
      </c>
      <c r="W910" s="338">
        <v>0</v>
      </c>
      <c r="X910" s="338">
        <f>X911+X912+X913+X914</f>
        <v>0</v>
      </c>
    </row>
    <row r="911" spans="1:24" ht="75">
      <c r="A911" s="516"/>
      <c r="B911" s="188" t="s">
        <v>1494</v>
      </c>
      <c r="C911" s="505"/>
      <c r="D911" s="157" t="s">
        <v>554</v>
      </c>
      <c r="E911" s="157" t="s">
        <v>1495</v>
      </c>
      <c r="F911" s="157" t="s">
        <v>141</v>
      </c>
      <c r="G911" s="157" t="s">
        <v>138</v>
      </c>
      <c r="H911" s="157" t="s">
        <v>1497</v>
      </c>
      <c r="I911" s="152"/>
      <c r="J911" s="439"/>
      <c r="K911" s="440"/>
      <c r="L911" s="454"/>
      <c r="M911" s="338">
        <v>64527.3</v>
      </c>
      <c r="N911" s="338">
        <v>418183.8</v>
      </c>
      <c r="O911" s="338">
        <v>239844.2</v>
      </c>
      <c r="P911" s="338">
        <f>Q911</f>
        <v>0</v>
      </c>
      <c r="Q911" s="338">
        <v>0</v>
      </c>
      <c r="R911" s="338">
        <v>0</v>
      </c>
      <c r="S911" s="338">
        <f>T911+U911</f>
        <v>0</v>
      </c>
      <c r="T911" s="338">
        <v>0</v>
      </c>
      <c r="U911" s="338">
        <v>0</v>
      </c>
      <c r="V911" s="338">
        <f>W911</f>
        <v>0</v>
      </c>
      <c r="W911" s="338">
        <v>0</v>
      </c>
      <c r="X911" s="338">
        <v>0</v>
      </c>
    </row>
    <row r="912" spans="1:24" ht="56.25">
      <c r="A912" s="516"/>
      <c r="B912" s="188" t="s">
        <v>773</v>
      </c>
      <c r="C912" s="505"/>
      <c r="D912" s="157" t="s">
        <v>554</v>
      </c>
      <c r="E912" s="157" t="s">
        <v>1495</v>
      </c>
      <c r="F912" s="157" t="s">
        <v>141</v>
      </c>
      <c r="G912" s="157" t="s">
        <v>138</v>
      </c>
      <c r="H912" s="157" t="s">
        <v>774</v>
      </c>
      <c r="I912" s="152"/>
      <c r="J912" s="439"/>
      <c r="K912" s="440"/>
      <c r="L912" s="454"/>
      <c r="M912" s="338">
        <v>181</v>
      </c>
      <c r="N912" s="338">
        <v>12000</v>
      </c>
      <c r="O912" s="338">
        <v>616.6</v>
      </c>
      <c r="P912" s="338">
        <f t="shared" si="264"/>
        <v>1000</v>
      </c>
      <c r="Q912" s="338">
        <v>1000</v>
      </c>
      <c r="R912" s="338">
        <v>0</v>
      </c>
      <c r="S912" s="338">
        <f>T912</f>
        <v>16000</v>
      </c>
      <c r="T912" s="338">
        <v>16000</v>
      </c>
      <c r="U912" s="338">
        <v>0</v>
      </c>
      <c r="V912" s="338">
        <f>W912</f>
        <v>20000</v>
      </c>
      <c r="W912" s="338">
        <v>20000</v>
      </c>
      <c r="X912" s="338">
        <v>0</v>
      </c>
    </row>
    <row r="913" spans="1:24" ht="93.75">
      <c r="A913" s="516"/>
      <c r="B913" s="188" t="s">
        <v>1498</v>
      </c>
      <c r="C913" s="505"/>
      <c r="D913" s="157" t="s">
        <v>554</v>
      </c>
      <c r="E913" s="157" t="s">
        <v>1495</v>
      </c>
      <c r="F913" s="157" t="s">
        <v>141</v>
      </c>
      <c r="G913" s="157" t="s">
        <v>138</v>
      </c>
      <c r="H913" s="157" t="s">
        <v>835</v>
      </c>
      <c r="I913" s="152"/>
      <c r="J913" s="439"/>
      <c r="K913" s="440"/>
      <c r="L913" s="454"/>
      <c r="M913" s="338">
        <v>483945.6</v>
      </c>
      <c r="N913" s="338">
        <v>0</v>
      </c>
      <c r="O913" s="338">
        <v>0</v>
      </c>
      <c r="P913" s="338">
        <f>Q913+R913</f>
        <v>0</v>
      </c>
      <c r="Q913" s="338">
        <v>0</v>
      </c>
      <c r="R913" s="338">
        <v>0</v>
      </c>
      <c r="S913" s="338">
        <f>T913+U913</f>
        <v>0</v>
      </c>
      <c r="T913" s="338">
        <v>0</v>
      </c>
      <c r="U913" s="338">
        <v>0</v>
      </c>
      <c r="V913" s="338">
        <f>W913+X882</f>
        <v>0</v>
      </c>
      <c r="W913" s="338">
        <v>0</v>
      </c>
      <c r="X913" s="338">
        <v>0</v>
      </c>
    </row>
    <row r="914" spans="1:24" ht="239.25" customHeight="1">
      <c r="A914" s="290" t="s">
        <v>775</v>
      </c>
      <c r="B914" s="188" t="s">
        <v>776</v>
      </c>
      <c r="C914" s="291"/>
      <c r="D914" s="157" t="s">
        <v>375</v>
      </c>
      <c r="E914" s="157" t="s">
        <v>1233</v>
      </c>
      <c r="F914" s="157" t="s">
        <v>1108</v>
      </c>
      <c r="G914" s="157" t="s">
        <v>1109</v>
      </c>
      <c r="H914" s="157" t="s">
        <v>1110</v>
      </c>
      <c r="I914" s="152">
        <v>410</v>
      </c>
      <c r="J914" s="187" t="s">
        <v>884</v>
      </c>
      <c r="K914" s="187" t="s">
        <v>704</v>
      </c>
      <c r="L914" s="153"/>
      <c r="M914" s="338">
        <v>0</v>
      </c>
      <c r="N914" s="338">
        <v>0</v>
      </c>
      <c r="O914" s="338">
        <v>0</v>
      </c>
      <c r="P914" s="338">
        <f t="shared" si="264"/>
        <v>3000</v>
      </c>
      <c r="Q914" s="338">
        <v>3000</v>
      </c>
      <c r="R914" s="338">
        <v>0</v>
      </c>
      <c r="S914" s="338">
        <f>T914+U914</f>
        <v>6300</v>
      </c>
      <c r="T914" s="338">
        <v>6300</v>
      </c>
      <c r="U914" s="338">
        <v>0</v>
      </c>
      <c r="V914" s="338">
        <f>W914+X883</f>
        <v>0</v>
      </c>
      <c r="W914" s="338">
        <v>0</v>
      </c>
      <c r="X914" s="338">
        <v>0</v>
      </c>
    </row>
    <row r="915" spans="1:24" ht="75">
      <c r="A915" s="290" t="s">
        <v>1499</v>
      </c>
      <c r="B915" s="188" t="s">
        <v>1500</v>
      </c>
      <c r="C915" s="291"/>
      <c r="D915" s="157" t="s">
        <v>502</v>
      </c>
      <c r="E915" s="157" t="s">
        <v>1383</v>
      </c>
      <c r="F915" s="157" t="s">
        <v>80</v>
      </c>
      <c r="G915" s="157" t="s">
        <v>138</v>
      </c>
      <c r="H915" s="157" t="s">
        <v>1501</v>
      </c>
      <c r="I915" s="152">
        <v>410</v>
      </c>
      <c r="J915" s="187" t="s">
        <v>1502</v>
      </c>
      <c r="K915" s="194">
        <v>38718</v>
      </c>
      <c r="L915" s="153"/>
      <c r="M915" s="338">
        <v>0</v>
      </c>
      <c r="N915" s="338">
        <v>0</v>
      </c>
      <c r="O915" s="338">
        <v>0</v>
      </c>
      <c r="P915" s="338">
        <f>Q915+R915</f>
        <v>0</v>
      </c>
      <c r="Q915" s="338">
        <v>0</v>
      </c>
      <c r="R915" s="338">
        <v>0</v>
      </c>
      <c r="S915" s="338">
        <f>T915+U915</f>
        <v>5000</v>
      </c>
      <c r="T915" s="338">
        <v>5000</v>
      </c>
      <c r="U915" s="338">
        <v>0</v>
      </c>
      <c r="V915" s="338">
        <f>W915+X884</f>
        <v>0</v>
      </c>
      <c r="W915" s="338">
        <v>0</v>
      </c>
      <c r="X915" s="338">
        <f>X916</f>
        <v>0</v>
      </c>
    </row>
    <row r="916" spans="1:24">
      <c r="A916" s="199" t="s">
        <v>15</v>
      </c>
      <c r="B916" s="201" t="s">
        <v>16</v>
      </c>
      <c r="C916" s="308"/>
      <c r="D916" s="203"/>
      <c r="E916" s="203"/>
      <c r="F916" s="204"/>
      <c r="G916" s="204"/>
      <c r="H916" s="204"/>
      <c r="I916" s="292">
        <v>300</v>
      </c>
      <c r="J916" s="205"/>
      <c r="K916" s="206"/>
      <c r="L916" s="203"/>
      <c r="M916" s="337">
        <f t="shared" ref="M916:U916" si="265">SUM(M917,M922,M934)</f>
        <v>47076.400000000009</v>
      </c>
      <c r="N916" s="337">
        <f t="shared" si="265"/>
        <v>41702.699999999997</v>
      </c>
      <c r="O916" s="337">
        <f t="shared" si="265"/>
        <v>29460.400000000001</v>
      </c>
      <c r="P916" s="337">
        <f t="shared" si="265"/>
        <v>45018.400000000001</v>
      </c>
      <c r="Q916" s="337">
        <f t="shared" si="265"/>
        <v>45018.400000000001</v>
      </c>
      <c r="R916" s="337">
        <f t="shared" si="265"/>
        <v>0</v>
      </c>
      <c r="S916" s="337">
        <f t="shared" si="265"/>
        <v>44595.6</v>
      </c>
      <c r="T916" s="337">
        <f t="shared" si="265"/>
        <v>44595.6</v>
      </c>
      <c r="U916" s="337">
        <f t="shared" si="265"/>
        <v>0</v>
      </c>
      <c r="V916" s="337">
        <f>W916</f>
        <v>45816.3</v>
      </c>
      <c r="W916" s="337">
        <f>SUM(W917,W922,W934)</f>
        <v>45816.3</v>
      </c>
      <c r="X916" s="337">
        <v>0</v>
      </c>
    </row>
    <row r="917" spans="1:24" ht="93.75">
      <c r="A917" s="141" t="s">
        <v>17</v>
      </c>
      <c r="B917" s="148" t="s">
        <v>1708</v>
      </c>
      <c r="C917" s="309"/>
      <c r="D917" s="208"/>
      <c r="E917" s="208"/>
      <c r="F917" s="148"/>
      <c r="G917" s="148"/>
      <c r="H917" s="148"/>
      <c r="I917" s="242">
        <v>310</v>
      </c>
      <c r="J917" s="209"/>
      <c r="K917" s="210"/>
      <c r="L917" s="208"/>
      <c r="M917" s="144">
        <f t="shared" ref="M917:U917" si="266">SUM(M918:M921)</f>
        <v>1450.9</v>
      </c>
      <c r="N917" s="144">
        <f t="shared" si="266"/>
        <v>1978.4</v>
      </c>
      <c r="O917" s="144">
        <f t="shared" si="266"/>
        <v>764.2</v>
      </c>
      <c r="P917" s="144">
        <f t="shared" si="266"/>
        <v>2153.4</v>
      </c>
      <c r="Q917" s="144">
        <f t="shared" si="266"/>
        <v>2153.4</v>
      </c>
      <c r="R917" s="144">
        <f t="shared" si="266"/>
        <v>0</v>
      </c>
      <c r="S917" s="144">
        <f t="shared" si="266"/>
        <v>2153.4</v>
      </c>
      <c r="T917" s="144">
        <f t="shared" si="266"/>
        <v>2153.4</v>
      </c>
      <c r="U917" s="144">
        <f t="shared" si="266"/>
        <v>0</v>
      </c>
      <c r="V917" s="144">
        <f>W917</f>
        <v>2153.4</v>
      </c>
      <c r="W917" s="144">
        <f>SUM(W918:W921)</f>
        <v>2153.4</v>
      </c>
      <c r="X917" s="144">
        <v>0</v>
      </c>
    </row>
    <row r="918" spans="1:24" ht="56.25">
      <c r="A918" s="259" t="s">
        <v>10</v>
      </c>
      <c r="B918" s="188" t="s">
        <v>777</v>
      </c>
      <c r="C918" s="291"/>
      <c r="D918" s="157" t="s">
        <v>467</v>
      </c>
      <c r="E918" s="157" t="s">
        <v>1324</v>
      </c>
      <c r="F918" s="157" t="s">
        <v>778</v>
      </c>
      <c r="G918" s="157" t="s">
        <v>94</v>
      </c>
      <c r="H918" s="157" t="s">
        <v>779</v>
      </c>
      <c r="I918" s="157" t="s">
        <v>167</v>
      </c>
      <c r="J918" s="439" t="s">
        <v>885</v>
      </c>
      <c r="K918" s="440" t="s">
        <v>780</v>
      </c>
      <c r="L918" s="454"/>
      <c r="M918" s="338">
        <v>856.5</v>
      </c>
      <c r="N918" s="338">
        <v>1050</v>
      </c>
      <c r="O918" s="338">
        <v>378</v>
      </c>
      <c r="P918" s="338">
        <f>SUM(Q918:R918)</f>
        <v>1050</v>
      </c>
      <c r="Q918" s="338">
        <v>1050</v>
      </c>
      <c r="R918" s="338">
        <v>0</v>
      </c>
      <c r="S918" s="338">
        <f>SUM(T918:U918)</f>
        <v>1050</v>
      </c>
      <c r="T918" s="338">
        <v>1050</v>
      </c>
      <c r="U918" s="338">
        <v>0</v>
      </c>
      <c r="V918" s="338">
        <f t="shared" ref="V918:V947" si="267">W918</f>
        <v>1050</v>
      </c>
      <c r="W918" s="338">
        <v>1050</v>
      </c>
      <c r="X918" s="338"/>
    </row>
    <row r="919" spans="1:24" ht="56.25">
      <c r="A919" s="259" t="s">
        <v>11</v>
      </c>
      <c r="B919" s="188" t="s">
        <v>781</v>
      </c>
      <c r="C919" s="291"/>
      <c r="D919" s="157" t="s">
        <v>467</v>
      </c>
      <c r="E919" s="157" t="s">
        <v>1324</v>
      </c>
      <c r="F919" s="157" t="s">
        <v>778</v>
      </c>
      <c r="G919" s="157" t="s">
        <v>94</v>
      </c>
      <c r="H919" s="157" t="s">
        <v>782</v>
      </c>
      <c r="I919" s="157" t="s">
        <v>167</v>
      </c>
      <c r="J919" s="439"/>
      <c r="K919" s="440"/>
      <c r="L919" s="454"/>
      <c r="M919" s="338">
        <v>8.4</v>
      </c>
      <c r="N919" s="338">
        <v>8.4</v>
      </c>
      <c r="O919" s="338">
        <v>4.2</v>
      </c>
      <c r="P919" s="338">
        <f>Q919</f>
        <v>8.4</v>
      </c>
      <c r="Q919" s="338">
        <v>8.4</v>
      </c>
      <c r="R919" s="338">
        <v>0</v>
      </c>
      <c r="S919" s="338">
        <f>T919</f>
        <v>8.4</v>
      </c>
      <c r="T919" s="338">
        <v>8.4</v>
      </c>
      <c r="U919" s="338">
        <v>0</v>
      </c>
      <c r="V919" s="338">
        <f>W919</f>
        <v>8.4</v>
      </c>
      <c r="W919" s="338">
        <v>8.4</v>
      </c>
      <c r="X919" s="338"/>
    </row>
    <row r="920" spans="1:24" ht="75">
      <c r="A920" s="259" t="s">
        <v>20</v>
      </c>
      <c r="B920" s="188" t="s">
        <v>783</v>
      </c>
      <c r="C920" s="291"/>
      <c r="D920" s="157" t="s">
        <v>467</v>
      </c>
      <c r="E920" s="157" t="s">
        <v>1324</v>
      </c>
      <c r="F920" s="157" t="s">
        <v>778</v>
      </c>
      <c r="G920" s="157" t="s">
        <v>94</v>
      </c>
      <c r="H920" s="157" t="s">
        <v>784</v>
      </c>
      <c r="I920" s="157" t="s">
        <v>167</v>
      </c>
      <c r="J920" s="439"/>
      <c r="K920" s="440"/>
      <c r="L920" s="454"/>
      <c r="M920" s="338">
        <v>506</v>
      </c>
      <c r="N920" s="338">
        <v>720</v>
      </c>
      <c r="O920" s="338">
        <v>222</v>
      </c>
      <c r="P920" s="338">
        <f>Q920</f>
        <v>720</v>
      </c>
      <c r="Q920" s="338">
        <v>720</v>
      </c>
      <c r="R920" s="338">
        <v>0</v>
      </c>
      <c r="S920" s="338">
        <f>T920</f>
        <v>720</v>
      </c>
      <c r="T920" s="338">
        <v>720</v>
      </c>
      <c r="U920" s="338">
        <v>0</v>
      </c>
      <c r="V920" s="338">
        <f t="shared" si="267"/>
        <v>720</v>
      </c>
      <c r="W920" s="338">
        <v>720</v>
      </c>
      <c r="X920" s="338"/>
    </row>
    <row r="921" spans="1:24" ht="75">
      <c r="A921" s="259" t="s">
        <v>168</v>
      </c>
      <c r="B921" s="188" t="s">
        <v>1111</v>
      </c>
      <c r="C921" s="291"/>
      <c r="D921" s="157" t="s">
        <v>467</v>
      </c>
      <c r="E921" s="157" t="s">
        <v>1324</v>
      </c>
      <c r="F921" s="157" t="s">
        <v>79</v>
      </c>
      <c r="G921" s="157" t="s">
        <v>94</v>
      </c>
      <c r="H921" s="157" t="s">
        <v>1112</v>
      </c>
      <c r="I921" s="157" t="s">
        <v>167</v>
      </c>
      <c r="J921" s="439"/>
      <c r="K921" s="440"/>
      <c r="L921" s="454"/>
      <c r="M921" s="338">
        <v>80</v>
      </c>
      <c r="N921" s="338">
        <v>200</v>
      </c>
      <c r="O921" s="338">
        <v>160</v>
      </c>
      <c r="P921" s="338">
        <f>SUM(Q921:R921)</f>
        <v>375</v>
      </c>
      <c r="Q921" s="338">
        <v>375</v>
      </c>
      <c r="R921" s="338">
        <v>0</v>
      </c>
      <c r="S921" s="338">
        <f>SUM(T921:U921)</f>
        <v>375</v>
      </c>
      <c r="T921" s="338">
        <v>375</v>
      </c>
      <c r="U921" s="338">
        <v>0</v>
      </c>
      <c r="V921" s="338">
        <f t="shared" si="267"/>
        <v>375</v>
      </c>
      <c r="W921" s="338">
        <v>375</v>
      </c>
      <c r="X921" s="338"/>
    </row>
    <row r="922" spans="1:24" ht="56.25">
      <c r="A922" s="141" t="s">
        <v>18</v>
      </c>
      <c r="B922" s="148" t="s">
        <v>46</v>
      </c>
      <c r="C922" s="309"/>
      <c r="D922" s="208"/>
      <c r="E922" s="208"/>
      <c r="F922" s="148"/>
      <c r="G922" s="148"/>
      <c r="H922" s="148"/>
      <c r="I922" s="242">
        <v>320</v>
      </c>
      <c r="J922" s="209"/>
      <c r="K922" s="210"/>
      <c r="L922" s="208"/>
      <c r="M922" s="144">
        <f t="shared" ref="M922:U922" si="268">M923+M924+M928+M929+M930+M931+M932+M933+M927+M926</f>
        <v>42328.600000000006</v>
      </c>
      <c r="N922" s="144">
        <f t="shared" si="268"/>
        <v>36385.499999999993</v>
      </c>
      <c r="O922" s="144">
        <f t="shared" si="268"/>
        <v>25357.4</v>
      </c>
      <c r="P922" s="144">
        <f t="shared" si="268"/>
        <v>42865</v>
      </c>
      <c r="Q922" s="144">
        <f t="shared" si="268"/>
        <v>42865</v>
      </c>
      <c r="R922" s="144">
        <f t="shared" si="268"/>
        <v>0</v>
      </c>
      <c r="S922" s="144">
        <f t="shared" si="268"/>
        <v>42442.2</v>
      </c>
      <c r="T922" s="144">
        <f t="shared" si="268"/>
        <v>42442.2</v>
      </c>
      <c r="U922" s="144">
        <f t="shared" si="268"/>
        <v>0</v>
      </c>
      <c r="V922" s="144">
        <f t="shared" si="267"/>
        <v>43662.9</v>
      </c>
      <c r="W922" s="144">
        <f>W923+W924+W928+W929+W930+W931+W932+W933+W927+W926</f>
        <v>43662.9</v>
      </c>
      <c r="X922" s="144"/>
    </row>
    <row r="923" spans="1:24" ht="395.25" customHeight="1">
      <c r="A923" s="259" t="s">
        <v>12</v>
      </c>
      <c r="B923" s="188" t="s">
        <v>1709</v>
      </c>
      <c r="C923" s="291"/>
      <c r="D923" s="157" t="s">
        <v>1503</v>
      </c>
      <c r="E923" s="157" t="s">
        <v>1504</v>
      </c>
      <c r="F923" s="152">
        <v>10</v>
      </c>
      <c r="G923" s="157" t="s">
        <v>91</v>
      </c>
      <c r="H923" s="152">
        <v>310101100</v>
      </c>
      <c r="I923" s="152">
        <v>320</v>
      </c>
      <c r="J923" s="187" t="s">
        <v>785</v>
      </c>
      <c r="K923" s="221" t="s">
        <v>786</v>
      </c>
      <c r="L923" s="153"/>
      <c r="M923" s="338">
        <v>19660.7</v>
      </c>
      <c r="N923" s="338">
        <v>18959.7</v>
      </c>
      <c r="O923" s="338">
        <v>13357.5</v>
      </c>
      <c r="P923" s="338">
        <f>SUM(Q923:R923)</f>
        <v>21941.3</v>
      </c>
      <c r="Q923" s="338">
        <v>21941.3</v>
      </c>
      <c r="R923" s="338">
        <v>0</v>
      </c>
      <c r="S923" s="338">
        <f>SUM(T923:U923)</f>
        <v>21583.8</v>
      </c>
      <c r="T923" s="338">
        <v>21583.8</v>
      </c>
      <c r="U923" s="338">
        <v>0</v>
      </c>
      <c r="V923" s="338">
        <f t="shared" si="267"/>
        <v>22615.9</v>
      </c>
      <c r="W923" s="338">
        <v>22615.9</v>
      </c>
      <c r="X923" s="338"/>
    </row>
    <row r="924" spans="1:24" ht="37.5">
      <c r="A924" s="503" t="s">
        <v>13</v>
      </c>
      <c r="B924" s="148" t="s">
        <v>787</v>
      </c>
      <c r="C924" s="505"/>
      <c r="D924" s="143"/>
      <c r="E924" s="153"/>
      <c r="F924" s="157"/>
      <c r="G924" s="157"/>
      <c r="H924" s="157"/>
      <c r="I924" s="157" t="s">
        <v>169</v>
      </c>
      <c r="J924" s="439" t="s">
        <v>788</v>
      </c>
      <c r="K924" s="450" t="s">
        <v>789</v>
      </c>
      <c r="L924" s="143"/>
      <c r="M924" s="338">
        <f t="shared" ref="M924:U924" si="269">M925</f>
        <v>17610</v>
      </c>
      <c r="N924" s="338">
        <f t="shared" si="269"/>
        <v>11445.4</v>
      </c>
      <c r="O924" s="338">
        <f t="shared" si="269"/>
        <v>7708.2</v>
      </c>
      <c r="P924" s="338">
        <f t="shared" si="269"/>
        <v>15862.6</v>
      </c>
      <c r="Q924" s="338">
        <f t="shared" si="269"/>
        <v>15862.6</v>
      </c>
      <c r="R924" s="338">
        <f t="shared" si="269"/>
        <v>0</v>
      </c>
      <c r="S924" s="338">
        <f t="shared" si="269"/>
        <v>15862.6</v>
      </c>
      <c r="T924" s="338">
        <f t="shared" si="269"/>
        <v>15862.6</v>
      </c>
      <c r="U924" s="338">
        <f t="shared" si="269"/>
        <v>0</v>
      </c>
      <c r="V924" s="338">
        <f t="shared" si="267"/>
        <v>15862.6</v>
      </c>
      <c r="W924" s="338">
        <f>W925</f>
        <v>15862.6</v>
      </c>
      <c r="X924" s="338"/>
    </row>
    <row r="925" spans="1:24" ht="53.25" customHeight="1">
      <c r="A925" s="503"/>
      <c r="B925" s="188" t="s">
        <v>790</v>
      </c>
      <c r="C925" s="505"/>
      <c r="D925" s="232" t="s">
        <v>317</v>
      </c>
      <c r="E925" s="232" t="s">
        <v>1180</v>
      </c>
      <c r="F925" s="232" t="s">
        <v>791</v>
      </c>
      <c r="G925" s="232" t="s">
        <v>792</v>
      </c>
      <c r="H925" s="232" t="s">
        <v>1505</v>
      </c>
      <c r="I925" s="157"/>
      <c r="J925" s="439"/>
      <c r="K925" s="450"/>
      <c r="L925" s="143"/>
      <c r="M925" s="338">
        <v>17610</v>
      </c>
      <c r="N925" s="338">
        <v>11445.4</v>
      </c>
      <c r="O925" s="338">
        <v>7708.2</v>
      </c>
      <c r="P925" s="338">
        <f>Q925</f>
        <v>15862.6</v>
      </c>
      <c r="Q925" s="338">
        <v>15862.6</v>
      </c>
      <c r="R925" s="338">
        <v>0</v>
      </c>
      <c r="S925" s="338">
        <f>T925</f>
        <v>15862.6</v>
      </c>
      <c r="T925" s="338">
        <v>15862.6</v>
      </c>
      <c r="U925" s="338">
        <v>0</v>
      </c>
      <c r="V925" s="338">
        <f t="shared" si="267"/>
        <v>15862.6</v>
      </c>
      <c r="W925" s="338">
        <v>15862.6</v>
      </c>
      <c r="X925" s="338"/>
    </row>
    <row r="926" spans="1:24" ht="145.5" customHeight="1">
      <c r="A926" s="259" t="s">
        <v>149</v>
      </c>
      <c r="B926" s="148" t="s">
        <v>1710</v>
      </c>
      <c r="C926" s="291"/>
      <c r="D926" s="232" t="s">
        <v>467</v>
      </c>
      <c r="E926" s="232" t="s">
        <v>1324</v>
      </c>
      <c r="F926" s="232" t="s">
        <v>79</v>
      </c>
      <c r="G926" s="232" t="s">
        <v>94</v>
      </c>
      <c r="H926" s="232" t="s">
        <v>1113</v>
      </c>
      <c r="I926" s="157"/>
      <c r="J926" s="439"/>
      <c r="K926" s="221"/>
      <c r="L926" s="143"/>
      <c r="M926" s="338">
        <v>0</v>
      </c>
      <c r="N926" s="338">
        <v>700</v>
      </c>
      <c r="O926" s="338">
        <v>344</v>
      </c>
      <c r="P926" s="338">
        <f>Q926+R926</f>
        <v>700</v>
      </c>
      <c r="Q926" s="338">
        <v>700</v>
      </c>
      <c r="R926" s="338">
        <v>0</v>
      </c>
      <c r="S926" s="338">
        <f>T926+U926</f>
        <v>700</v>
      </c>
      <c r="T926" s="338">
        <v>700</v>
      </c>
      <c r="U926" s="338">
        <v>0</v>
      </c>
      <c r="V926" s="338">
        <f t="shared" si="267"/>
        <v>700</v>
      </c>
      <c r="W926" s="338">
        <v>700</v>
      </c>
      <c r="X926" s="338"/>
    </row>
    <row r="927" spans="1:24" ht="401.25" customHeight="1">
      <c r="A927" s="259" t="s">
        <v>798</v>
      </c>
      <c r="B927" s="188" t="s">
        <v>1711</v>
      </c>
      <c r="C927" s="291"/>
      <c r="D927" s="157" t="s">
        <v>467</v>
      </c>
      <c r="E927" s="157" t="s">
        <v>1324</v>
      </c>
      <c r="F927" s="157" t="s">
        <v>79</v>
      </c>
      <c r="G927" s="157" t="s">
        <v>94</v>
      </c>
      <c r="H927" s="157" t="s">
        <v>793</v>
      </c>
      <c r="I927" s="152"/>
      <c r="J927" s="187" t="s">
        <v>886</v>
      </c>
      <c r="K927" s="221" t="s">
        <v>794</v>
      </c>
      <c r="L927" s="143"/>
      <c r="M927" s="338">
        <v>0</v>
      </c>
      <c r="N927" s="338">
        <v>351.2</v>
      </c>
      <c r="O927" s="338">
        <v>0</v>
      </c>
      <c r="P927" s="338">
        <f>Q927</f>
        <v>351.2</v>
      </c>
      <c r="Q927" s="338">
        <v>351.2</v>
      </c>
      <c r="R927" s="338">
        <v>0</v>
      </c>
      <c r="S927" s="338">
        <f>T927+U927</f>
        <v>351.2</v>
      </c>
      <c r="T927" s="338">
        <v>351.2</v>
      </c>
      <c r="U927" s="338">
        <v>0</v>
      </c>
      <c r="V927" s="338">
        <f t="shared" si="267"/>
        <v>351.2</v>
      </c>
      <c r="W927" s="338">
        <v>351.2</v>
      </c>
      <c r="X927" s="338"/>
    </row>
    <row r="928" spans="1:24" ht="281.25">
      <c r="A928" s="259" t="s">
        <v>802</v>
      </c>
      <c r="B928" s="188" t="s">
        <v>1712</v>
      </c>
      <c r="C928" s="291"/>
      <c r="D928" s="157" t="s">
        <v>379</v>
      </c>
      <c r="E928" s="157" t="s">
        <v>1212</v>
      </c>
      <c r="F928" s="157" t="s">
        <v>79</v>
      </c>
      <c r="G928" s="157" t="s">
        <v>94</v>
      </c>
      <c r="H928" s="157" t="s">
        <v>795</v>
      </c>
      <c r="I928" s="157" t="s">
        <v>169</v>
      </c>
      <c r="J928" s="187" t="s">
        <v>796</v>
      </c>
      <c r="K928" s="194" t="s">
        <v>797</v>
      </c>
      <c r="L928" s="153"/>
      <c r="M928" s="338">
        <v>1288.8</v>
      </c>
      <c r="N928" s="338">
        <v>1245</v>
      </c>
      <c r="O928" s="338">
        <v>1245</v>
      </c>
      <c r="P928" s="338">
        <v>0</v>
      </c>
      <c r="Q928" s="338">
        <v>0</v>
      </c>
      <c r="R928" s="338">
        <v>0</v>
      </c>
      <c r="S928" s="338">
        <v>0</v>
      </c>
      <c r="T928" s="338">
        <v>0</v>
      </c>
      <c r="U928" s="338">
        <v>0</v>
      </c>
      <c r="V928" s="338">
        <f t="shared" si="267"/>
        <v>0</v>
      </c>
      <c r="W928" s="338">
        <v>0</v>
      </c>
      <c r="X928" s="338"/>
    </row>
    <row r="929" spans="1:24" ht="76.5" customHeight="1">
      <c r="A929" s="259" t="s">
        <v>805</v>
      </c>
      <c r="B929" s="188" t="s">
        <v>799</v>
      </c>
      <c r="C929" s="291"/>
      <c r="D929" s="157" t="s">
        <v>467</v>
      </c>
      <c r="E929" s="157" t="s">
        <v>1324</v>
      </c>
      <c r="F929" s="157" t="s">
        <v>79</v>
      </c>
      <c r="G929" s="157" t="s">
        <v>139</v>
      </c>
      <c r="H929" s="157" t="s">
        <v>710</v>
      </c>
      <c r="I929" s="152">
        <v>320</v>
      </c>
      <c r="J929" s="439" t="s">
        <v>800</v>
      </c>
      <c r="K929" s="450" t="s">
        <v>801</v>
      </c>
      <c r="L929" s="454"/>
      <c r="M929" s="338">
        <v>120</v>
      </c>
      <c r="N929" s="338">
        <v>125</v>
      </c>
      <c r="O929" s="338">
        <v>105</v>
      </c>
      <c r="P929" s="338">
        <f>Q929</f>
        <v>123.6</v>
      </c>
      <c r="Q929" s="338">
        <v>123.6</v>
      </c>
      <c r="R929" s="338">
        <v>0</v>
      </c>
      <c r="S929" s="338">
        <f>T929</f>
        <v>121.6</v>
      </c>
      <c r="T929" s="338">
        <v>121.6</v>
      </c>
      <c r="U929" s="338">
        <v>0</v>
      </c>
      <c r="V929" s="338">
        <f t="shared" si="267"/>
        <v>127.4</v>
      </c>
      <c r="W929" s="338">
        <v>127.4</v>
      </c>
      <c r="X929" s="338"/>
    </row>
    <row r="930" spans="1:24" ht="56.25">
      <c r="A930" s="259" t="s">
        <v>808</v>
      </c>
      <c r="B930" s="188" t="s">
        <v>803</v>
      </c>
      <c r="C930" s="291"/>
      <c r="D930" s="157" t="s">
        <v>467</v>
      </c>
      <c r="E930" s="157" t="s">
        <v>1324</v>
      </c>
      <c r="F930" s="157" t="s">
        <v>79</v>
      </c>
      <c r="G930" s="157" t="s">
        <v>139</v>
      </c>
      <c r="H930" s="157" t="s">
        <v>804</v>
      </c>
      <c r="I930" s="157" t="s">
        <v>169</v>
      </c>
      <c r="J930" s="439"/>
      <c r="K930" s="450"/>
      <c r="L930" s="454"/>
      <c r="M930" s="338">
        <v>2827.8</v>
      </c>
      <c r="N930" s="338">
        <v>2502.6999999999998</v>
      </c>
      <c r="O930" s="338">
        <v>1785.9</v>
      </c>
      <c r="P930" s="338">
        <f>Q930+R930</f>
        <v>2891.2</v>
      </c>
      <c r="Q930" s="338">
        <v>2891.2</v>
      </c>
      <c r="R930" s="338">
        <v>0</v>
      </c>
      <c r="S930" s="338">
        <f>T930+U930</f>
        <v>2844.1</v>
      </c>
      <c r="T930" s="338">
        <v>2844.1</v>
      </c>
      <c r="U930" s="338">
        <v>0</v>
      </c>
      <c r="V930" s="338">
        <f t="shared" si="267"/>
        <v>2980.1</v>
      </c>
      <c r="W930" s="338">
        <v>2980.1</v>
      </c>
      <c r="X930" s="338"/>
    </row>
    <row r="931" spans="1:24" ht="56.25">
      <c r="A931" s="259" t="s">
        <v>811</v>
      </c>
      <c r="B931" s="188" t="s">
        <v>806</v>
      </c>
      <c r="C931" s="291"/>
      <c r="D931" s="157" t="s">
        <v>467</v>
      </c>
      <c r="E931" s="157" t="s">
        <v>1324</v>
      </c>
      <c r="F931" s="157" t="s">
        <v>79</v>
      </c>
      <c r="G931" s="157" t="s">
        <v>139</v>
      </c>
      <c r="H931" s="157" t="s">
        <v>807</v>
      </c>
      <c r="I931" s="157" t="s">
        <v>169</v>
      </c>
      <c r="J931" s="439"/>
      <c r="K931" s="450"/>
      <c r="L931" s="454"/>
      <c r="M931" s="338">
        <v>786.3</v>
      </c>
      <c r="N931" s="338">
        <v>663.9</v>
      </c>
      <c r="O931" s="338">
        <v>482.7</v>
      </c>
      <c r="P931" s="338">
        <f>Q931+R931</f>
        <v>747.8</v>
      </c>
      <c r="Q931" s="338">
        <v>747.8</v>
      </c>
      <c r="R931" s="338">
        <v>0</v>
      </c>
      <c r="S931" s="338">
        <f>T931+U931</f>
        <v>735.6</v>
      </c>
      <c r="T931" s="338">
        <v>735.6</v>
      </c>
      <c r="U931" s="338">
        <v>0</v>
      </c>
      <c r="V931" s="338">
        <f t="shared" si="267"/>
        <v>770.8</v>
      </c>
      <c r="W931" s="338">
        <v>770.8</v>
      </c>
      <c r="X931" s="338"/>
    </row>
    <row r="932" spans="1:24" ht="93.75">
      <c r="A932" s="259" t="s">
        <v>814</v>
      </c>
      <c r="B932" s="188" t="s">
        <v>1713</v>
      </c>
      <c r="C932" s="291"/>
      <c r="D932" s="157" t="s">
        <v>467</v>
      </c>
      <c r="E932" s="157" t="s">
        <v>1324</v>
      </c>
      <c r="F932" s="157" t="s">
        <v>79</v>
      </c>
      <c r="G932" s="157" t="s">
        <v>139</v>
      </c>
      <c r="H932" s="157" t="s">
        <v>468</v>
      </c>
      <c r="I932" s="157" t="s">
        <v>169</v>
      </c>
      <c r="J932" s="439"/>
      <c r="K932" s="221" t="s">
        <v>809</v>
      </c>
      <c r="L932" s="143" t="s">
        <v>810</v>
      </c>
      <c r="M932" s="338">
        <v>35</v>
      </c>
      <c r="N932" s="338">
        <v>183.5</v>
      </c>
      <c r="O932" s="338">
        <v>120</v>
      </c>
      <c r="P932" s="338">
        <f>SUM(Q932:R932)</f>
        <v>247.3</v>
      </c>
      <c r="Q932" s="338">
        <v>247.3</v>
      </c>
      <c r="R932" s="338">
        <v>0</v>
      </c>
      <c r="S932" s="338">
        <f>SUM(T932:U932)</f>
        <v>243.3</v>
      </c>
      <c r="T932" s="338">
        <v>243.3</v>
      </c>
      <c r="U932" s="338">
        <v>0</v>
      </c>
      <c r="V932" s="338">
        <f t="shared" si="267"/>
        <v>254.9</v>
      </c>
      <c r="W932" s="338">
        <v>254.9</v>
      </c>
      <c r="X932" s="338"/>
    </row>
    <row r="933" spans="1:24" ht="265.5" customHeight="1">
      <c r="A933" s="259" t="s">
        <v>887</v>
      </c>
      <c r="B933" s="188" t="s">
        <v>1714</v>
      </c>
      <c r="C933" s="291"/>
      <c r="D933" s="157" t="s">
        <v>864</v>
      </c>
      <c r="E933" s="157" t="s">
        <v>1194</v>
      </c>
      <c r="F933" s="157" t="s">
        <v>79</v>
      </c>
      <c r="G933" s="157" t="s">
        <v>139</v>
      </c>
      <c r="H933" s="157" t="s">
        <v>120</v>
      </c>
      <c r="I933" s="157" t="s">
        <v>169</v>
      </c>
      <c r="J933" s="187" t="s">
        <v>812</v>
      </c>
      <c r="K933" s="221" t="s">
        <v>813</v>
      </c>
      <c r="L933" s="143"/>
      <c r="M933" s="338">
        <v>0</v>
      </c>
      <c r="N933" s="338">
        <v>209.1</v>
      </c>
      <c r="O933" s="338">
        <v>209.1</v>
      </c>
      <c r="P933" s="338">
        <v>0</v>
      </c>
      <c r="Q933" s="338">
        <v>0</v>
      </c>
      <c r="R933" s="338">
        <v>0</v>
      </c>
      <c r="S933" s="338">
        <v>0</v>
      </c>
      <c r="T933" s="338">
        <v>0</v>
      </c>
      <c r="U933" s="338">
        <v>0</v>
      </c>
      <c r="V933" s="338">
        <f t="shared" si="267"/>
        <v>0</v>
      </c>
      <c r="W933" s="338">
        <v>0</v>
      </c>
      <c r="X933" s="338"/>
    </row>
    <row r="934" spans="1:24">
      <c r="A934" s="141" t="s">
        <v>151</v>
      </c>
      <c r="B934" s="148" t="s">
        <v>209</v>
      </c>
      <c r="C934" s="309"/>
      <c r="D934" s="208"/>
      <c r="E934" s="208"/>
      <c r="F934" s="148"/>
      <c r="G934" s="148"/>
      <c r="H934" s="148"/>
      <c r="I934" s="242">
        <v>360</v>
      </c>
      <c r="J934" s="209"/>
      <c r="K934" s="210"/>
      <c r="L934" s="208"/>
      <c r="M934" s="144">
        <f t="shared" ref="M934:U934" si="270">SUM(M935:M936)</f>
        <v>3296.9</v>
      </c>
      <c r="N934" s="144">
        <f t="shared" si="270"/>
        <v>3338.8</v>
      </c>
      <c r="O934" s="144">
        <f t="shared" si="270"/>
        <v>3338.8</v>
      </c>
      <c r="P934" s="144">
        <f t="shared" si="270"/>
        <v>0</v>
      </c>
      <c r="Q934" s="144">
        <f t="shared" si="270"/>
        <v>0</v>
      </c>
      <c r="R934" s="144">
        <f t="shared" si="270"/>
        <v>0</v>
      </c>
      <c r="S934" s="144">
        <f t="shared" si="270"/>
        <v>0</v>
      </c>
      <c r="T934" s="144">
        <f t="shared" si="270"/>
        <v>0</v>
      </c>
      <c r="U934" s="144">
        <f t="shared" si="270"/>
        <v>0</v>
      </c>
      <c r="V934" s="144">
        <f t="shared" si="267"/>
        <v>0</v>
      </c>
      <c r="W934" s="144">
        <f>SUM(W935:W936)</f>
        <v>0</v>
      </c>
      <c r="X934" s="144"/>
    </row>
    <row r="935" spans="1:24" ht="69" customHeight="1">
      <c r="A935" s="259" t="s">
        <v>14</v>
      </c>
      <c r="B935" s="188" t="s">
        <v>1715</v>
      </c>
      <c r="C935" s="291"/>
      <c r="D935" s="157" t="s">
        <v>1302</v>
      </c>
      <c r="E935" s="157" t="s">
        <v>1176</v>
      </c>
      <c r="F935" s="157" t="s">
        <v>91</v>
      </c>
      <c r="G935" s="152">
        <v>13</v>
      </c>
      <c r="H935" s="152">
        <v>7770226000</v>
      </c>
      <c r="I935" s="152">
        <v>360</v>
      </c>
      <c r="J935" s="189"/>
      <c r="K935" s="253"/>
      <c r="L935" s="153"/>
      <c r="M935" s="338">
        <v>103.5</v>
      </c>
      <c r="N935" s="338">
        <v>103.5</v>
      </c>
      <c r="O935" s="338">
        <v>103.5</v>
      </c>
      <c r="P935" s="338">
        <f>SUM(Q935:R935)</f>
        <v>0</v>
      </c>
      <c r="Q935" s="338">
        <v>0</v>
      </c>
      <c r="R935" s="338">
        <v>0</v>
      </c>
      <c r="S935" s="338">
        <f>SUM(T935:U935)</f>
        <v>0</v>
      </c>
      <c r="T935" s="338">
        <v>0</v>
      </c>
      <c r="U935" s="338">
        <v>0</v>
      </c>
      <c r="V935" s="338">
        <f t="shared" si="267"/>
        <v>0</v>
      </c>
      <c r="W935" s="338">
        <v>0</v>
      </c>
      <c r="X935" s="338"/>
    </row>
    <row r="936" spans="1:24" ht="56.25">
      <c r="A936" s="259" t="s">
        <v>1179</v>
      </c>
      <c r="B936" s="188" t="s">
        <v>1333</v>
      </c>
      <c r="C936" s="291"/>
      <c r="D936" s="157" t="s">
        <v>1302</v>
      </c>
      <c r="E936" s="157" t="s">
        <v>1176</v>
      </c>
      <c r="F936" s="157" t="s">
        <v>91</v>
      </c>
      <c r="G936" s="152">
        <v>13</v>
      </c>
      <c r="H936" s="152">
        <v>7770574270</v>
      </c>
      <c r="I936" s="152">
        <v>360</v>
      </c>
      <c r="J936" s="189"/>
      <c r="K936" s="253"/>
      <c r="L936" s="153"/>
      <c r="M936" s="338">
        <v>3193.4</v>
      </c>
      <c r="N936" s="338">
        <v>3235.3</v>
      </c>
      <c r="O936" s="338">
        <v>3235.3</v>
      </c>
      <c r="P936" s="338">
        <f>SUM(Q936:R936)</f>
        <v>0</v>
      </c>
      <c r="Q936" s="338">
        <v>0</v>
      </c>
      <c r="R936" s="338">
        <v>0</v>
      </c>
      <c r="S936" s="338">
        <f>SUM(T936:U936)</f>
        <v>0</v>
      </c>
      <c r="T936" s="338">
        <v>0</v>
      </c>
      <c r="U936" s="338">
        <v>0</v>
      </c>
      <c r="V936" s="338">
        <f t="shared" si="267"/>
        <v>0</v>
      </c>
      <c r="W936" s="338">
        <v>0</v>
      </c>
      <c r="X936" s="338"/>
    </row>
    <row r="937" spans="1:24">
      <c r="A937" s="199" t="s">
        <v>19</v>
      </c>
      <c r="B937" s="441" t="s">
        <v>193</v>
      </c>
      <c r="C937" s="441"/>
      <c r="D937" s="441"/>
      <c r="E937" s="441"/>
      <c r="F937" s="441"/>
      <c r="G937" s="441"/>
      <c r="H937" s="441"/>
      <c r="I937" s="441"/>
      <c r="J937" s="441"/>
      <c r="K937" s="441"/>
      <c r="L937" s="441"/>
      <c r="M937" s="340">
        <f t="shared" ref="M937:U937" si="271">M938</f>
        <v>4000</v>
      </c>
      <c r="N937" s="340">
        <f t="shared" si="271"/>
        <v>1668.5</v>
      </c>
      <c r="O937" s="340">
        <f t="shared" si="271"/>
        <v>0</v>
      </c>
      <c r="P937" s="340">
        <f t="shared" si="271"/>
        <v>593.5</v>
      </c>
      <c r="Q937" s="340">
        <f t="shared" si="271"/>
        <v>593.5</v>
      </c>
      <c r="R937" s="340">
        <f t="shared" si="271"/>
        <v>0</v>
      </c>
      <c r="S937" s="340">
        <f t="shared" si="271"/>
        <v>583.79999999999995</v>
      </c>
      <c r="T937" s="340">
        <f t="shared" si="271"/>
        <v>583.79999999999995</v>
      </c>
      <c r="U937" s="340">
        <f t="shared" si="271"/>
        <v>0</v>
      </c>
      <c r="V937" s="340">
        <f t="shared" si="267"/>
        <v>611.70000000000005</v>
      </c>
      <c r="W937" s="340">
        <f>W938</f>
        <v>611.70000000000005</v>
      </c>
      <c r="X937" s="340"/>
    </row>
    <row r="938" spans="1:24" ht="56.25">
      <c r="A938" s="485" t="s">
        <v>17</v>
      </c>
      <c r="B938" s="148" t="s">
        <v>890</v>
      </c>
      <c r="C938" s="505"/>
      <c r="D938" s="291"/>
      <c r="E938" s="262"/>
      <c r="F938" s="157" t="s">
        <v>92</v>
      </c>
      <c r="G938" s="157" t="s">
        <v>81</v>
      </c>
      <c r="H938" s="157"/>
      <c r="I938" s="152">
        <v>810</v>
      </c>
      <c r="J938" s="439" t="s">
        <v>1114</v>
      </c>
      <c r="K938" s="194" t="s">
        <v>496</v>
      </c>
      <c r="L938" s="517"/>
      <c r="M938" s="338">
        <f t="shared" ref="M938:U938" si="272">M939+M940+M941+M942</f>
        <v>4000</v>
      </c>
      <c r="N938" s="338">
        <f t="shared" si="272"/>
        <v>1668.5</v>
      </c>
      <c r="O938" s="338">
        <f t="shared" si="272"/>
        <v>0</v>
      </c>
      <c r="P938" s="338">
        <f t="shared" si="272"/>
        <v>593.5</v>
      </c>
      <c r="Q938" s="338">
        <f t="shared" si="272"/>
        <v>593.5</v>
      </c>
      <c r="R938" s="338">
        <f t="shared" si="272"/>
        <v>0</v>
      </c>
      <c r="S938" s="338">
        <f t="shared" si="272"/>
        <v>583.79999999999995</v>
      </c>
      <c r="T938" s="338">
        <f t="shared" si="272"/>
        <v>583.79999999999995</v>
      </c>
      <c r="U938" s="338">
        <f t="shared" si="272"/>
        <v>0</v>
      </c>
      <c r="V938" s="338">
        <f t="shared" si="267"/>
        <v>611.70000000000005</v>
      </c>
      <c r="W938" s="338">
        <f>W939+W940+W941+W942</f>
        <v>611.70000000000005</v>
      </c>
      <c r="X938" s="338"/>
    </row>
    <row r="939" spans="1:24" ht="56.25">
      <c r="A939" s="485"/>
      <c r="B939" s="188" t="s">
        <v>888</v>
      </c>
      <c r="C939" s="505"/>
      <c r="D939" s="156" t="s">
        <v>1472</v>
      </c>
      <c r="E939" s="156" t="s">
        <v>1475</v>
      </c>
      <c r="F939" s="157" t="s">
        <v>92</v>
      </c>
      <c r="G939" s="157" t="s">
        <v>81</v>
      </c>
      <c r="H939" s="157" t="s">
        <v>889</v>
      </c>
      <c r="I939" s="152">
        <v>811</v>
      </c>
      <c r="J939" s="439"/>
      <c r="K939" s="269"/>
      <c r="L939" s="517"/>
      <c r="M939" s="338">
        <v>0</v>
      </c>
      <c r="N939" s="338">
        <v>1668.5</v>
      </c>
      <c r="O939" s="338">
        <v>0</v>
      </c>
      <c r="P939" s="338">
        <f>Q939</f>
        <v>593.5</v>
      </c>
      <c r="Q939" s="338">
        <v>593.5</v>
      </c>
      <c r="R939" s="338">
        <v>0</v>
      </c>
      <c r="S939" s="338">
        <f>T939</f>
        <v>583.79999999999995</v>
      </c>
      <c r="T939" s="338">
        <v>583.79999999999995</v>
      </c>
      <c r="U939" s="338">
        <v>0</v>
      </c>
      <c r="V939" s="338">
        <f t="shared" si="267"/>
        <v>611.70000000000005</v>
      </c>
      <c r="W939" s="338">
        <v>611.70000000000005</v>
      </c>
      <c r="X939" s="338"/>
    </row>
    <row r="940" spans="1:24" ht="112.5">
      <c r="A940" s="485"/>
      <c r="B940" s="188" t="s">
        <v>1115</v>
      </c>
      <c r="C940" s="505"/>
      <c r="D940" s="156" t="s">
        <v>1472</v>
      </c>
      <c r="E940" s="156" t="s">
        <v>1475</v>
      </c>
      <c r="F940" s="157" t="s">
        <v>92</v>
      </c>
      <c r="G940" s="157" t="s">
        <v>81</v>
      </c>
      <c r="H940" s="157" t="s">
        <v>1116</v>
      </c>
      <c r="I940" s="152">
        <v>811</v>
      </c>
      <c r="J940" s="439"/>
      <c r="K940" s="194" t="s">
        <v>1117</v>
      </c>
      <c r="L940" s="517"/>
      <c r="M940" s="338">
        <v>3000</v>
      </c>
      <c r="N940" s="338">
        <v>0</v>
      </c>
      <c r="O940" s="338">
        <f>O941+O942</f>
        <v>0</v>
      </c>
      <c r="P940" s="338">
        <v>0</v>
      </c>
      <c r="Q940" s="338">
        <v>0</v>
      </c>
      <c r="R940" s="338">
        <v>0</v>
      </c>
      <c r="S940" s="338">
        <v>0</v>
      </c>
      <c r="T940" s="338">
        <v>0</v>
      </c>
      <c r="U940" s="338">
        <v>0</v>
      </c>
      <c r="V940" s="338">
        <f t="shared" si="267"/>
        <v>0</v>
      </c>
      <c r="W940" s="338">
        <v>0</v>
      </c>
      <c r="X940" s="338"/>
    </row>
    <row r="941" spans="1:24" ht="145.5" customHeight="1">
      <c r="A941" s="485"/>
      <c r="B941" s="188" t="s">
        <v>1118</v>
      </c>
      <c r="C941" s="505"/>
      <c r="D941" s="156" t="s">
        <v>1472</v>
      </c>
      <c r="E941" s="156" t="s">
        <v>1475</v>
      </c>
      <c r="F941" s="157" t="s">
        <v>92</v>
      </c>
      <c r="G941" s="157" t="s">
        <v>81</v>
      </c>
      <c r="H941" s="157" t="s">
        <v>1119</v>
      </c>
      <c r="I941" s="152">
        <v>811</v>
      </c>
      <c r="J941" s="439"/>
      <c r="K941" s="194" t="s">
        <v>1120</v>
      </c>
      <c r="L941" s="517"/>
      <c r="M941" s="338">
        <v>283.3</v>
      </c>
      <c r="N941" s="338">
        <v>0</v>
      </c>
      <c r="O941" s="338">
        <v>0</v>
      </c>
      <c r="P941" s="338">
        <v>0</v>
      </c>
      <c r="Q941" s="338">
        <v>0</v>
      </c>
      <c r="R941" s="338">
        <v>0</v>
      </c>
      <c r="S941" s="338">
        <v>0</v>
      </c>
      <c r="T941" s="338">
        <v>0</v>
      </c>
      <c r="U941" s="338">
        <v>0</v>
      </c>
      <c r="V941" s="338">
        <f t="shared" si="267"/>
        <v>0</v>
      </c>
      <c r="W941" s="338">
        <v>0</v>
      </c>
      <c r="X941" s="338"/>
    </row>
    <row r="942" spans="1:24" ht="140.25" customHeight="1">
      <c r="A942" s="485"/>
      <c r="B942" s="188" t="s">
        <v>1121</v>
      </c>
      <c r="C942" s="505"/>
      <c r="D942" s="156" t="s">
        <v>1472</v>
      </c>
      <c r="E942" s="156" t="s">
        <v>1475</v>
      </c>
      <c r="F942" s="157" t="s">
        <v>92</v>
      </c>
      <c r="G942" s="157" t="s">
        <v>81</v>
      </c>
      <c r="H942" s="157" t="s">
        <v>1122</v>
      </c>
      <c r="I942" s="152">
        <v>811</v>
      </c>
      <c r="J942" s="439"/>
      <c r="K942" s="194"/>
      <c r="L942" s="517"/>
      <c r="M942" s="338">
        <v>716.7</v>
      </c>
      <c r="N942" s="338">
        <v>0</v>
      </c>
      <c r="O942" s="338">
        <v>0</v>
      </c>
      <c r="P942" s="338">
        <v>0</v>
      </c>
      <c r="Q942" s="338">
        <v>0</v>
      </c>
      <c r="R942" s="338">
        <v>0</v>
      </c>
      <c r="S942" s="338">
        <v>0</v>
      </c>
      <c r="T942" s="338">
        <v>0</v>
      </c>
      <c r="U942" s="338">
        <v>0</v>
      </c>
      <c r="V942" s="338">
        <f t="shared" si="267"/>
        <v>0</v>
      </c>
      <c r="W942" s="338">
        <v>0</v>
      </c>
      <c r="X942" s="338"/>
    </row>
    <row r="943" spans="1:24">
      <c r="A943" s="199" t="s">
        <v>23</v>
      </c>
      <c r="B943" s="441" t="s">
        <v>78</v>
      </c>
      <c r="C943" s="441"/>
      <c r="D943" s="441"/>
      <c r="E943" s="441"/>
      <c r="F943" s="441"/>
      <c r="G943" s="441"/>
      <c r="H943" s="441"/>
      <c r="I943" s="441"/>
      <c r="J943" s="441"/>
      <c r="K943" s="441"/>
      <c r="L943" s="441"/>
      <c r="M943" s="340">
        <f>M944+M945</f>
        <v>1013.1</v>
      </c>
      <c r="N943" s="340">
        <f>N944+N945</f>
        <v>572.70000000000005</v>
      </c>
      <c r="O943" s="340">
        <f>O944+O945</f>
        <v>572.70000000000005</v>
      </c>
      <c r="P943" s="340">
        <f t="shared" ref="P943:U943" si="273">P944</f>
        <v>0</v>
      </c>
      <c r="Q943" s="340">
        <f t="shared" si="273"/>
        <v>0</v>
      </c>
      <c r="R943" s="340">
        <f t="shared" si="273"/>
        <v>0</v>
      </c>
      <c r="S943" s="340">
        <f t="shared" si="273"/>
        <v>0</v>
      </c>
      <c r="T943" s="340">
        <f t="shared" si="273"/>
        <v>0</v>
      </c>
      <c r="U943" s="340">
        <f t="shared" si="273"/>
        <v>0</v>
      </c>
      <c r="V943" s="340">
        <f t="shared" si="267"/>
        <v>0</v>
      </c>
      <c r="W943" s="340">
        <f>W944</f>
        <v>0</v>
      </c>
      <c r="X943" s="340"/>
    </row>
    <row r="944" spans="1:24" ht="75">
      <c r="A944" s="197" t="s">
        <v>17</v>
      </c>
      <c r="B944" s="188" t="s">
        <v>1716</v>
      </c>
      <c r="C944" s="310"/>
      <c r="D944" s="264" t="s">
        <v>1302</v>
      </c>
      <c r="E944" s="232" t="s">
        <v>1176</v>
      </c>
      <c r="F944" s="232" t="s">
        <v>91</v>
      </c>
      <c r="G944" s="232" t="s">
        <v>82</v>
      </c>
      <c r="H944" s="232" t="s">
        <v>93</v>
      </c>
      <c r="I944" s="518">
        <v>830</v>
      </c>
      <c r="J944" s="438" t="s">
        <v>816</v>
      </c>
      <c r="K944" s="438" t="s">
        <v>817</v>
      </c>
      <c r="L944" s="275"/>
      <c r="M944" s="341">
        <v>1013.1</v>
      </c>
      <c r="N944" s="341">
        <v>572.70000000000005</v>
      </c>
      <c r="O944" s="341">
        <v>572.70000000000005</v>
      </c>
      <c r="P944" s="338">
        <f>SUM(Q944:R944)</f>
        <v>0</v>
      </c>
      <c r="Q944" s="338">
        <v>0</v>
      </c>
      <c r="R944" s="338">
        <v>0</v>
      </c>
      <c r="S944" s="338">
        <f>SUM(T944:U944)</f>
        <v>0</v>
      </c>
      <c r="T944" s="338">
        <v>0</v>
      </c>
      <c r="U944" s="338">
        <v>0</v>
      </c>
      <c r="V944" s="338">
        <f t="shared" si="267"/>
        <v>0</v>
      </c>
      <c r="W944" s="338">
        <v>0</v>
      </c>
      <c r="X944" s="338"/>
    </row>
    <row r="945" spans="1:24" ht="37.5">
      <c r="A945" s="197" t="s">
        <v>18</v>
      </c>
      <c r="B945" s="188" t="s">
        <v>1717</v>
      </c>
      <c r="C945" s="310"/>
      <c r="D945" s="264" t="s">
        <v>317</v>
      </c>
      <c r="E945" s="232" t="s">
        <v>1180</v>
      </c>
      <c r="F945" s="232" t="s">
        <v>92</v>
      </c>
      <c r="G945" s="232" t="s">
        <v>81</v>
      </c>
      <c r="H945" s="232" t="s">
        <v>637</v>
      </c>
      <c r="I945" s="518"/>
      <c r="J945" s="438"/>
      <c r="K945" s="438"/>
      <c r="L945" s="275"/>
      <c r="M945" s="341">
        <v>0</v>
      </c>
      <c r="N945" s="341">
        <v>0</v>
      </c>
      <c r="O945" s="341">
        <v>0</v>
      </c>
      <c r="P945" s="338">
        <v>0</v>
      </c>
      <c r="Q945" s="338">
        <v>0</v>
      </c>
      <c r="R945" s="338">
        <v>0</v>
      </c>
      <c r="S945" s="338">
        <v>0</v>
      </c>
      <c r="T945" s="338">
        <v>0</v>
      </c>
      <c r="U945" s="338">
        <v>0</v>
      </c>
      <c r="V945" s="338">
        <f t="shared" si="267"/>
        <v>0</v>
      </c>
      <c r="W945" s="338">
        <v>0</v>
      </c>
      <c r="X945" s="338"/>
    </row>
    <row r="946" spans="1:24">
      <c r="A946" s="199" t="s">
        <v>55</v>
      </c>
      <c r="B946" s="441" t="s">
        <v>31</v>
      </c>
      <c r="C946" s="441"/>
      <c r="D946" s="441"/>
      <c r="E946" s="441"/>
      <c r="F946" s="441"/>
      <c r="G946" s="441"/>
      <c r="H946" s="441"/>
      <c r="I946" s="441"/>
      <c r="J946" s="441"/>
      <c r="K946" s="441"/>
      <c r="L946" s="441"/>
      <c r="M946" s="340">
        <f>M947</f>
        <v>1358.9</v>
      </c>
      <c r="N946" s="340">
        <f t="shared" ref="N946:W946" si="274">N947</f>
        <v>6728.1</v>
      </c>
      <c r="O946" s="340">
        <f t="shared" si="274"/>
        <v>945</v>
      </c>
      <c r="P946" s="340">
        <f t="shared" si="274"/>
        <v>4698.3</v>
      </c>
      <c r="Q946" s="340">
        <f t="shared" si="274"/>
        <v>4698.3</v>
      </c>
      <c r="R946" s="340">
        <f t="shared" si="274"/>
        <v>0</v>
      </c>
      <c r="S946" s="340">
        <f t="shared" si="274"/>
        <v>1453.7</v>
      </c>
      <c r="T946" s="340">
        <f t="shared" si="274"/>
        <v>1453.7</v>
      </c>
      <c r="U946" s="340">
        <f t="shared" si="274"/>
        <v>0</v>
      </c>
      <c r="V946" s="340">
        <f t="shared" si="267"/>
        <v>2087.6</v>
      </c>
      <c r="W946" s="340">
        <f t="shared" si="274"/>
        <v>2087.6</v>
      </c>
      <c r="X946" s="340"/>
    </row>
    <row r="947" spans="1:24" ht="174" customHeight="1">
      <c r="A947" s="197" t="s">
        <v>21</v>
      </c>
      <c r="B947" s="188" t="s">
        <v>1718</v>
      </c>
      <c r="C947" s="310"/>
      <c r="D947" s="157" t="s">
        <v>1302</v>
      </c>
      <c r="E947" s="157" t="s">
        <v>1176</v>
      </c>
      <c r="F947" s="157" t="s">
        <v>91</v>
      </c>
      <c r="G947" s="157" t="s">
        <v>82</v>
      </c>
      <c r="H947" s="157" t="s">
        <v>93</v>
      </c>
      <c r="I947" s="157" t="s">
        <v>500</v>
      </c>
      <c r="J947" s="188" t="s">
        <v>818</v>
      </c>
      <c r="K947" s="188" t="s">
        <v>817</v>
      </c>
      <c r="L947" s="275"/>
      <c r="M947" s="341">
        <v>1358.9</v>
      </c>
      <c r="N947" s="341">
        <v>6728.1</v>
      </c>
      <c r="O947" s="341">
        <v>945</v>
      </c>
      <c r="P947" s="341">
        <f>Q947+R947</f>
        <v>4698.3</v>
      </c>
      <c r="Q947" s="341">
        <v>4698.3</v>
      </c>
      <c r="R947" s="341">
        <v>0</v>
      </c>
      <c r="S947" s="341">
        <f>T947</f>
        <v>1453.7</v>
      </c>
      <c r="T947" s="341">
        <v>1453.7</v>
      </c>
      <c r="U947" s="341">
        <v>0</v>
      </c>
      <c r="V947" s="341">
        <f t="shared" si="267"/>
        <v>2087.6</v>
      </c>
      <c r="W947" s="341">
        <v>2087.6</v>
      </c>
      <c r="X947" s="341"/>
    </row>
    <row r="948" spans="1:24">
      <c r="A948" s="82"/>
      <c r="B948" s="67"/>
      <c r="C948" s="329"/>
      <c r="D948" s="68"/>
      <c r="E948" s="68"/>
      <c r="F948" s="68"/>
      <c r="G948" s="68"/>
      <c r="H948" s="68"/>
      <c r="I948" s="69"/>
      <c r="J948" s="67"/>
      <c r="K948" s="82"/>
      <c r="L948" s="68"/>
      <c r="M948" s="365"/>
      <c r="N948" s="365"/>
      <c r="O948" s="365"/>
      <c r="P948" s="365"/>
      <c r="Q948" s="365"/>
      <c r="R948" s="365"/>
      <c r="S948" s="365"/>
      <c r="T948" s="365"/>
      <c r="U948" s="365"/>
      <c r="V948" s="365"/>
      <c r="W948" s="365"/>
    </row>
    <row r="949" spans="1:24">
      <c r="A949" s="82"/>
      <c r="B949" s="67"/>
      <c r="C949" s="329"/>
      <c r="D949" s="68"/>
      <c r="E949" s="68"/>
      <c r="F949" s="68"/>
      <c r="G949" s="68"/>
      <c r="H949" s="68"/>
      <c r="I949" s="69"/>
      <c r="J949" s="67"/>
      <c r="K949" s="82"/>
      <c r="L949" s="68"/>
      <c r="M949" s="365"/>
      <c r="N949" s="365"/>
      <c r="O949" s="365"/>
      <c r="P949" s="365"/>
      <c r="Q949" s="365"/>
      <c r="R949" s="365"/>
      <c r="S949" s="365"/>
      <c r="T949" s="365"/>
      <c r="U949" s="365"/>
      <c r="V949" s="365"/>
      <c r="W949" s="365"/>
    </row>
    <row r="950" spans="1:24" s="377" customFormat="1" ht="23.25">
      <c r="A950" s="367"/>
      <c r="B950" s="368" t="s">
        <v>1722</v>
      </c>
      <c r="C950" s="431"/>
      <c r="D950" s="371"/>
      <c r="E950" s="371"/>
      <c r="F950" s="371"/>
      <c r="G950" s="432"/>
      <c r="H950" s="434"/>
      <c r="I950" s="434"/>
      <c r="J950" s="368"/>
      <c r="K950" s="374"/>
      <c r="L950" s="375"/>
      <c r="M950" s="376"/>
      <c r="N950" s="376"/>
      <c r="O950" s="376"/>
      <c r="P950" s="376"/>
      <c r="Q950" s="376"/>
      <c r="R950" s="376"/>
      <c r="S950" s="376"/>
      <c r="T950" s="376"/>
      <c r="U950" s="376"/>
      <c r="V950" s="376"/>
      <c r="W950" s="376"/>
      <c r="X950" s="376"/>
    </row>
    <row r="951" spans="1:24" s="377" customFormat="1" ht="23.25">
      <c r="A951" s="367"/>
      <c r="B951" s="368" t="s">
        <v>1723</v>
      </c>
      <c r="C951" s="369"/>
      <c r="D951" s="370"/>
      <c r="E951" s="370"/>
      <c r="F951" s="370"/>
      <c r="G951" s="384"/>
      <c r="H951" s="434" t="s">
        <v>891</v>
      </c>
      <c r="I951" s="434"/>
      <c r="J951" s="368"/>
      <c r="K951" s="374"/>
      <c r="L951" s="375"/>
      <c r="M951" s="376"/>
      <c r="N951" s="376"/>
      <c r="O951" s="376"/>
      <c r="P951" s="376"/>
      <c r="Q951" s="376"/>
      <c r="R951" s="376"/>
      <c r="S951" s="376"/>
      <c r="T951" s="376"/>
      <c r="U951" s="376"/>
      <c r="V951" s="376"/>
      <c r="W951" s="376"/>
      <c r="X951" s="376"/>
    </row>
    <row r="952" spans="1:24" s="377" customFormat="1" ht="23.25">
      <c r="A952" s="367"/>
      <c r="B952" s="368"/>
      <c r="C952" s="378"/>
      <c r="D952" s="372"/>
      <c r="E952" s="372"/>
      <c r="F952" s="372"/>
      <c r="G952" s="372"/>
      <c r="H952" s="372"/>
      <c r="I952" s="372"/>
      <c r="J952" s="368"/>
      <c r="K952" s="374"/>
      <c r="L952" s="375"/>
      <c r="M952" s="376"/>
      <c r="N952" s="376"/>
      <c r="O952" s="376"/>
      <c r="P952" s="376"/>
      <c r="Q952" s="376"/>
      <c r="R952" s="376"/>
      <c r="S952" s="376"/>
      <c r="T952" s="376"/>
      <c r="U952" s="376"/>
      <c r="V952" s="376"/>
      <c r="W952" s="376"/>
      <c r="X952" s="376"/>
    </row>
    <row r="953" spans="1:24" s="377" customFormat="1" ht="23.25">
      <c r="A953" s="367"/>
      <c r="B953" s="368" t="s">
        <v>262</v>
      </c>
      <c r="C953" s="378"/>
      <c r="D953" s="379" t="s">
        <v>90</v>
      </c>
      <c r="E953" s="379"/>
      <c r="F953" s="372"/>
      <c r="G953" s="372"/>
      <c r="H953" s="380" t="s">
        <v>1506</v>
      </c>
      <c r="I953" s="372"/>
      <c r="J953" s="368"/>
      <c r="K953" s="374"/>
      <c r="L953" s="375"/>
      <c r="M953" s="376"/>
      <c r="N953" s="376"/>
      <c r="O953" s="376"/>
      <c r="P953" s="376"/>
      <c r="Q953" s="376"/>
      <c r="R953" s="376"/>
      <c r="S953" s="376"/>
      <c r="T953" s="376"/>
      <c r="U953" s="376"/>
      <c r="V953" s="376"/>
      <c r="W953" s="376"/>
      <c r="X953" s="376"/>
    </row>
    <row r="954" spans="1:24" s="377" customFormat="1" ht="23.25">
      <c r="A954" s="367"/>
      <c r="B954" s="381" t="s">
        <v>263</v>
      </c>
      <c r="C954" s="382"/>
      <c r="D954" s="375"/>
      <c r="E954" s="375"/>
      <c r="F954" s="373"/>
      <c r="G954" s="373"/>
      <c r="H954" s="373"/>
      <c r="I954" s="373"/>
      <c r="J954" s="383"/>
      <c r="K954" s="374"/>
      <c r="L954" s="375"/>
      <c r="M954" s="376"/>
      <c r="N954" s="376"/>
      <c r="O954" s="376"/>
      <c r="P954" s="376"/>
      <c r="Q954" s="376"/>
      <c r="R954" s="376"/>
      <c r="S954" s="376"/>
      <c r="T954" s="376"/>
      <c r="U954" s="376"/>
      <c r="V954" s="376"/>
      <c r="W954" s="376"/>
      <c r="X954" s="376"/>
    </row>
    <row r="955" spans="1:24">
      <c r="A955" s="82"/>
      <c r="B955" s="67"/>
      <c r="C955" s="329"/>
      <c r="D955" s="68"/>
      <c r="E955" s="68"/>
      <c r="F955" s="68"/>
      <c r="G955" s="68"/>
      <c r="H955" s="68"/>
      <c r="I955" s="69"/>
      <c r="J955" s="67"/>
      <c r="K955" s="82"/>
      <c r="L955" s="68"/>
      <c r="M955" s="365"/>
      <c r="N955" s="365"/>
      <c r="O955" s="365"/>
      <c r="P955" s="365"/>
      <c r="Q955" s="365"/>
      <c r="R955" s="365"/>
      <c r="S955" s="365"/>
      <c r="T955" s="365"/>
      <c r="U955" s="365"/>
      <c r="V955" s="365"/>
      <c r="W955" s="365"/>
    </row>
    <row r="956" spans="1:24">
      <c r="B956" s="70"/>
      <c r="C956" s="330"/>
      <c r="D956" s="71"/>
      <c r="E956" s="71"/>
      <c r="F956" s="71"/>
      <c r="G956" s="71"/>
      <c r="H956" s="71"/>
      <c r="I956" s="71"/>
      <c r="J956" s="70"/>
    </row>
    <row r="957" spans="1:24">
      <c r="B957" s="70"/>
      <c r="C957" s="330"/>
      <c r="D957" s="72"/>
      <c r="E957" s="72"/>
      <c r="F957" s="71"/>
      <c r="G957" s="71"/>
      <c r="H957" s="73"/>
      <c r="I957" s="71"/>
      <c r="J957" s="70"/>
    </row>
    <row r="959" spans="1:24">
      <c r="A959" s="82"/>
      <c r="B959" s="67"/>
      <c r="C959" s="329"/>
      <c r="D959" s="68"/>
      <c r="E959" s="68"/>
      <c r="F959" s="68"/>
      <c r="G959" s="68"/>
      <c r="H959" s="68"/>
      <c r="I959" s="69"/>
      <c r="J959" s="67"/>
      <c r="K959" s="82"/>
      <c r="L959" s="68"/>
      <c r="M959" s="365"/>
      <c r="N959" s="365"/>
      <c r="O959" s="365"/>
      <c r="P959" s="365"/>
      <c r="Q959" s="365"/>
      <c r="R959" s="365"/>
      <c r="S959" s="365"/>
      <c r="T959" s="365"/>
      <c r="U959" s="365"/>
      <c r="V959" s="365"/>
      <c r="W959" s="365"/>
    </row>
    <row r="960" spans="1:24">
      <c r="A960" s="82"/>
      <c r="B960" s="67"/>
      <c r="C960" s="329"/>
      <c r="D960" s="68"/>
      <c r="E960" s="68"/>
      <c r="F960" s="68"/>
      <c r="G960" s="68"/>
      <c r="H960" s="68"/>
      <c r="I960" s="69"/>
      <c r="J960" s="67"/>
      <c r="K960" s="82"/>
      <c r="L960" s="68"/>
      <c r="M960" s="365"/>
      <c r="N960" s="365"/>
      <c r="O960" s="365"/>
      <c r="P960" s="365"/>
      <c r="Q960" s="365"/>
      <c r="R960" s="365"/>
      <c r="S960" s="365"/>
      <c r="T960" s="365"/>
      <c r="U960" s="365"/>
      <c r="V960" s="365"/>
      <c r="W960" s="365"/>
    </row>
    <row r="961" spans="1:23">
      <c r="A961" s="82"/>
      <c r="B961" s="67"/>
      <c r="C961" s="329"/>
      <c r="D961" s="68"/>
      <c r="E961" s="68"/>
      <c r="F961" s="68"/>
      <c r="G961" s="68"/>
      <c r="H961" s="68"/>
      <c r="I961" s="69"/>
      <c r="J961" s="67"/>
      <c r="K961" s="82"/>
      <c r="L961" s="68"/>
      <c r="M961" s="365"/>
      <c r="N961" s="365"/>
      <c r="O961" s="365"/>
      <c r="P961" s="365"/>
      <c r="Q961" s="365"/>
      <c r="R961" s="365"/>
      <c r="S961" s="365"/>
      <c r="T961" s="365"/>
      <c r="U961" s="365"/>
      <c r="V961" s="365"/>
      <c r="W961" s="365"/>
    </row>
    <row r="962" spans="1:23">
      <c r="A962" s="82"/>
      <c r="B962" s="67"/>
      <c r="C962" s="329"/>
      <c r="D962" s="68"/>
      <c r="E962" s="68"/>
      <c r="F962" s="68"/>
      <c r="G962" s="68"/>
      <c r="H962" s="68"/>
      <c r="I962" s="69"/>
      <c r="J962" s="67"/>
      <c r="K962" s="82"/>
      <c r="L962" s="68"/>
      <c r="M962" s="365"/>
      <c r="N962" s="365"/>
      <c r="O962" s="365"/>
      <c r="P962" s="365"/>
      <c r="Q962" s="365"/>
      <c r="R962" s="365"/>
      <c r="S962" s="365"/>
      <c r="T962" s="365"/>
      <c r="U962" s="365"/>
      <c r="V962" s="365"/>
      <c r="W962" s="365"/>
    </row>
    <row r="963" spans="1:23">
      <c r="A963" s="82"/>
      <c r="B963" s="67"/>
      <c r="C963" s="329"/>
      <c r="D963" s="68"/>
      <c r="E963" s="68"/>
      <c r="F963" s="68"/>
      <c r="G963" s="68"/>
      <c r="H963" s="68"/>
      <c r="I963" s="69"/>
      <c r="J963" s="67"/>
      <c r="K963" s="82"/>
      <c r="L963" s="68"/>
      <c r="M963" s="365"/>
      <c r="N963" s="365"/>
      <c r="O963" s="365"/>
      <c r="P963" s="365"/>
      <c r="Q963" s="365"/>
      <c r="R963" s="365"/>
      <c r="S963" s="365"/>
      <c r="T963" s="365"/>
      <c r="U963" s="365"/>
      <c r="V963" s="365"/>
      <c r="W963" s="365"/>
    </row>
  </sheetData>
  <autoFilter ref="A12:X947">
    <filterColumn colId="0"/>
    <filterColumn colId="4"/>
    <filterColumn colId="5"/>
    <filterColumn colId="6"/>
    <filterColumn colId="7"/>
  </autoFilter>
  <mergeCells count="499">
    <mergeCell ref="K399:K400"/>
    <mergeCell ref="K404:K408"/>
    <mergeCell ref="W395:W396"/>
    <mergeCell ref="J399:J400"/>
    <mergeCell ref="J404:J408"/>
    <mergeCell ref="B676:L676"/>
    <mergeCell ref="A682:L682"/>
    <mergeCell ref="A689:L689"/>
    <mergeCell ref="V392:V393"/>
    <mergeCell ref="W392:W393"/>
    <mergeCell ref="A395:A396"/>
    <mergeCell ref="B395:B396"/>
    <mergeCell ref="C395:C396"/>
    <mergeCell ref="D395:D396"/>
    <mergeCell ref="E395:E396"/>
    <mergeCell ref="F395:F396"/>
    <mergeCell ref="G395:G396"/>
    <mergeCell ref="H395:H396"/>
    <mergeCell ref="I395:I396"/>
    <mergeCell ref="J395:J396"/>
    <mergeCell ref="K395:K396"/>
    <mergeCell ref="L395:L396"/>
    <mergeCell ref="M395:M396"/>
    <mergeCell ref="U395:U396"/>
    <mergeCell ref="V395:V396"/>
    <mergeCell ref="M392:M393"/>
    <mergeCell ref="N392:N393"/>
    <mergeCell ref="O392:O393"/>
    <mergeCell ref="P392:P393"/>
    <mergeCell ref="Q392:Q393"/>
    <mergeCell ref="R392:R393"/>
    <mergeCell ref="S392:S393"/>
    <mergeCell ref="T392:T393"/>
    <mergeCell ref="U392:U393"/>
    <mergeCell ref="B946:L946"/>
    <mergeCell ref="B259:L259"/>
    <mergeCell ref="J261:J262"/>
    <mergeCell ref="K261:K262"/>
    <mergeCell ref="L261:L262"/>
    <mergeCell ref="B265:I265"/>
    <mergeCell ref="J286:J287"/>
    <mergeCell ref="K286:K287"/>
    <mergeCell ref="L286:L287"/>
    <mergeCell ref="B353:L353"/>
    <mergeCell ref="J355:J356"/>
    <mergeCell ref="K355:K357"/>
    <mergeCell ref="A360:L360"/>
    <mergeCell ref="J367:J368"/>
    <mergeCell ref="K367:K368"/>
    <mergeCell ref="J370:J373"/>
    <mergeCell ref="K370:K373"/>
    <mergeCell ref="B381:K381"/>
    <mergeCell ref="A383:A385"/>
    <mergeCell ref="J383:J386"/>
    <mergeCell ref="A389:K389"/>
    <mergeCell ref="A392:A393"/>
    <mergeCell ref="B392:B393"/>
    <mergeCell ref="K383:K386"/>
    <mergeCell ref="B937:L937"/>
    <mergeCell ref="A938:A942"/>
    <mergeCell ref="C938:C942"/>
    <mergeCell ref="J938:J942"/>
    <mergeCell ref="L938:L939"/>
    <mergeCell ref="L940:L942"/>
    <mergeCell ref="B943:L943"/>
    <mergeCell ref="I944:I945"/>
    <mergeCell ref="J944:J945"/>
    <mergeCell ref="K944:K945"/>
    <mergeCell ref="J918:J921"/>
    <mergeCell ref="K918:K921"/>
    <mergeCell ref="L918:L921"/>
    <mergeCell ref="A924:A925"/>
    <mergeCell ref="C924:C925"/>
    <mergeCell ref="J924:J926"/>
    <mergeCell ref="K924:K925"/>
    <mergeCell ref="J929:J932"/>
    <mergeCell ref="K929:K931"/>
    <mergeCell ref="L929:L931"/>
    <mergeCell ref="A892:L892"/>
    <mergeCell ref="J896:J898"/>
    <mergeCell ref="A899:A905"/>
    <mergeCell ref="C899:C905"/>
    <mergeCell ref="J899:J905"/>
    <mergeCell ref="K899:K905"/>
    <mergeCell ref="L899:L905"/>
    <mergeCell ref="A908:A913"/>
    <mergeCell ref="C908:C913"/>
    <mergeCell ref="J908:J913"/>
    <mergeCell ref="K908:K913"/>
    <mergeCell ref="L908:L913"/>
    <mergeCell ref="A874:L874"/>
    <mergeCell ref="J875:J891"/>
    <mergeCell ref="K875:K891"/>
    <mergeCell ref="L875:L889"/>
    <mergeCell ref="A876:A878"/>
    <mergeCell ref="C876:C878"/>
    <mergeCell ref="A879:A881"/>
    <mergeCell ref="C879:C886"/>
    <mergeCell ref="A883:A885"/>
    <mergeCell ref="A886:A889"/>
    <mergeCell ref="J852:J856"/>
    <mergeCell ref="K852:K856"/>
    <mergeCell ref="L852:L856"/>
    <mergeCell ref="A857:L857"/>
    <mergeCell ref="A858:L858"/>
    <mergeCell ref="A866:L866"/>
    <mergeCell ref="A870:A873"/>
    <mergeCell ref="C870:C873"/>
    <mergeCell ref="J870:J873"/>
    <mergeCell ref="K870:K873"/>
    <mergeCell ref="L870:L873"/>
    <mergeCell ref="J821:J824"/>
    <mergeCell ref="K821:K824"/>
    <mergeCell ref="J826:J831"/>
    <mergeCell ref="K826:K831"/>
    <mergeCell ref="J832:J833"/>
    <mergeCell ref="J834:J835"/>
    <mergeCell ref="A839:L839"/>
    <mergeCell ref="J841:J842"/>
    <mergeCell ref="K841:K842"/>
    <mergeCell ref="L841:L842"/>
    <mergeCell ref="A842:A845"/>
    <mergeCell ref="J843:J845"/>
    <mergeCell ref="K843:K845"/>
    <mergeCell ref="L843:L845"/>
    <mergeCell ref="A791:L791"/>
    <mergeCell ref="B797:L797"/>
    <mergeCell ref="B800:L800"/>
    <mergeCell ref="A802:A806"/>
    <mergeCell ref="C802:C808"/>
    <mergeCell ref="J804:J805"/>
    <mergeCell ref="A809:L809"/>
    <mergeCell ref="J817:J818"/>
    <mergeCell ref="K817:K818"/>
    <mergeCell ref="A659:A672"/>
    <mergeCell ref="B659:B672"/>
    <mergeCell ref="C659:C672"/>
    <mergeCell ref="J659:J672"/>
    <mergeCell ref="K659:K672"/>
    <mergeCell ref="L659:L672"/>
    <mergeCell ref="A673:L673"/>
    <mergeCell ref="B785:L785"/>
    <mergeCell ref="J788:J790"/>
    <mergeCell ref="K788:K790"/>
    <mergeCell ref="A694:L694"/>
    <mergeCell ref="A695:L695"/>
    <mergeCell ref="B707:D707"/>
    <mergeCell ref="B769:H769"/>
    <mergeCell ref="B778:L778"/>
    <mergeCell ref="A644:L644"/>
    <mergeCell ref="A647:L647"/>
    <mergeCell ref="A648:L648"/>
    <mergeCell ref="A650:A657"/>
    <mergeCell ref="B650:B657"/>
    <mergeCell ref="C650:C651"/>
    <mergeCell ref="J650:J657"/>
    <mergeCell ref="K650:K657"/>
    <mergeCell ref="L650:L657"/>
    <mergeCell ref="C654:C657"/>
    <mergeCell ref="B633:L633"/>
    <mergeCell ref="B635:L635"/>
    <mergeCell ref="B638:L638"/>
    <mergeCell ref="A640:A642"/>
    <mergeCell ref="B640:B642"/>
    <mergeCell ref="C640:C642"/>
    <mergeCell ref="J640:J642"/>
    <mergeCell ref="K640:K642"/>
    <mergeCell ref="L640:L642"/>
    <mergeCell ref="B609:L609"/>
    <mergeCell ref="A613:L613"/>
    <mergeCell ref="A618:L618"/>
    <mergeCell ref="J620:J623"/>
    <mergeCell ref="K620:K623"/>
    <mergeCell ref="A626:L626"/>
    <mergeCell ref="J628:J630"/>
    <mergeCell ref="K628:K630"/>
    <mergeCell ref="B631:L631"/>
    <mergeCell ref="A575:A583"/>
    <mergeCell ref="C575:C583"/>
    <mergeCell ref="A584:A585"/>
    <mergeCell ref="C584:C585"/>
    <mergeCell ref="A586:A600"/>
    <mergeCell ref="C586:C600"/>
    <mergeCell ref="J586:J594"/>
    <mergeCell ref="A602:A607"/>
    <mergeCell ref="C602:C607"/>
    <mergeCell ref="A561:A565"/>
    <mergeCell ref="B561:B565"/>
    <mergeCell ref="C561:C565"/>
    <mergeCell ref="A566:A568"/>
    <mergeCell ref="B566:B568"/>
    <mergeCell ref="C566:C568"/>
    <mergeCell ref="J567:J568"/>
    <mergeCell ref="A569:A573"/>
    <mergeCell ref="B569:B573"/>
    <mergeCell ref="C569:C573"/>
    <mergeCell ref="J570:J572"/>
    <mergeCell ref="A538:L538"/>
    <mergeCell ref="J542:J543"/>
    <mergeCell ref="K542:K543"/>
    <mergeCell ref="J544:J546"/>
    <mergeCell ref="K544:K546"/>
    <mergeCell ref="A547:L547"/>
    <mergeCell ref="A552:L552"/>
    <mergeCell ref="A553:B553"/>
    <mergeCell ref="A555:A560"/>
    <mergeCell ref="B555:B560"/>
    <mergeCell ref="C556:C560"/>
    <mergeCell ref="J557:J559"/>
    <mergeCell ref="A528:A529"/>
    <mergeCell ref="B528:B529"/>
    <mergeCell ref="C528:C529"/>
    <mergeCell ref="D528:D529"/>
    <mergeCell ref="E528:E529"/>
    <mergeCell ref="J528:J529"/>
    <mergeCell ref="K528:K529"/>
    <mergeCell ref="B530:L530"/>
    <mergeCell ref="B532:L532"/>
    <mergeCell ref="A513:A520"/>
    <mergeCell ref="B513:B520"/>
    <mergeCell ref="C513:C520"/>
    <mergeCell ref="D513:D520"/>
    <mergeCell ref="E513:E520"/>
    <mergeCell ref="J513:J520"/>
    <mergeCell ref="K513:K520"/>
    <mergeCell ref="A521:A527"/>
    <mergeCell ref="B521:B527"/>
    <mergeCell ref="C521:C527"/>
    <mergeCell ref="D521:D527"/>
    <mergeCell ref="E521:E527"/>
    <mergeCell ref="J521:J527"/>
    <mergeCell ref="K521:K527"/>
    <mergeCell ref="A505:A506"/>
    <mergeCell ref="B505:B506"/>
    <mergeCell ref="D505:D506"/>
    <mergeCell ref="E505:E506"/>
    <mergeCell ref="J505:J506"/>
    <mergeCell ref="K505:K506"/>
    <mergeCell ref="A508:L508"/>
    <mergeCell ref="B510:L510"/>
    <mergeCell ref="A511:A512"/>
    <mergeCell ref="B511:B512"/>
    <mergeCell ref="C511:C512"/>
    <mergeCell ref="D511:D512"/>
    <mergeCell ref="E511:E512"/>
    <mergeCell ref="A473:A483"/>
    <mergeCell ref="B473:B483"/>
    <mergeCell ref="C473:C483"/>
    <mergeCell ref="D473:D483"/>
    <mergeCell ref="E473:E483"/>
    <mergeCell ref="J473:J504"/>
    <mergeCell ref="K473:K504"/>
    <mergeCell ref="A485:A489"/>
    <mergeCell ref="B485:B489"/>
    <mergeCell ref="C485:C489"/>
    <mergeCell ref="D485:D489"/>
    <mergeCell ref="E485:E489"/>
    <mergeCell ref="A491:A504"/>
    <mergeCell ref="B491:B504"/>
    <mergeCell ref="C491:C504"/>
    <mergeCell ref="D491:D504"/>
    <mergeCell ref="E491:E504"/>
    <mergeCell ref="A451:L451"/>
    <mergeCell ref="A452:L452"/>
    <mergeCell ref="J453:J471"/>
    <mergeCell ref="K453:K471"/>
    <mergeCell ref="A454:A457"/>
    <mergeCell ref="B454:B457"/>
    <mergeCell ref="C454:C457"/>
    <mergeCell ref="D454:D457"/>
    <mergeCell ref="E454:E457"/>
    <mergeCell ref="A459:A460"/>
    <mergeCell ref="B459:B460"/>
    <mergeCell ref="C459:C460"/>
    <mergeCell ref="D459:D460"/>
    <mergeCell ref="E459:E460"/>
    <mergeCell ref="A462:A468"/>
    <mergeCell ref="B462:B468"/>
    <mergeCell ref="C462:C468"/>
    <mergeCell ref="D462:D468"/>
    <mergeCell ref="E462:E468"/>
    <mergeCell ref="A470:A471"/>
    <mergeCell ref="B470:B471"/>
    <mergeCell ref="C470:C471"/>
    <mergeCell ref="D470:D471"/>
    <mergeCell ref="E470:E471"/>
    <mergeCell ref="A436:L436"/>
    <mergeCell ref="J437:J450"/>
    <mergeCell ref="K437:K450"/>
    <mergeCell ref="A438:A444"/>
    <mergeCell ref="B438:B444"/>
    <mergeCell ref="C438:C444"/>
    <mergeCell ref="D438:D444"/>
    <mergeCell ref="E438:E444"/>
    <mergeCell ref="A447:A448"/>
    <mergeCell ref="B447:B448"/>
    <mergeCell ref="D447:D448"/>
    <mergeCell ref="E447:E448"/>
    <mergeCell ref="D423:D425"/>
    <mergeCell ref="J423:J435"/>
    <mergeCell ref="K423:K435"/>
    <mergeCell ref="L423:L428"/>
    <mergeCell ref="A426:A427"/>
    <mergeCell ref="B426:B427"/>
    <mergeCell ref="D426:D427"/>
    <mergeCell ref="E426:E427"/>
    <mergeCell ref="A428:A430"/>
    <mergeCell ref="B428:B430"/>
    <mergeCell ref="D428:D430"/>
    <mergeCell ref="E428:E430"/>
    <mergeCell ref="C432:C433"/>
    <mergeCell ref="B44:L44"/>
    <mergeCell ref="A153:A154"/>
    <mergeCell ref="B153:B155"/>
    <mergeCell ref="C153:C155"/>
    <mergeCell ref="D153:D155"/>
    <mergeCell ref="E153:E155"/>
    <mergeCell ref="J153:J156"/>
    <mergeCell ref="K153:K156"/>
    <mergeCell ref="C165:C171"/>
    <mergeCell ref="I165:I171"/>
    <mergeCell ref="J165:J171"/>
    <mergeCell ref="K165:K171"/>
    <mergeCell ref="B48:L48"/>
    <mergeCell ref="B81:L81"/>
    <mergeCell ref="J83:J86"/>
    <mergeCell ref="K83:K86"/>
    <mergeCell ref="L83:L86"/>
    <mergeCell ref="C86:C88"/>
    <mergeCell ref="J98:J102"/>
    <mergeCell ref="K98:K102"/>
    <mergeCell ref="J103:J112"/>
    <mergeCell ref="K103:K112"/>
    <mergeCell ref="C55:C56"/>
    <mergeCell ref="J55:J56"/>
    <mergeCell ref="B14:L14"/>
    <mergeCell ref="J16:J18"/>
    <mergeCell ref="K16:K18"/>
    <mergeCell ref="A19:L19"/>
    <mergeCell ref="A32:L32"/>
    <mergeCell ref="J33:J34"/>
    <mergeCell ref="K33:K34"/>
    <mergeCell ref="B40:L40"/>
    <mergeCell ref="B42:L42"/>
    <mergeCell ref="L67:L69"/>
    <mergeCell ref="A76:L76"/>
    <mergeCell ref="K55:K56"/>
    <mergeCell ref="L55:L56"/>
    <mergeCell ref="H950:I950"/>
    <mergeCell ref="B224:L224"/>
    <mergeCell ref="K225:K227"/>
    <mergeCell ref="A230:L230"/>
    <mergeCell ref="J232:J233"/>
    <mergeCell ref="K232:K233"/>
    <mergeCell ref="J235:J236"/>
    <mergeCell ref="K235:K236"/>
    <mergeCell ref="C237:C242"/>
    <mergeCell ref="J237:J242"/>
    <mergeCell ref="K237:K242"/>
    <mergeCell ref="J243:J252"/>
    <mergeCell ref="K243:K252"/>
    <mergeCell ref="J254:J255"/>
    <mergeCell ref="K254:K255"/>
    <mergeCell ref="B256:L256"/>
    <mergeCell ref="B420:L420"/>
    <mergeCell ref="A423:A425"/>
    <mergeCell ref="B423:B425"/>
    <mergeCell ref="C423:C430"/>
    <mergeCell ref="V10:X10"/>
    <mergeCell ref="Q1:X2"/>
    <mergeCell ref="G7:G9"/>
    <mergeCell ref="N8:N9"/>
    <mergeCell ref="B53:L53"/>
    <mergeCell ref="B151:L151"/>
    <mergeCell ref="A158:L158"/>
    <mergeCell ref="F7:F9"/>
    <mergeCell ref="M8:M9"/>
    <mergeCell ref="A6:A9"/>
    <mergeCell ref="H7:H9"/>
    <mergeCell ref="I7:I9"/>
    <mergeCell ref="F6:I6"/>
    <mergeCell ref="P10:R10"/>
    <mergeCell ref="S10:U10"/>
    <mergeCell ref="B3:W3"/>
    <mergeCell ref="M6:X7"/>
    <mergeCell ref="V8:X8"/>
    <mergeCell ref="B6:B9"/>
    <mergeCell ref="K6:K9"/>
    <mergeCell ref="C6:C9"/>
    <mergeCell ref="D6:D9"/>
    <mergeCell ref="P8:R8"/>
    <mergeCell ref="S8:U8"/>
    <mergeCell ref="K293:K296"/>
    <mergeCell ref="L293:L296"/>
    <mergeCell ref="A297:L297"/>
    <mergeCell ref="J299:J300"/>
    <mergeCell ref="K299:K300"/>
    <mergeCell ref="B120:L120"/>
    <mergeCell ref="J122:J123"/>
    <mergeCell ref="O8:O9"/>
    <mergeCell ref="L6:L9"/>
    <mergeCell ref="J6:J9"/>
    <mergeCell ref="E6:E9"/>
    <mergeCell ref="J62:J66"/>
    <mergeCell ref="K62:K66"/>
    <mergeCell ref="J172:J180"/>
    <mergeCell ref="K172:K180"/>
    <mergeCell ref="C178:C179"/>
    <mergeCell ref="A57:L57"/>
    <mergeCell ref="A89:L89"/>
    <mergeCell ref="J163:J164"/>
    <mergeCell ref="K163:K164"/>
    <mergeCell ref="J96:J97"/>
    <mergeCell ref="K96:K97"/>
    <mergeCell ref="J67:J72"/>
    <mergeCell ref="K67:K72"/>
    <mergeCell ref="C320:L320"/>
    <mergeCell ref="B321:L321"/>
    <mergeCell ref="B187:L187"/>
    <mergeCell ref="J188:J194"/>
    <mergeCell ref="K188:K194"/>
    <mergeCell ref="A195:L195"/>
    <mergeCell ref="J203:J204"/>
    <mergeCell ref="K203:K204"/>
    <mergeCell ref="J205:J209"/>
    <mergeCell ref="K205:K209"/>
    <mergeCell ref="J210:J217"/>
    <mergeCell ref="K210:K217"/>
    <mergeCell ref="L299:L300"/>
    <mergeCell ref="J302:J303"/>
    <mergeCell ref="K302:K303"/>
    <mergeCell ref="L302:L303"/>
    <mergeCell ref="J304:J311"/>
    <mergeCell ref="K304:K311"/>
    <mergeCell ref="L304:L311"/>
    <mergeCell ref="J312:J316"/>
    <mergeCell ref="K312:K316"/>
    <mergeCell ref="L312:L316"/>
    <mergeCell ref="B291:L291"/>
    <mergeCell ref="J293:J296"/>
    <mergeCell ref="A328:L328"/>
    <mergeCell ref="B329:H329"/>
    <mergeCell ref="B330:H330"/>
    <mergeCell ref="J331:J332"/>
    <mergeCell ref="J225:J227"/>
    <mergeCell ref="K122:K123"/>
    <mergeCell ref="A125:L125"/>
    <mergeCell ref="J130:J132"/>
    <mergeCell ref="K130:K132"/>
    <mergeCell ref="K138:K145"/>
    <mergeCell ref="K331:K332"/>
    <mergeCell ref="A323:A324"/>
    <mergeCell ref="B323:B324"/>
    <mergeCell ref="C323:C327"/>
    <mergeCell ref="I323:I324"/>
    <mergeCell ref="J323:J327"/>
    <mergeCell ref="K323:K327"/>
    <mergeCell ref="A325:A326"/>
    <mergeCell ref="B325:B326"/>
    <mergeCell ref="I325:I326"/>
    <mergeCell ref="C314:C316"/>
    <mergeCell ref="J133:J136"/>
    <mergeCell ref="K133:K136"/>
    <mergeCell ref="J138:J145"/>
    <mergeCell ref="T395:T396"/>
    <mergeCell ref="B333:H333"/>
    <mergeCell ref="B334:H334"/>
    <mergeCell ref="C335:C338"/>
    <mergeCell ref="J335:J336"/>
    <mergeCell ref="K335:K336"/>
    <mergeCell ref="J337:J338"/>
    <mergeCell ref="K337:K338"/>
    <mergeCell ref="J340:J345"/>
    <mergeCell ref="K340:K345"/>
    <mergeCell ref="N395:N396"/>
    <mergeCell ref="H951:I951"/>
    <mergeCell ref="B346:H346"/>
    <mergeCell ref="B347:H347"/>
    <mergeCell ref="J349:J350"/>
    <mergeCell ref="K349:K350"/>
    <mergeCell ref="B413:L413"/>
    <mergeCell ref="B417:L417"/>
    <mergeCell ref="C392:C393"/>
    <mergeCell ref="X392:X393"/>
    <mergeCell ref="X395:X396"/>
    <mergeCell ref="D392:D393"/>
    <mergeCell ref="E392:E393"/>
    <mergeCell ref="F392:F393"/>
    <mergeCell ref="G392:G393"/>
    <mergeCell ref="H392:H393"/>
    <mergeCell ref="I392:I393"/>
    <mergeCell ref="J392:J393"/>
    <mergeCell ref="K392:K393"/>
    <mergeCell ref="L392:L393"/>
    <mergeCell ref="O395:O396"/>
    <mergeCell ref="P395:P396"/>
    <mergeCell ref="Q395:Q396"/>
    <mergeCell ref="R395:R396"/>
    <mergeCell ref="S395:S396"/>
  </mergeCells>
  <phoneticPr fontId="3" type="noConversion"/>
  <printOptions horizontalCentered="1"/>
  <pageMargins left="0.23622047244094491" right="0.19685039370078741" top="0.74803149606299213" bottom="0.74803149606299213" header="0.15748031496062992" footer="0.23622047244094491"/>
  <pageSetup paperSize="9" scale="36" fitToHeight="100" orientation="landscape" verticalDpi="4294967295" r:id="rId1"/>
  <headerFooter differentOddEven="1">
    <oddFooter>&amp;R
Таблица 1, страница &amp;P</oddFooter>
    <evenHeader xml:space="preserve">&amp;R
Таблица 1, страница &amp;P
</evenHeader>
  </headerFooter>
</worksheet>
</file>

<file path=xl/worksheets/sheet2.xml><?xml version="1.0" encoding="utf-8"?>
<worksheet xmlns="http://schemas.openxmlformats.org/spreadsheetml/2006/main" xmlns:r="http://schemas.openxmlformats.org/officeDocument/2006/relationships">
  <sheetPr>
    <pageSetUpPr fitToPage="1"/>
  </sheetPr>
  <dimension ref="A1:X108"/>
  <sheetViews>
    <sheetView view="pageBreakPreview" zoomScale="62" zoomScaleSheetLayoutView="62" workbookViewId="0">
      <pane xSplit="1" ySplit="12" topLeftCell="B103" activePane="bottomRight" state="frozen"/>
      <selection pane="topRight" activeCell="B1" sqref="B1"/>
      <selection pane="bottomLeft" activeCell="A12" sqref="A12"/>
      <selection pane="bottomRight" activeCell="D133" sqref="D133"/>
    </sheetView>
  </sheetViews>
  <sheetFormatPr defaultColWidth="9.140625" defaultRowHeight="18.75"/>
  <cols>
    <col min="1" max="1" width="8.28515625" style="87" customWidth="1"/>
    <col min="2" max="2" width="60.28515625" style="33" customWidth="1"/>
    <col min="3" max="3" width="31.7109375" style="88" customWidth="1"/>
    <col min="4" max="5" width="9.7109375" style="45" customWidth="1"/>
    <col min="6" max="7" width="4.5703125" style="158" customWidth="1"/>
    <col min="8" max="8" width="15.85546875" style="158" customWidth="1"/>
    <col min="9" max="9" width="6.7109375" style="158" customWidth="1"/>
    <col min="10" max="10" width="47.28515625" style="46" customWidth="1"/>
    <col min="11" max="11" width="14.42578125" style="88" customWidth="1"/>
    <col min="12" max="12" width="13.42578125" style="385" customWidth="1"/>
    <col min="13" max="13" width="16.140625" style="121" customWidth="1"/>
    <col min="14" max="14" width="15.140625" style="121" customWidth="1"/>
    <col min="15" max="15" width="17.140625" style="121" customWidth="1"/>
    <col min="16" max="17" width="16.5703125" style="121" bestFit="1" customWidth="1"/>
    <col min="18" max="18" width="12.85546875" style="121" customWidth="1"/>
    <col min="19" max="20" width="16.5703125" style="121" bestFit="1" customWidth="1"/>
    <col min="21" max="21" width="12.7109375" style="121" customWidth="1"/>
    <col min="22" max="22" width="16.85546875" style="121" bestFit="1" customWidth="1"/>
    <col min="23" max="23" width="16.5703125" style="121" bestFit="1" customWidth="1"/>
    <col min="24" max="24" width="14.85546875" style="121" customWidth="1"/>
    <col min="25" max="16384" width="9.140625" style="89"/>
  </cols>
  <sheetData>
    <row r="1" spans="1:24" ht="16.5" customHeight="1">
      <c r="Q1" s="519" t="s">
        <v>1171</v>
      </c>
      <c r="R1" s="520"/>
      <c r="S1" s="520"/>
      <c r="T1" s="520"/>
      <c r="U1" s="520"/>
      <c r="V1" s="520"/>
      <c r="W1" s="520"/>
      <c r="X1" s="520"/>
    </row>
    <row r="2" spans="1:24">
      <c r="Q2" s="520"/>
      <c r="R2" s="520"/>
      <c r="S2" s="520"/>
      <c r="T2" s="520"/>
      <c r="U2" s="520"/>
      <c r="V2" s="520"/>
      <c r="W2" s="520"/>
      <c r="X2" s="520"/>
    </row>
    <row r="3" spans="1:24" ht="62.25" customHeight="1">
      <c r="B3" s="521" t="s">
        <v>204</v>
      </c>
      <c r="C3" s="522"/>
      <c r="D3" s="522"/>
      <c r="E3" s="522"/>
      <c r="F3" s="522"/>
      <c r="G3" s="522"/>
      <c r="H3" s="522"/>
      <c r="I3" s="522"/>
      <c r="J3" s="522"/>
      <c r="K3" s="522"/>
      <c r="L3" s="522"/>
      <c r="M3" s="522"/>
      <c r="N3" s="522"/>
      <c r="O3" s="522"/>
      <c r="P3" s="522"/>
      <c r="Q3" s="522"/>
      <c r="R3" s="522"/>
      <c r="S3" s="522"/>
      <c r="T3" s="522"/>
      <c r="U3" s="522"/>
      <c r="V3" s="522"/>
      <c r="W3" s="522"/>
    </row>
    <row r="4" spans="1:24" s="94" customFormat="1" hidden="1">
      <c r="A4" s="90"/>
      <c r="B4" s="91"/>
      <c r="C4" s="92"/>
      <c r="D4" s="49"/>
      <c r="E4" s="49"/>
      <c r="F4" s="93"/>
      <c r="G4" s="93"/>
      <c r="H4" s="93"/>
      <c r="I4" s="93"/>
      <c r="J4" s="48"/>
      <c r="K4" s="91"/>
      <c r="L4" s="386" t="s">
        <v>260</v>
      </c>
      <c r="M4" s="121">
        <v>1966883.0000000002</v>
      </c>
      <c r="N4" s="121">
        <v>2383636.7999999998</v>
      </c>
      <c r="O4" s="121">
        <v>1380012.4000000001</v>
      </c>
      <c r="P4" s="121">
        <v>2582800.2999999998</v>
      </c>
      <c r="Q4" s="121">
        <v>2582800.2999999998</v>
      </c>
      <c r="R4" s="121">
        <v>0</v>
      </c>
      <c r="S4" s="121">
        <v>2592205.1999999997</v>
      </c>
      <c r="T4" s="121">
        <v>2592205.1999999997</v>
      </c>
      <c r="U4" s="121">
        <v>0</v>
      </c>
      <c r="V4" s="121">
        <v>2591459.1</v>
      </c>
      <c r="W4" s="121">
        <v>2591459.1</v>
      </c>
      <c r="X4" s="121">
        <v>0</v>
      </c>
    </row>
    <row r="5" spans="1:24" s="57" customFormat="1" hidden="1">
      <c r="A5" s="52"/>
      <c r="B5" s="53"/>
      <c r="C5" s="54"/>
      <c r="D5" s="95"/>
      <c r="E5" s="95"/>
      <c r="F5" s="55"/>
      <c r="G5" s="55"/>
      <c r="H5" s="55"/>
      <c r="I5" s="55"/>
      <c r="J5" s="48"/>
      <c r="K5" s="53"/>
      <c r="L5" s="387"/>
      <c r="M5" s="56">
        <f t="shared" ref="M5:X5" si="0">M11-M4</f>
        <v>0</v>
      </c>
      <c r="N5" s="56">
        <f t="shared" si="0"/>
        <v>0</v>
      </c>
      <c r="O5" s="56">
        <f t="shared" si="0"/>
        <v>-5.0000000279396772E-2</v>
      </c>
      <c r="P5" s="56">
        <f t="shared" si="0"/>
        <v>0</v>
      </c>
      <c r="Q5" s="56">
        <f t="shared" si="0"/>
        <v>0</v>
      </c>
      <c r="R5" s="56">
        <f t="shared" si="0"/>
        <v>0</v>
      </c>
      <c r="S5" s="56">
        <f t="shared" si="0"/>
        <v>0</v>
      </c>
      <c r="T5" s="56">
        <f t="shared" si="0"/>
        <v>0</v>
      </c>
      <c r="U5" s="56">
        <f t="shared" si="0"/>
        <v>0</v>
      </c>
      <c r="V5" s="56">
        <f t="shared" si="0"/>
        <v>0</v>
      </c>
      <c r="W5" s="56">
        <f t="shared" si="0"/>
        <v>0</v>
      </c>
      <c r="X5" s="56">
        <f t="shared" si="0"/>
        <v>0</v>
      </c>
    </row>
    <row r="6" spans="1:24" s="58" customFormat="1">
      <c r="A6" s="464" t="s">
        <v>0</v>
      </c>
      <c r="B6" s="479" t="s">
        <v>27</v>
      </c>
      <c r="C6" s="525" t="s">
        <v>60</v>
      </c>
      <c r="D6" s="461" t="s">
        <v>1168</v>
      </c>
      <c r="E6" s="461" t="s">
        <v>1169</v>
      </c>
      <c r="F6" s="468" t="s">
        <v>24</v>
      </c>
      <c r="G6" s="469"/>
      <c r="H6" s="469"/>
      <c r="I6" s="469"/>
      <c r="J6" s="461" t="s">
        <v>30</v>
      </c>
      <c r="K6" s="523" t="s">
        <v>1</v>
      </c>
      <c r="L6" s="523" t="s">
        <v>28</v>
      </c>
      <c r="M6" s="531" t="s">
        <v>2</v>
      </c>
      <c r="N6" s="531"/>
      <c r="O6" s="531"/>
      <c r="P6" s="531"/>
      <c r="Q6" s="531"/>
      <c r="R6" s="531"/>
      <c r="S6" s="531"/>
      <c r="T6" s="531"/>
      <c r="U6" s="531"/>
      <c r="V6" s="531"/>
      <c r="W6" s="531"/>
      <c r="X6" s="531"/>
    </row>
    <row r="7" spans="1:24" s="58" customFormat="1">
      <c r="A7" s="464"/>
      <c r="B7" s="480"/>
      <c r="C7" s="525"/>
      <c r="D7" s="462"/>
      <c r="E7" s="462"/>
      <c r="F7" s="457" t="s">
        <v>3</v>
      </c>
      <c r="G7" s="457" t="s">
        <v>4</v>
      </c>
      <c r="H7" s="457" t="s">
        <v>5</v>
      </c>
      <c r="I7" s="457" t="s">
        <v>6</v>
      </c>
      <c r="J7" s="462"/>
      <c r="K7" s="523"/>
      <c r="L7" s="523"/>
      <c r="M7" s="531"/>
      <c r="N7" s="531"/>
      <c r="O7" s="531"/>
      <c r="P7" s="531"/>
      <c r="Q7" s="531"/>
      <c r="R7" s="531"/>
      <c r="S7" s="531"/>
      <c r="T7" s="531"/>
      <c r="U7" s="531"/>
      <c r="V7" s="531"/>
      <c r="W7" s="531"/>
      <c r="X7" s="531"/>
    </row>
    <row r="8" spans="1:24" s="58" customFormat="1">
      <c r="A8" s="464"/>
      <c r="B8" s="480"/>
      <c r="C8" s="525"/>
      <c r="D8" s="462"/>
      <c r="E8" s="462"/>
      <c r="F8" s="457"/>
      <c r="G8" s="457"/>
      <c r="H8" s="457"/>
      <c r="I8" s="457"/>
      <c r="J8" s="462"/>
      <c r="K8" s="523"/>
      <c r="L8" s="523"/>
      <c r="M8" s="531" t="s">
        <v>1164</v>
      </c>
      <c r="N8" s="531" t="s">
        <v>1165</v>
      </c>
      <c r="O8" s="531" t="s">
        <v>1172</v>
      </c>
      <c r="P8" s="524" t="s">
        <v>1166</v>
      </c>
      <c r="Q8" s="524"/>
      <c r="R8" s="524"/>
      <c r="S8" s="524" t="s">
        <v>1167</v>
      </c>
      <c r="T8" s="524"/>
      <c r="U8" s="524"/>
      <c r="V8" s="524" t="s">
        <v>977</v>
      </c>
      <c r="W8" s="524"/>
      <c r="X8" s="524"/>
    </row>
    <row r="9" spans="1:24" s="58" customFormat="1" ht="94.5" customHeight="1">
      <c r="A9" s="464"/>
      <c r="B9" s="481"/>
      <c r="C9" s="525"/>
      <c r="D9" s="463"/>
      <c r="E9" s="463"/>
      <c r="F9" s="457"/>
      <c r="G9" s="457"/>
      <c r="H9" s="457"/>
      <c r="I9" s="457"/>
      <c r="J9" s="463"/>
      <c r="K9" s="523"/>
      <c r="L9" s="523"/>
      <c r="M9" s="531"/>
      <c r="N9" s="531"/>
      <c r="O9" s="531"/>
      <c r="P9" s="424" t="s">
        <v>29</v>
      </c>
      <c r="Q9" s="424" t="s">
        <v>7</v>
      </c>
      <c r="R9" s="424" t="s">
        <v>8</v>
      </c>
      <c r="S9" s="424" t="s">
        <v>29</v>
      </c>
      <c r="T9" s="424" t="s">
        <v>7</v>
      </c>
      <c r="U9" s="424" t="s">
        <v>8</v>
      </c>
      <c r="V9" s="424" t="s">
        <v>29</v>
      </c>
      <c r="W9" s="424" t="s">
        <v>7</v>
      </c>
      <c r="X9" s="424" t="s">
        <v>8</v>
      </c>
    </row>
    <row r="10" spans="1:24" s="96" customFormat="1">
      <c r="A10" s="173" t="s">
        <v>25</v>
      </c>
      <c r="B10" s="165">
        <v>2</v>
      </c>
      <c r="C10" s="164" t="s">
        <v>58</v>
      </c>
      <c r="D10" s="136" t="s">
        <v>59</v>
      </c>
      <c r="E10" s="136"/>
      <c r="F10" s="164" t="s">
        <v>51</v>
      </c>
      <c r="G10" s="164" t="s">
        <v>52</v>
      </c>
      <c r="H10" s="164" t="s">
        <v>53</v>
      </c>
      <c r="I10" s="164" t="s">
        <v>26</v>
      </c>
      <c r="J10" s="150" t="s">
        <v>54</v>
      </c>
      <c r="K10" s="164" t="s">
        <v>79</v>
      </c>
      <c r="L10" s="164" t="s">
        <v>80</v>
      </c>
      <c r="M10" s="164" t="s">
        <v>81</v>
      </c>
      <c r="N10" s="164" t="s">
        <v>82</v>
      </c>
      <c r="O10" s="164" t="s">
        <v>83</v>
      </c>
      <c r="P10" s="528" t="s">
        <v>84</v>
      </c>
      <c r="Q10" s="529"/>
      <c r="R10" s="530"/>
      <c r="S10" s="528" t="s">
        <v>85</v>
      </c>
      <c r="T10" s="529"/>
      <c r="U10" s="530"/>
      <c r="V10" s="528" t="s">
        <v>86</v>
      </c>
      <c r="W10" s="529"/>
      <c r="X10" s="530"/>
    </row>
    <row r="11" spans="1:24" s="102" customFormat="1">
      <c r="A11" s="97"/>
      <c r="B11" s="39" t="s">
        <v>205</v>
      </c>
      <c r="C11" s="98"/>
      <c r="D11" s="99"/>
      <c r="E11" s="99"/>
      <c r="F11" s="100"/>
      <c r="G11" s="100"/>
      <c r="H11" s="100"/>
      <c r="I11" s="100"/>
      <c r="J11" s="101"/>
      <c r="K11" s="98"/>
      <c r="L11" s="98"/>
      <c r="M11" s="4">
        <f>M13+M25+M30+M65+M85</f>
        <v>1966883.0000000002</v>
      </c>
      <c r="N11" s="4">
        <f t="shared" ref="N11:X11" si="1">N13+N25+N30+N65+N85</f>
        <v>2383636.7999999998</v>
      </c>
      <c r="O11" s="4">
        <f t="shared" si="1"/>
        <v>1380012.3499999999</v>
      </c>
      <c r="P11" s="4">
        <f t="shared" si="1"/>
        <v>2582800.2999999998</v>
      </c>
      <c r="Q11" s="4">
        <f t="shared" si="1"/>
        <v>2582800.2999999998</v>
      </c>
      <c r="R11" s="4">
        <f t="shared" si="1"/>
        <v>0</v>
      </c>
      <c r="S11" s="4">
        <f t="shared" si="1"/>
        <v>2592205.1999999997</v>
      </c>
      <c r="T11" s="4">
        <f t="shared" si="1"/>
        <v>2592205.1999999997</v>
      </c>
      <c r="U11" s="4">
        <f t="shared" si="1"/>
        <v>0</v>
      </c>
      <c r="V11" s="4">
        <f t="shared" si="1"/>
        <v>2591459.1</v>
      </c>
      <c r="W11" s="4">
        <f t="shared" si="1"/>
        <v>2591459.1</v>
      </c>
      <c r="X11" s="4">
        <f t="shared" si="1"/>
        <v>0</v>
      </c>
    </row>
    <row r="12" spans="1:24" s="103" customFormat="1">
      <c r="A12" s="75"/>
      <c r="B12" s="159"/>
      <c r="C12" s="172"/>
      <c r="D12" s="136"/>
      <c r="E12" s="136"/>
      <c r="F12" s="164"/>
      <c r="G12" s="164"/>
      <c r="H12" s="164"/>
      <c r="I12" s="164"/>
      <c r="J12" s="150"/>
      <c r="K12" s="172"/>
      <c r="L12" s="172"/>
      <c r="M12" s="86"/>
      <c r="N12" s="86"/>
      <c r="O12" s="86"/>
      <c r="P12" s="86"/>
      <c r="Q12" s="86"/>
      <c r="R12" s="86"/>
      <c r="S12" s="86"/>
      <c r="T12" s="86"/>
      <c r="U12" s="86"/>
      <c r="V12" s="86"/>
      <c r="W12" s="86"/>
      <c r="X12" s="86"/>
    </row>
    <row r="13" spans="1:24" ht="56.25">
      <c r="A13" s="20" t="s">
        <v>135</v>
      </c>
      <c r="B13" s="22" t="s">
        <v>136</v>
      </c>
      <c r="C13" s="20"/>
      <c r="D13" s="20"/>
      <c r="E13" s="20"/>
      <c r="F13" s="20"/>
      <c r="G13" s="20"/>
      <c r="H13" s="20"/>
      <c r="I13" s="20"/>
      <c r="J13" s="388"/>
      <c r="K13" s="388"/>
      <c r="L13" s="388" t="s">
        <v>61</v>
      </c>
      <c r="M13" s="401">
        <f t="shared" ref="M13:X13" si="2">M14+M22</f>
        <v>1083.3</v>
      </c>
      <c r="N13" s="401">
        <f t="shared" si="2"/>
        <v>1661.1</v>
      </c>
      <c r="O13" s="401">
        <f t="shared" si="2"/>
        <v>610.90000000000009</v>
      </c>
      <c r="P13" s="401">
        <f t="shared" si="2"/>
        <v>1129.7</v>
      </c>
      <c r="Q13" s="401">
        <f t="shared" si="2"/>
        <v>1129.7</v>
      </c>
      <c r="R13" s="401">
        <f t="shared" si="2"/>
        <v>0</v>
      </c>
      <c r="S13" s="401">
        <f t="shared" si="2"/>
        <v>1129.7</v>
      </c>
      <c r="T13" s="401">
        <f t="shared" si="2"/>
        <v>1129.7</v>
      </c>
      <c r="U13" s="401">
        <f t="shared" si="2"/>
        <v>0</v>
      </c>
      <c r="V13" s="401">
        <f t="shared" si="2"/>
        <v>1129.7</v>
      </c>
      <c r="W13" s="401">
        <f t="shared" si="2"/>
        <v>1129.7</v>
      </c>
      <c r="X13" s="401">
        <f t="shared" si="2"/>
        <v>0</v>
      </c>
    </row>
    <row r="14" spans="1:24">
      <c r="A14" s="41" t="s">
        <v>9</v>
      </c>
      <c r="B14" s="527" t="s">
        <v>66</v>
      </c>
      <c r="C14" s="527"/>
      <c r="D14" s="527"/>
      <c r="E14" s="527"/>
      <c r="F14" s="527"/>
      <c r="G14" s="527"/>
      <c r="H14" s="527"/>
      <c r="I14" s="527"/>
      <c r="J14" s="527"/>
      <c r="K14" s="527"/>
      <c r="L14" s="527"/>
      <c r="M14" s="402">
        <f t="shared" ref="M14:X14" si="3">M15+M19</f>
        <v>1083.3</v>
      </c>
      <c r="N14" s="402">
        <f t="shared" si="3"/>
        <v>1158.8999999999999</v>
      </c>
      <c r="O14" s="402">
        <f t="shared" si="3"/>
        <v>312.60000000000002</v>
      </c>
      <c r="P14" s="402">
        <f t="shared" si="3"/>
        <v>802.7</v>
      </c>
      <c r="Q14" s="402">
        <f t="shared" si="3"/>
        <v>802.7</v>
      </c>
      <c r="R14" s="402">
        <f t="shared" si="3"/>
        <v>0</v>
      </c>
      <c r="S14" s="402">
        <f t="shared" si="3"/>
        <v>802.7</v>
      </c>
      <c r="T14" s="402">
        <f t="shared" si="3"/>
        <v>802.7</v>
      </c>
      <c r="U14" s="402">
        <f t="shared" si="3"/>
        <v>0</v>
      </c>
      <c r="V14" s="402">
        <f t="shared" si="3"/>
        <v>802.7</v>
      </c>
      <c r="W14" s="402">
        <f t="shared" si="3"/>
        <v>802.7</v>
      </c>
      <c r="X14" s="402">
        <f t="shared" si="3"/>
        <v>0</v>
      </c>
    </row>
    <row r="15" spans="1:24">
      <c r="A15" s="29" t="s">
        <v>56</v>
      </c>
      <c r="B15" s="161"/>
      <c r="C15" s="34"/>
      <c r="D15" s="34"/>
      <c r="E15" s="34"/>
      <c r="F15" s="34"/>
      <c r="G15" s="34"/>
      <c r="H15" s="34"/>
      <c r="I15" s="34"/>
      <c r="J15" s="176"/>
      <c r="K15" s="176"/>
      <c r="L15" s="176"/>
      <c r="M15" s="403">
        <f>M16</f>
        <v>23.3</v>
      </c>
      <c r="N15" s="403">
        <f t="shared" ref="N15:X15" si="4">N16</f>
        <v>23.6</v>
      </c>
      <c r="O15" s="403">
        <f t="shared" si="4"/>
        <v>0</v>
      </c>
      <c r="P15" s="403">
        <f t="shared" si="4"/>
        <v>23.5</v>
      </c>
      <c r="Q15" s="403">
        <f t="shared" si="4"/>
        <v>23.5</v>
      </c>
      <c r="R15" s="403">
        <f t="shared" si="4"/>
        <v>0</v>
      </c>
      <c r="S15" s="403">
        <f t="shared" si="4"/>
        <v>23.5</v>
      </c>
      <c r="T15" s="403">
        <f t="shared" si="4"/>
        <v>23.5</v>
      </c>
      <c r="U15" s="403">
        <f t="shared" si="4"/>
        <v>0</v>
      </c>
      <c r="V15" s="403">
        <f t="shared" si="4"/>
        <v>23.5</v>
      </c>
      <c r="W15" s="403">
        <f t="shared" si="4"/>
        <v>23.5</v>
      </c>
      <c r="X15" s="403">
        <f t="shared" si="4"/>
        <v>0</v>
      </c>
    </row>
    <row r="16" spans="1:24" ht="147.75" customHeight="1">
      <c r="A16" s="35" t="s">
        <v>10</v>
      </c>
      <c r="B16" s="159" t="s">
        <v>68</v>
      </c>
      <c r="C16" s="34"/>
      <c r="D16" s="34"/>
      <c r="E16" s="34"/>
      <c r="F16" s="34"/>
      <c r="G16" s="34"/>
      <c r="H16" s="34"/>
      <c r="I16" s="34"/>
      <c r="J16" s="176"/>
      <c r="K16" s="176"/>
      <c r="L16" s="176"/>
      <c r="M16" s="403">
        <f t="shared" ref="M16:X16" si="5">M17</f>
        <v>23.3</v>
      </c>
      <c r="N16" s="403">
        <f t="shared" si="5"/>
        <v>23.6</v>
      </c>
      <c r="O16" s="403">
        <f t="shared" si="5"/>
        <v>0</v>
      </c>
      <c r="P16" s="403">
        <f t="shared" si="5"/>
        <v>23.5</v>
      </c>
      <c r="Q16" s="403">
        <f t="shared" si="5"/>
        <v>23.5</v>
      </c>
      <c r="R16" s="403">
        <f t="shared" si="5"/>
        <v>0</v>
      </c>
      <c r="S16" s="403">
        <f t="shared" si="5"/>
        <v>23.5</v>
      </c>
      <c r="T16" s="403">
        <f t="shared" si="5"/>
        <v>23.5</v>
      </c>
      <c r="U16" s="403">
        <f t="shared" si="5"/>
        <v>0</v>
      </c>
      <c r="V16" s="403">
        <f t="shared" si="5"/>
        <v>23.5</v>
      </c>
      <c r="W16" s="403">
        <f t="shared" si="5"/>
        <v>23.5</v>
      </c>
      <c r="X16" s="403">
        <f t="shared" si="5"/>
        <v>0</v>
      </c>
    </row>
    <row r="17" spans="1:24" ht="318.75">
      <c r="A17" s="160" t="s">
        <v>288</v>
      </c>
      <c r="B17" s="161" t="s">
        <v>1325</v>
      </c>
      <c r="C17" s="37"/>
      <c r="D17" s="38" t="s">
        <v>963</v>
      </c>
      <c r="E17" s="38" t="s">
        <v>1326</v>
      </c>
      <c r="F17" s="38" t="s">
        <v>97</v>
      </c>
      <c r="G17" s="38" t="s">
        <v>97</v>
      </c>
      <c r="H17" s="38" t="s">
        <v>1032</v>
      </c>
      <c r="I17" s="37">
        <v>200</v>
      </c>
      <c r="J17" s="36" t="s">
        <v>964</v>
      </c>
      <c r="K17" s="36" t="s">
        <v>1033</v>
      </c>
      <c r="L17" s="36"/>
      <c r="M17" s="184">
        <v>23.3</v>
      </c>
      <c r="N17" s="184">
        <v>23.6</v>
      </c>
      <c r="O17" s="184">
        <v>0</v>
      </c>
      <c r="P17" s="184">
        <v>23.5</v>
      </c>
      <c r="Q17" s="404">
        <v>23.5</v>
      </c>
      <c r="R17" s="404">
        <v>0</v>
      </c>
      <c r="S17" s="404">
        <v>23.5</v>
      </c>
      <c r="T17" s="404">
        <v>23.5</v>
      </c>
      <c r="U17" s="404">
        <v>0</v>
      </c>
      <c r="V17" s="404">
        <v>23.5</v>
      </c>
      <c r="W17" s="404">
        <v>23.5</v>
      </c>
      <c r="X17" s="404">
        <v>0</v>
      </c>
    </row>
    <row r="18" spans="1:24">
      <c r="A18" s="532" t="s">
        <v>965</v>
      </c>
      <c r="B18" s="532"/>
      <c r="C18" s="532"/>
      <c r="D18" s="532"/>
      <c r="E18" s="532"/>
      <c r="F18" s="532"/>
      <c r="G18" s="532"/>
      <c r="H18" s="532"/>
      <c r="I18" s="532"/>
      <c r="J18" s="532"/>
      <c r="K18" s="532"/>
      <c r="L18" s="532"/>
      <c r="M18" s="12">
        <f>M19</f>
        <v>1060</v>
      </c>
      <c r="N18" s="12">
        <f t="shared" ref="N18:X20" si="6">N19</f>
        <v>1135.3</v>
      </c>
      <c r="O18" s="12">
        <f t="shared" si="6"/>
        <v>312.60000000000002</v>
      </c>
      <c r="P18" s="12">
        <f t="shared" si="6"/>
        <v>779.2</v>
      </c>
      <c r="Q18" s="12">
        <f t="shared" si="6"/>
        <v>779.2</v>
      </c>
      <c r="R18" s="12">
        <f t="shared" si="6"/>
        <v>0</v>
      </c>
      <c r="S18" s="12">
        <f t="shared" si="6"/>
        <v>779.2</v>
      </c>
      <c r="T18" s="12">
        <f t="shared" si="6"/>
        <v>779.2</v>
      </c>
      <c r="U18" s="12">
        <f t="shared" si="6"/>
        <v>0</v>
      </c>
      <c r="V18" s="12">
        <f t="shared" si="6"/>
        <v>779.2</v>
      </c>
      <c r="W18" s="12">
        <f t="shared" si="6"/>
        <v>779.2</v>
      </c>
      <c r="X18" s="12">
        <f t="shared" si="6"/>
        <v>0</v>
      </c>
    </row>
    <row r="19" spans="1:24">
      <c r="A19" s="532" t="s">
        <v>966</v>
      </c>
      <c r="B19" s="532"/>
      <c r="C19" s="532"/>
      <c r="D19" s="532"/>
      <c r="E19" s="532"/>
      <c r="F19" s="532"/>
      <c r="G19" s="532"/>
      <c r="H19" s="532"/>
      <c r="I19" s="532"/>
      <c r="J19" s="532"/>
      <c r="K19" s="532"/>
      <c r="L19" s="532"/>
      <c r="M19" s="8">
        <f>M20</f>
        <v>1060</v>
      </c>
      <c r="N19" s="8">
        <f t="shared" si="6"/>
        <v>1135.3</v>
      </c>
      <c r="O19" s="8">
        <f t="shared" si="6"/>
        <v>312.60000000000002</v>
      </c>
      <c r="P19" s="8">
        <f t="shared" si="6"/>
        <v>779.2</v>
      </c>
      <c r="Q19" s="8">
        <f t="shared" si="6"/>
        <v>779.2</v>
      </c>
      <c r="R19" s="8">
        <f t="shared" si="6"/>
        <v>0</v>
      </c>
      <c r="S19" s="8">
        <f t="shared" si="6"/>
        <v>779.2</v>
      </c>
      <c r="T19" s="8">
        <f t="shared" si="6"/>
        <v>779.2</v>
      </c>
      <c r="U19" s="8">
        <f t="shared" si="6"/>
        <v>0</v>
      </c>
      <c r="V19" s="8">
        <f t="shared" si="6"/>
        <v>779.2</v>
      </c>
      <c r="W19" s="8">
        <f t="shared" si="6"/>
        <v>779.2</v>
      </c>
      <c r="X19" s="8">
        <f t="shared" si="6"/>
        <v>0</v>
      </c>
    </row>
    <row r="20" spans="1:24" ht="37.5">
      <c r="A20" s="32" t="s">
        <v>967</v>
      </c>
      <c r="B20" s="13" t="s">
        <v>968</v>
      </c>
      <c r="C20" s="19"/>
      <c r="D20" s="167"/>
      <c r="E20" s="167"/>
      <c r="F20" s="161"/>
      <c r="G20" s="161"/>
      <c r="H20" s="161"/>
      <c r="I20" s="165">
        <v>600</v>
      </c>
      <c r="J20" s="21"/>
      <c r="K20" s="389"/>
      <c r="L20" s="171"/>
      <c r="M20" s="184">
        <f>M21</f>
        <v>1060</v>
      </c>
      <c r="N20" s="184">
        <f t="shared" si="6"/>
        <v>1135.3</v>
      </c>
      <c r="O20" s="184">
        <f t="shared" si="6"/>
        <v>312.60000000000002</v>
      </c>
      <c r="P20" s="184">
        <f t="shared" si="6"/>
        <v>779.2</v>
      </c>
      <c r="Q20" s="184">
        <f t="shared" si="6"/>
        <v>779.2</v>
      </c>
      <c r="R20" s="184">
        <f t="shared" si="6"/>
        <v>0</v>
      </c>
      <c r="S20" s="184">
        <f t="shared" si="6"/>
        <v>779.2</v>
      </c>
      <c r="T20" s="184">
        <f t="shared" si="6"/>
        <v>779.2</v>
      </c>
      <c r="U20" s="184">
        <f t="shared" si="6"/>
        <v>0</v>
      </c>
      <c r="V20" s="184">
        <f t="shared" si="6"/>
        <v>779.2</v>
      </c>
      <c r="W20" s="184">
        <f t="shared" si="6"/>
        <v>779.2</v>
      </c>
      <c r="X20" s="184">
        <f t="shared" si="6"/>
        <v>0</v>
      </c>
    </row>
    <row r="21" spans="1:24" ht="306" customHeight="1">
      <c r="A21" s="32" t="s">
        <v>969</v>
      </c>
      <c r="B21" s="161" t="s">
        <v>1327</v>
      </c>
      <c r="C21" s="172" t="s">
        <v>970</v>
      </c>
      <c r="D21" s="164" t="s">
        <v>971</v>
      </c>
      <c r="E21" s="164" t="s">
        <v>1328</v>
      </c>
      <c r="F21" s="172" t="s">
        <v>92</v>
      </c>
      <c r="G21" s="172" t="s">
        <v>97</v>
      </c>
      <c r="H21" s="172" t="s">
        <v>972</v>
      </c>
      <c r="I21" s="165">
        <v>600</v>
      </c>
      <c r="J21" s="170" t="s">
        <v>973</v>
      </c>
      <c r="K21" s="171" t="s">
        <v>1034</v>
      </c>
      <c r="L21" s="171"/>
      <c r="M21" s="184">
        <v>1060</v>
      </c>
      <c r="N21" s="184">
        <v>1135.3</v>
      </c>
      <c r="O21" s="184">
        <v>312.60000000000002</v>
      </c>
      <c r="P21" s="184">
        <v>779.2</v>
      </c>
      <c r="Q21" s="184">
        <v>779.2</v>
      </c>
      <c r="R21" s="184">
        <v>0</v>
      </c>
      <c r="S21" s="184">
        <v>779.2</v>
      </c>
      <c r="T21" s="184">
        <v>779.2</v>
      </c>
      <c r="U21" s="184">
        <v>0</v>
      </c>
      <c r="V21" s="184">
        <v>779.2</v>
      </c>
      <c r="W21" s="184">
        <v>779.2</v>
      </c>
      <c r="X21" s="184">
        <v>0</v>
      </c>
    </row>
    <row r="22" spans="1:24">
      <c r="A22" s="41" t="s">
        <v>15</v>
      </c>
      <c r="B22" s="104" t="s">
        <v>16</v>
      </c>
      <c r="C22" s="84"/>
      <c r="D22" s="85"/>
      <c r="E22" s="85"/>
      <c r="F22" s="104"/>
      <c r="G22" s="104"/>
      <c r="H22" s="104"/>
      <c r="I22" s="104">
        <v>300</v>
      </c>
      <c r="J22" s="426"/>
      <c r="K22" s="390"/>
      <c r="L22" s="391"/>
      <c r="M22" s="402">
        <f>M23</f>
        <v>0</v>
      </c>
      <c r="N22" s="402">
        <f t="shared" ref="N22:X23" si="7">N23</f>
        <v>502.2</v>
      </c>
      <c r="O22" s="402">
        <f t="shared" si="7"/>
        <v>298.3</v>
      </c>
      <c r="P22" s="402">
        <f t="shared" si="7"/>
        <v>327</v>
      </c>
      <c r="Q22" s="402">
        <f t="shared" si="7"/>
        <v>327</v>
      </c>
      <c r="R22" s="402">
        <f t="shared" si="7"/>
        <v>0</v>
      </c>
      <c r="S22" s="402">
        <f t="shared" si="7"/>
        <v>327</v>
      </c>
      <c r="T22" s="402">
        <f t="shared" si="7"/>
        <v>327</v>
      </c>
      <c r="U22" s="402">
        <f t="shared" si="7"/>
        <v>0</v>
      </c>
      <c r="V22" s="402">
        <f t="shared" si="7"/>
        <v>327</v>
      </c>
      <c r="W22" s="402">
        <f t="shared" si="7"/>
        <v>327</v>
      </c>
      <c r="X22" s="402">
        <f t="shared" si="7"/>
        <v>0</v>
      </c>
    </row>
    <row r="23" spans="1:24" ht="56.25">
      <c r="A23" s="29" t="s">
        <v>18</v>
      </c>
      <c r="B23" s="159" t="s">
        <v>46</v>
      </c>
      <c r="C23" s="30"/>
      <c r="D23" s="31"/>
      <c r="E23" s="31"/>
      <c r="F23" s="159"/>
      <c r="G23" s="159"/>
      <c r="H23" s="159"/>
      <c r="I23" s="162">
        <v>320</v>
      </c>
      <c r="J23" s="427"/>
      <c r="K23" s="392"/>
      <c r="L23" s="393"/>
      <c r="M23" s="8">
        <f>M24</f>
        <v>0</v>
      </c>
      <c r="N23" s="8">
        <f t="shared" si="7"/>
        <v>502.2</v>
      </c>
      <c r="O23" s="8">
        <f t="shared" si="7"/>
        <v>298.3</v>
      </c>
      <c r="P23" s="8">
        <f t="shared" si="7"/>
        <v>327</v>
      </c>
      <c r="Q23" s="8">
        <f t="shared" si="7"/>
        <v>327</v>
      </c>
      <c r="R23" s="8">
        <f t="shared" si="7"/>
        <v>0</v>
      </c>
      <c r="S23" s="8">
        <f t="shared" si="7"/>
        <v>327</v>
      </c>
      <c r="T23" s="8">
        <f t="shared" si="7"/>
        <v>327</v>
      </c>
      <c r="U23" s="8">
        <f t="shared" si="7"/>
        <v>0</v>
      </c>
      <c r="V23" s="8">
        <f t="shared" si="7"/>
        <v>327</v>
      </c>
      <c r="W23" s="8">
        <f t="shared" si="7"/>
        <v>327</v>
      </c>
      <c r="X23" s="8">
        <f t="shared" si="7"/>
        <v>0</v>
      </c>
    </row>
    <row r="24" spans="1:24" ht="282" customHeight="1">
      <c r="A24" s="32" t="s">
        <v>12</v>
      </c>
      <c r="B24" s="161" t="s">
        <v>1329</v>
      </c>
      <c r="C24" s="177"/>
      <c r="D24" s="164" t="s">
        <v>344</v>
      </c>
      <c r="E24" s="164" t="s">
        <v>1330</v>
      </c>
      <c r="F24" s="172" t="s">
        <v>79</v>
      </c>
      <c r="G24" s="172" t="s">
        <v>92</v>
      </c>
      <c r="H24" s="172" t="s">
        <v>974</v>
      </c>
      <c r="I24" s="165">
        <v>320</v>
      </c>
      <c r="J24" s="170" t="s">
        <v>1035</v>
      </c>
      <c r="K24" s="171" t="s">
        <v>1036</v>
      </c>
      <c r="L24" s="171"/>
      <c r="M24" s="184">
        <v>0</v>
      </c>
      <c r="N24" s="184">
        <v>502.2</v>
      </c>
      <c r="O24" s="184">
        <v>298.3</v>
      </c>
      <c r="P24" s="184">
        <v>327</v>
      </c>
      <c r="Q24" s="184">
        <v>327</v>
      </c>
      <c r="R24" s="184">
        <v>0</v>
      </c>
      <c r="S24" s="184">
        <v>327</v>
      </c>
      <c r="T24" s="184">
        <v>327</v>
      </c>
      <c r="U24" s="184">
        <v>0</v>
      </c>
      <c r="V24" s="184">
        <v>327</v>
      </c>
      <c r="W24" s="184">
        <v>327</v>
      </c>
      <c r="X24" s="184">
        <v>0</v>
      </c>
    </row>
    <row r="25" spans="1:24" ht="56.25">
      <c r="A25" s="2" t="s">
        <v>142</v>
      </c>
      <c r="B25" s="22" t="s">
        <v>1353</v>
      </c>
      <c r="C25" s="2"/>
      <c r="D25" s="2"/>
      <c r="E25" s="2"/>
      <c r="F25" s="2"/>
      <c r="G25" s="2"/>
      <c r="H25" s="2"/>
      <c r="I25" s="2"/>
      <c r="J25" s="81"/>
      <c r="K25" s="81"/>
      <c r="L25" s="81" t="s">
        <v>61</v>
      </c>
      <c r="M25" s="4">
        <f>SUM(M26)</f>
        <v>69664.800000000003</v>
      </c>
      <c r="N25" s="4">
        <f t="shared" ref="N25:X27" si="8">SUM(N26)</f>
        <v>89687.9</v>
      </c>
      <c r="O25" s="4">
        <f t="shared" si="8"/>
        <v>37790.800000000003</v>
      </c>
      <c r="P25" s="4">
        <f t="shared" si="8"/>
        <v>104959.7</v>
      </c>
      <c r="Q25" s="4">
        <f t="shared" si="8"/>
        <v>104959.7</v>
      </c>
      <c r="R25" s="4">
        <f t="shared" si="8"/>
        <v>0</v>
      </c>
      <c r="S25" s="4">
        <f t="shared" si="8"/>
        <v>104959.7</v>
      </c>
      <c r="T25" s="4">
        <f t="shared" si="8"/>
        <v>104959.7</v>
      </c>
      <c r="U25" s="4">
        <f t="shared" si="8"/>
        <v>0</v>
      </c>
      <c r="V25" s="4">
        <f t="shared" si="8"/>
        <v>104959.7</v>
      </c>
      <c r="W25" s="4">
        <f t="shared" si="8"/>
        <v>104959.7</v>
      </c>
      <c r="X25" s="4">
        <f t="shared" si="8"/>
        <v>0</v>
      </c>
    </row>
    <row r="26" spans="1:24" ht="50.25" customHeight="1">
      <c r="A26" s="425" t="s">
        <v>9</v>
      </c>
      <c r="B26" s="526" t="s">
        <v>66</v>
      </c>
      <c r="C26" s="526"/>
      <c r="D26" s="526"/>
      <c r="E26" s="526"/>
      <c r="F26" s="526"/>
      <c r="G26" s="526"/>
      <c r="H26" s="526"/>
      <c r="I26" s="526"/>
      <c r="J26" s="526"/>
      <c r="K26" s="526"/>
      <c r="L26" s="526"/>
      <c r="M26" s="402">
        <f>SUM(M27)</f>
        <v>69664.800000000003</v>
      </c>
      <c r="N26" s="402">
        <f t="shared" si="8"/>
        <v>89687.9</v>
      </c>
      <c r="O26" s="402">
        <f t="shared" si="8"/>
        <v>37790.800000000003</v>
      </c>
      <c r="P26" s="402">
        <f t="shared" si="8"/>
        <v>104959.7</v>
      </c>
      <c r="Q26" s="402">
        <f t="shared" si="8"/>
        <v>104959.7</v>
      </c>
      <c r="R26" s="402">
        <f t="shared" si="8"/>
        <v>0</v>
      </c>
      <c r="S26" s="402">
        <f t="shared" si="8"/>
        <v>104959.7</v>
      </c>
      <c r="T26" s="402">
        <f t="shared" si="8"/>
        <v>104959.7</v>
      </c>
      <c r="U26" s="402">
        <f t="shared" si="8"/>
        <v>0</v>
      </c>
      <c r="V26" s="402">
        <f t="shared" si="8"/>
        <v>104959.7</v>
      </c>
      <c r="W26" s="402">
        <f t="shared" si="8"/>
        <v>104959.7</v>
      </c>
      <c r="X26" s="402">
        <f t="shared" si="8"/>
        <v>0</v>
      </c>
    </row>
    <row r="27" spans="1:24">
      <c r="A27" s="533" t="s">
        <v>744</v>
      </c>
      <c r="B27" s="533"/>
      <c r="C27" s="533"/>
      <c r="D27" s="533"/>
      <c r="E27" s="533"/>
      <c r="F27" s="533"/>
      <c r="G27" s="533"/>
      <c r="H27" s="533"/>
      <c r="I27" s="533"/>
      <c r="J27" s="533"/>
      <c r="K27" s="533"/>
      <c r="L27" s="533"/>
      <c r="M27" s="12">
        <f>SUM(M28)</f>
        <v>69664.800000000003</v>
      </c>
      <c r="N27" s="12">
        <f t="shared" si="8"/>
        <v>89687.9</v>
      </c>
      <c r="O27" s="12">
        <f t="shared" si="8"/>
        <v>37790.800000000003</v>
      </c>
      <c r="P27" s="12">
        <f t="shared" si="8"/>
        <v>104959.7</v>
      </c>
      <c r="Q27" s="12">
        <f t="shared" si="8"/>
        <v>104959.7</v>
      </c>
      <c r="R27" s="12">
        <f t="shared" si="8"/>
        <v>0</v>
      </c>
      <c r="S27" s="12">
        <f t="shared" si="8"/>
        <v>104959.7</v>
      </c>
      <c r="T27" s="12">
        <f t="shared" si="8"/>
        <v>104959.7</v>
      </c>
      <c r="U27" s="12">
        <f t="shared" si="8"/>
        <v>0</v>
      </c>
      <c r="V27" s="12">
        <f t="shared" si="8"/>
        <v>104959.7</v>
      </c>
      <c r="W27" s="12">
        <f t="shared" si="8"/>
        <v>104959.7</v>
      </c>
      <c r="X27" s="12">
        <f t="shared" si="8"/>
        <v>0</v>
      </c>
    </row>
    <row r="28" spans="1:24">
      <c r="A28" s="180" t="s">
        <v>14</v>
      </c>
      <c r="B28" s="161" t="s">
        <v>745</v>
      </c>
      <c r="C28" s="182"/>
      <c r="D28" s="182"/>
      <c r="E28" s="166"/>
      <c r="F28" s="161"/>
      <c r="G28" s="161"/>
      <c r="H28" s="161"/>
      <c r="I28" s="165">
        <v>400</v>
      </c>
      <c r="J28" s="76"/>
      <c r="K28" s="124"/>
      <c r="L28" s="179"/>
      <c r="M28" s="184">
        <f t="shared" ref="M28:X28" si="9">SUM(M29:M29)</f>
        <v>69664.800000000003</v>
      </c>
      <c r="N28" s="184">
        <f t="shared" si="9"/>
        <v>89687.9</v>
      </c>
      <c r="O28" s="184">
        <f t="shared" si="9"/>
        <v>37790.800000000003</v>
      </c>
      <c r="P28" s="184">
        <f t="shared" si="9"/>
        <v>104959.7</v>
      </c>
      <c r="Q28" s="184">
        <f t="shared" si="9"/>
        <v>104959.7</v>
      </c>
      <c r="R28" s="184">
        <f t="shared" si="9"/>
        <v>0</v>
      </c>
      <c r="S28" s="184">
        <f t="shared" si="9"/>
        <v>104959.7</v>
      </c>
      <c r="T28" s="184">
        <f t="shared" si="9"/>
        <v>104959.7</v>
      </c>
      <c r="U28" s="184">
        <f t="shared" si="9"/>
        <v>0</v>
      </c>
      <c r="V28" s="184">
        <f t="shared" si="9"/>
        <v>104959.7</v>
      </c>
      <c r="W28" s="184">
        <f t="shared" si="9"/>
        <v>104959.7</v>
      </c>
      <c r="X28" s="184">
        <f t="shared" si="9"/>
        <v>0</v>
      </c>
    </row>
    <row r="29" spans="1:24" ht="131.25">
      <c r="A29" s="180" t="s">
        <v>751</v>
      </c>
      <c r="B29" s="161" t="s">
        <v>1150</v>
      </c>
      <c r="C29" s="182"/>
      <c r="D29" s="164" t="s">
        <v>1375</v>
      </c>
      <c r="E29" s="164" t="s">
        <v>1376</v>
      </c>
      <c r="F29" s="161">
        <v>10</v>
      </c>
      <c r="G29" s="172" t="s">
        <v>92</v>
      </c>
      <c r="H29" s="161" t="s">
        <v>1377</v>
      </c>
      <c r="I29" s="165">
        <v>410</v>
      </c>
      <c r="J29" s="170" t="s">
        <v>1378</v>
      </c>
      <c r="K29" s="171">
        <v>38331</v>
      </c>
      <c r="L29" s="179"/>
      <c r="M29" s="184">
        <v>69664.800000000003</v>
      </c>
      <c r="N29" s="184">
        <v>89687.9</v>
      </c>
      <c r="O29" s="184">
        <v>37790.800000000003</v>
      </c>
      <c r="P29" s="184">
        <f>Q29+R29</f>
        <v>104959.7</v>
      </c>
      <c r="Q29" s="184">
        <v>104959.7</v>
      </c>
      <c r="R29" s="184"/>
      <c r="S29" s="184">
        <f>T29+U29</f>
        <v>104959.7</v>
      </c>
      <c r="T29" s="184">
        <v>104959.7</v>
      </c>
      <c r="U29" s="184"/>
      <c r="V29" s="184">
        <f>W29+X29</f>
        <v>104959.7</v>
      </c>
      <c r="W29" s="184">
        <v>104959.7</v>
      </c>
      <c r="X29" s="184"/>
    </row>
    <row r="30" spans="1:24" ht="56.25">
      <c r="A30" s="1" t="s">
        <v>156</v>
      </c>
      <c r="B30" s="60" t="s">
        <v>1046</v>
      </c>
      <c r="C30" s="2"/>
      <c r="D30" s="2"/>
      <c r="E30" s="2"/>
      <c r="F30" s="2"/>
      <c r="G30" s="2"/>
      <c r="H30" s="2"/>
      <c r="I30" s="83"/>
      <c r="J30" s="98"/>
      <c r="K30" s="81"/>
      <c r="L30" s="81" t="s">
        <v>61</v>
      </c>
      <c r="M30" s="4">
        <f t="shared" ref="M30:X30" si="10">SUM(M31,M59,M63,)</f>
        <v>1851573.5</v>
      </c>
      <c r="N30" s="4">
        <f t="shared" si="10"/>
        <v>2239782.2999999998</v>
      </c>
      <c r="O30" s="4">
        <f t="shared" si="10"/>
        <v>1305753.2499999998</v>
      </c>
      <c r="P30" s="4">
        <f t="shared" si="10"/>
        <v>2434985</v>
      </c>
      <c r="Q30" s="4">
        <f t="shared" si="10"/>
        <v>2434985</v>
      </c>
      <c r="R30" s="4">
        <f t="shared" si="10"/>
        <v>0</v>
      </c>
      <c r="S30" s="4">
        <f t="shared" si="10"/>
        <v>2434985</v>
      </c>
      <c r="T30" s="4">
        <f t="shared" si="10"/>
        <v>2434985</v>
      </c>
      <c r="U30" s="4">
        <f t="shared" si="10"/>
        <v>0</v>
      </c>
      <c r="V30" s="4">
        <f t="shared" si="10"/>
        <v>2434985</v>
      </c>
      <c r="W30" s="4">
        <f t="shared" si="10"/>
        <v>2434985</v>
      </c>
      <c r="X30" s="4">
        <f t="shared" si="10"/>
        <v>0</v>
      </c>
    </row>
    <row r="31" spans="1:24">
      <c r="A31" s="41" t="s">
        <v>9</v>
      </c>
      <c r="B31" s="527" t="s">
        <v>66</v>
      </c>
      <c r="C31" s="527"/>
      <c r="D31" s="527"/>
      <c r="E31" s="527"/>
      <c r="F31" s="527"/>
      <c r="G31" s="527"/>
      <c r="H31" s="527"/>
      <c r="I31" s="527"/>
      <c r="J31" s="527"/>
      <c r="K31" s="527"/>
      <c r="L31" s="527"/>
      <c r="M31" s="402">
        <f>SUM(M32,M40,M45,M56)</f>
        <v>1815153.8</v>
      </c>
      <c r="N31" s="402">
        <f t="shared" ref="N31:X31" si="11">SUM(N32,N40,N45,N56)</f>
        <v>2203761.6999999997</v>
      </c>
      <c r="O31" s="402">
        <f t="shared" si="11"/>
        <v>1283840.3499999999</v>
      </c>
      <c r="P31" s="402">
        <f t="shared" si="11"/>
        <v>2388828.9</v>
      </c>
      <c r="Q31" s="402">
        <f t="shared" si="11"/>
        <v>2388828.9</v>
      </c>
      <c r="R31" s="402">
        <f t="shared" si="11"/>
        <v>0</v>
      </c>
      <c r="S31" s="402">
        <f t="shared" si="11"/>
        <v>2388828.9</v>
      </c>
      <c r="T31" s="402">
        <f t="shared" si="11"/>
        <v>2388828.9</v>
      </c>
      <c r="U31" s="402">
        <f t="shared" si="11"/>
        <v>0</v>
      </c>
      <c r="V31" s="402">
        <f t="shared" si="11"/>
        <v>2388828.9</v>
      </c>
      <c r="W31" s="402">
        <f t="shared" si="11"/>
        <v>2388828.9</v>
      </c>
      <c r="X31" s="402">
        <f t="shared" si="11"/>
        <v>0</v>
      </c>
    </row>
    <row r="32" spans="1:24">
      <c r="A32" s="42" t="s">
        <v>56</v>
      </c>
      <c r="B32" s="161"/>
      <c r="C32" s="182"/>
      <c r="D32" s="166"/>
      <c r="E32" s="166"/>
      <c r="F32" s="165"/>
      <c r="G32" s="165"/>
      <c r="H32" s="165"/>
      <c r="I32" s="165"/>
      <c r="J32" s="76"/>
      <c r="K32" s="124"/>
      <c r="L32" s="179"/>
      <c r="M32" s="8">
        <f t="shared" ref="M32:X32" si="12">M33+M36</f>
        <v>6072.1</v>
      </c>
      <c r="N32" s="8">
        <f t="shared" si="12"/>
        <v>9077</v>
      </c>
      <c r="O32" s="8">
        <f t="shared" si="12"/>
        <v>4383.7999999999993</v>
      </c>
      <c r="P32" s="8">
        <f t="shared" si="12"/>
        <v>9984.5</v>
      </c>
      <c r="Q32" s="8">
        <f t="shared" si="12"/>
        <v>9984.5</v>
      </c>
      <c r="R32" s="8">
        <f t="shared" si="12"/>
        <v>0</v>
      </c>
      <c r="S32" s="8">
        <f t="shared" si="12"/>
        <v>9984.5</v>
      </c>
      <c r="T32" s="8">
        <f t="shared" si="12"/>
        <v>9984.5</v>
      </c>
      <c r="U32" s="8">
        <f t="shared" si="12"/>
        <v>0</v>
      </c>
      <c r="V32" s="8">
        <f t="shared" si="12"/>
        <v>9984.5</v>
      </c>
      <c r="W32" s="8">
        <f t="shared" si="12"/>
        <v>9984.5</v>
      </c>
      <c r="X32" s="8">
        <f t="shared" si="12"/>
        <v>0</v>
      </c>
    </row>
    <row r="33" spans="1:24" ht="37.5">
      <c r="A33" s="160" t="s">
        <v>10</v>
      </c>
      <c r="B33" s="161" t="s">
        <v>67</v>
      </c>
      <c r="C33" s="167"/>
      <c r="D33" s="167"/>
      <c r="E33" s="167"/>
      <c r="F33" s="165"/>
      <c r="G33" s="165"/>
      <c r="H33" s="165"/>
      <c r="I33" s="165">
        <v>100</v>
      </c>
      <c r="J33" s="21"/>
      <c r="K33" s="171"/>
      <c r="L33" s="171"/>
      <c r="M33" s="184">
        <f t="shared" ref="M33:X33" si="13">SUM(M34:M35)</f>
        <v>5362.8</v>
      </c>
      <c r="N33" s="184">
        <f t="shared" si="13"/>
        <v>8220</v>
      </c>
      <c r="O33" s="184">
        <f t="shared" si="13"/>
        <v>4130.8999999999996</v>
      </c>
      <c r="P33" s="184">
        <f t="shared" si="13"/>
        <v>9049.2000000000007</v>
      </c>
      <c r="Q33" s="184">
        <f t="shared" si="13"/>
        <v>9049.2000000000007</v>
      </c>
      <c r="R33" s="184">
        <f t="shared" si="13"/>
        <v>0</v>
      </c>
      <c r="S33" s="184">
        <f t="shared" si="13"/>
        <v>9049.2000000000007</v>
      </c>
      <c r="T33" s="184">
        <f t="shared" si="13"/>
        <v>9049.2000000000007</v>
      </c>
      <c r="U33" s="184">
        <f t="shared" si="13"/>
        <v>0</v>
      </c>
      <c r="V33" s="184">
        <f t="shared" si="13"/>
        <v>9049.2000000000007</v>
      </c>
      <c r="W33" s="184">
        <f t="shared" si="13"/>
        <v>9049.2000000000007</v>
      </c>
      <c r="X33" s="184">
        <f t="shared" si="13"/>
        <v>0</v>
      </c>
    </row>
    <row r="34" spans="1:24" ht="150">
      <c r="A34" s="160" t="s">
        <v>288</v>
      </c>
      <c r="B34" s="161" t="s">
        <v>1672</v>
      </c>
      <c r="C34" s="167"/>
      <c r="D34" s="164" t="s">
        <v>337</v>
      </c>
      <c r="E34" s="164" t="s">
        <v>1673</v>
      </c>
      <c r="F34" s="164" t="s">
        <v>141</v>
      </c>
      <c r="G34" s="164" t="s">
        <v>96</v>
      </c>
      <c r="H34" s="164" t="s">
        <v>177</v>
      </c>
      <c r="I34" s="165">
        <v>100</v>
      </c>
      <c r="J34" s="170" t="s">
        <v>905</v>
      </c>
      <c r="K34" s="171"/>
      <c r="L34" s="171"/>
      <c r="M34" s="184">
        <f>611.1+181</f>
        <v>792.1</v>
      </c>
      <c r="N34" s="184">
        <f>29.9+1811.5+547.1</f>
        <v>2388.5</v>
      </c>
      <c r="O34" s="184">
        <f>4.5+434.1+131.1</f>
        <v>569.70000000000005</v>
      </c>
      <c r="P34" s="184">
        <v>2632</v>
      </c>
      <c r="Q34" s="184">
        <v>2632</v>
      </c>
      <c r="R34" s="184"/>
      <c r="S34" s="184">
        <v>2632</v>
      </c>
      <c r="T34" s="184">
        <v>2632</v>
      </c>
      <c r="U34" s="184"/>
      <c r="V34" s="405">
        <v>2632</v>
      </c>
      <c r="W34" s="184">
        <v>2632</v>
      </c>
      <c r="X34" s="184"/>
    </row>
    <row r="35" spans="1:24" ht="225">
      <c r="A35" s="160" t="s">
        <v>867</v>
      </c>
      <c r="B35" s="161" t="s">
        <v>908</v>
      </c>
      <c r="C35" s="167"/>
      <c r="D35" s="164" t="s">
        <v>343</v>
      </c>
      <c r="E35" s="164" t="s">
        <v>1439</v>
      </c>
      <c r="F35" s="164" t="s">
        <v>141</v>
      </c>
      <c r="G35" s="164" t="s">
        <v>96</v>
      </c>
      <c r="H35" s="164" t="s">
        <v>909</v>
      </c>
      <c r="I35" s="165">
        <v>100</v>
      </c>
      <c r="J35" s="170" t="s">
        <v>291</v>
      </c>
      <c r="K35" s="171"/>
      <c r="L35" s="171"/>
      <c r="M35" s="184">
        <f>1054.5+3516.2</f>
        <v>4570.7</v>
      </c>
      <c r="N35" s="184">
        <f>4490.2+1341.3</f>
        <v>5831.5</v>
      </c>
      <c r="O35" s="184">
        <f>2741.2+820</f>
        <v>3561.2</v>
      </c>
      <c r="P35" s="184">
        <v>6417.2000000000007</v>
      </c>
      <c r="Q35" s="184">
        <v>6417.2000000000007</v>
      </c>
      <c r="R35" s="184"/>
      <c r="S35" s="184">
        <v>6417.2</v>
      </c>
      <c r="T35" s="184">
        <v>6417.2</v>
      </c>
      <c r="U35" s="184"/>
      <c r="V35" s="405">
        <v>6417.2</v>
      </c>
      <c r="W35" s="184">
        <v>6417.2</v>
      </c>
      <c r="X35" s="184"/>
    </row>
    <row r="36" spans="1:24" ht="37.5">
      <c r="A36" s="160" t="s">
        <v>11</v>
      </c>
      <c r="B36" s="161" t="s">
        <v>68</v>
      </c>
      <c r="C36" s="163"/>
      <c r="D36" s="181"/>
      <c r="E36" s="181"/>
      <c r="F36" s="165"/>
      <c r="G36" s="165"/>
      <c r="H36" s="165"/>
      <c r="I36" s="165">
        <v>200</v>
      </c>
      <c r="J36" s="76"/>
      <c r="K36" s="76"/>
      <c r="L36" s="394"/>
      <c r="M36" s="184">
        <f t="shared" ref="M36:X36" si="14">SUM(M37:M39)</f>
        <v>709.30000000000007</v>
      </c>
      <c r="N36" s="184">
        <f t="shared" si="14"/>
        <v>857</v>
      </c>
      <c r="O36" s="184">
        <f t="shared" si="14"/>
        <v>252.9</v>
      </c>
      <c r="P36" s="184">
        <f t="shared" si="14"/>
        <v>935.30000000000007</v>
      </c>
      <c r="Q36" s="184">
        <f t="shared" si="14"/>
        <v>935.30000000000007</v>
      </c>
      <c r="R36" s="184">
        <f t="shared" si="14"/>
        <v>0</v>
      </c>
      <c r="S36" s="184">
        <f t="shared" si="14"/>
        <v>935.30000000000007</v>
      </c>
      <c r="T36" s="184">
        <f t="shared" si="14"/>
        <v>935.30000000000007</v>
      </c>
      <c r="U36" s="184">
        <f t="shared" si="14"/>
        <v>0</v>
      </c>
      <c r="V36" s="184">
        <f t="shared" si="14"/>
        <v>935.30000000000007</v>
      </c>
      <c r="W36" s="184">
        <f t="shared" si="14"/>
        <v>935.30000000000007</v>
      </c>
      <c r="X36" s="184">
        <f t="shared" si="14"/>
        <v>0</v>
      </c>
    </row>
    <row r="37" spans="1:24" ht="150">
      <c r="A37" s="160" t="s">
        <v>285</v>
      </c>
      <c r="B37" s="161" t="s">
        <v>1672</v>
      </c>
      <c r="C37" s="163"/>
      <c r="D37" s="164" t="s">
        <v>338</v>
      </c>
      <c r="E37" s="164" t="s">
        <v>1408</v>
      </c>
      <c r="F37" s="164" t="s">
        <v>141</v>
      </c>
      <c r="G37" s="164" t="s">
        <v>96</v>
      </c>
      <c r="H37" s="164" t="s">
        <v>177</v>
      </c>
      <c r="I37" s="165">
        <v>200</v>
      </c>
      <c r="J37" s="428" t="s">
        <v>292</v>
      </c>
      <c r="K37" s="76"/>
      <c r="L37" s="394"/>
      <c r="M37" s="184">
        <f>51.7+581.5</f>
        <v>633.20000000000005</v>
      </c>
      <c r="N37" s="184">
        <f>45+717.4+18.5</f>
        <v>780.9</v>
      </c>
      <c r="O37" s="184">
        <f>27.8+208.4</f>
        <v>236.20000000000002</v>
      </c>
      <c r="P37" s="184">
        <v>859.2</v>
      </c>
      <c r="Q37" s="184">
        <v>859.2</v>
      </c>
      <c r="R37" s="184"/>
      <c r="S37" s="184">
        <v>859.2</v>
      </c>
      <c r="T37" s="184">
        <v>859.2</v>
      </c>
      <c r="U37" s="184"/>
      <c r="V37" s="405">
        <v>859.2</v>
      </c>
      <c r="W37" s="184">
        <v>859.2</v>
      </c>
      <c r="X37" s="184"/>
    </row>
    <row r="38" spans="1:24" ht="225">
      <c r="A38" s="160" t="s">
        <v>293</v>
      </c>
      <c r="B38" s="161" t="s">
        <v>908</v>
      </c>
      <c r="C38" s="167"/>
      <c r="D38" s="164" t="s">
        <v>343</v>
      </c>
      <c r="E38" s="164" t="s">
        <v>1439</v>
      </c>
      <c r="F38" s="164" t="s">
        <v>141</v>
      </c>
      <c r="G38" s="164" t="s">
        <v>96</v>
      </c>
      <c r="H38" s="164" t="s">
        <v>909</v>
      </c>
      <c r="I38" s="165">
        <v>200</v>
      </c>
      <c r="J38" s="428" t="s">
        <v>291</v>
      </c>
      <c r="K38" s="76"/>
      <c r="L38" s="394"/>
      <c r="M38" s="184">
        <f>22.2+53.9</f>
        <v>76.099999999999994</v>
      </c>
      <c r="N38" s="184">
        <f>20+56.1</f>
        <v>76.099999999999994</v>
      </c>
      <c r="O38" s="184">
        <f>13.9+2.8</f>
        <v>16.7</v>
      </c>
      <c r="P38" s="184">
        <v>76.099999999999994</v>
      </c>
      <c r="Q38" s="184">
        <v>76.099999999999994</v>
      </c>
      <c r="R38" s="184"/>
      <c r="S38" s="184">
        <v>76.099999999999994</v>
      </c>
      <c r="T38" s="184">
        <v>76.099999999999994</v>
      </c>
      <c r="U38" s="184"/>
      <c r="V38" s="405">
        <v>76.099999999999994</v>
      </c>
      <c r="W38" s="184">
        <v>76.099999999999994</v>
      </c>
      <c r="X38" s="184"/>
    </row>
    <row r="39" spans="1:24" ht="225">
      <c r="A39" s="160" t="s">
        <v>1674</v>
      </c>
      <c r="B39" s="161" t="s">
        <v>906</v>
      </c>
      <c r="C39" s="167"/>
      <c r="D39" s="164" t="s">
        <v>343</v>
      </c>
      <c r="E39" s="164"/>
      <c r="F39" s="164" t="s">
        <v>141</v>
      </c>
      <c r="G39" s="164" t="s">
        <v>96</v>
      </c>
      <c r="H39" s="164" t="s">
        <v>907</v>
      </c>
      <c r="I39" s="165">
        <v>800</v>
      </c>
      <c r="J39" s="428" t="s">
        <v>291</v>
      </c>
      <c r="K39" s="76"/>
      <c r="L39" s="394"/>
      <c r="M39" s="184"/>
      <c r="N39" s="184"/>
      <c r="O39" s="184"/>
      <c r="P39" s="184"/>
      <c r="Q39" s="184"/>
      <c r="R39" s="184"/>
      <c r="S39" s="184"/>
      <c r="T39" s="184"/>
      <c r="U39" s="184"/>
      <c r="V39" s="184"/>
      <c r="W39" s="184"/>
      <c r="X39" s="184"/>
    </row>
    <row r="40" spans="1:24">
      <c r="A40" s="534" t="s">
        <v>72</v>
      </c>
      <c r="B40" s="532"/>
      <c r="C40" s="532"/>
      <c r="D40" s="532"/>
      <c r="E40" s="532"/>
      <c r="F40" s="532"/>
      <c r="G40" s="532"/>
      <c r="H40" s="532"/>
      <c r="I40" s="532"/>
      <c r="J40" s="532"/>
      <c r="K40" s="532"/>
      <c r="L40" s="532"/>
      <c r="M40" s="12">
        <f>SUM(M41)</f>
        <v>545.1</v>
      </c>
      <c r="N40" s="12">
        <f t="shared" ref="N40:X40" si="15">SUM(N41)</f>
        <v>686.4</v>
      </c>
      <c r="O40" s="12">
        <f t="shared" si="15"/>
        <v>307.39999999999998</v>
      </c>
      <c r="P40" s="12">
        <f t="shared" si="15"/>
        <v>847.4</v>
      </c>
      <c r="Q40" s="12">
        <f t="shared" si="15"/>
        <v>847.4</v>
      </c>
      <c r="R40" s="12">
        <f t="shared" si="15"/>
        <v>0</v>
      </c>
      <c r="S40" s="12">
        <f t="shared" si="15"/>
        <v>847.4</v>
      </c>
      <c r="T40" s="12">
        <f t="shared" si="15"/>
        <v>847.4</v>
      </c>
      <c r="U40" s="12">
        <f t="shared" si="15"/>
        <v>0</v>
      </c>
      <c r="V40" s="12">
        <f t="shared" si="15"/>
        <v>847.4</v>
      </c>
      <c r="W40" s="12">
        <f t="shared" si="15"/>
        <v>847.4</v>
      </c>
      <c r="X40" s="27">
        <f t="shared" si="15"/>
        <v>0</v>
      </c>
    </row>
    <row r="41" spans="1:24" ht="37.5">
      <c r="A41" s="10" t="s">
        <v>21</v>
      </c>
      <c r="B41" s="161" t="s">
        <v>88</v>
      </c>
      <c r="C41" s="163"/>
      <c r="D41" s="181"/>
      <c r="E41" s="181"/>
      <c r="F41" s="165"/>
      <c r="G41" s="165"/>
      <c r="H41" s="165"/>
      <c r="I41" s="165">
        <v>200</v>
      </c>
      <c r="J41" s="76"/>
      <c r="K41" s="76"/>
      <c r="L41" s="394"/>
      <c r="M41" s="184">
        <f t="shared" ref="M41:X41" si="16">SUM(M42:M44)</f>
        <v>545.1</v>
      </c>
      <c r="N41" s="184">
        <f t="shared" si="16"/>
        <v>686.4</v>
      </c>
      <c r="O41" s="184">
        <f t="shared" si="16"/>
        <v>307.39999999999998</v>
      </c>
      <c r="P41" s="184">
        <f t="shared" si="16"/>
        <v>847.4</v>
      </c>
      <c r="Q41" s="184">
        <f t="shared" si="16"/>
        <v>847.4</v>
      </c>
      <c r="R41" s="184">
        <f t="shared" si="16"/>
        <v>0</v>
      </c>
      <c r="S41" s="184">
        <f t="shared" si="16"/>
        <v>847.4</v>
      </c>
      <c r="T41" s="184">
        <f t="shared" si="16"/>
        <v>847.4</v>
      </c>
      <c r="U41" s="184">
        <f t="shared" si="16"/>
        <v>0</v>
      </c>
      <c r="V41" s="184">
        <f t="shared" si="16"/>
        <v>847.4</v>
      </c>
      <c r="W41" s="184">
        <f t="shared" si="16"/>
        <v>847.4</v>
      </c>
      <c r="X41" s="184">
        <f t="shared" si="16"/>
        <v>0</v>
      </c>
    </row>
    <row r="42" spans="1:24" ht="187.5">
      <c r="A42" s="160" t="s">
        <v>365</v>
      </c>
      <c r="B42" s="161" t="s">
        <v>198</v>
      </c>
      <c r="C42" s="169"/>
      <c r="D42" s="164" t="s">
        <v>344</v>
      </c>
      <c r="E42" s="164" t="s">
        <v>1330</v>
      </c>
      <c r="F42" s="164" t="s">
        <v>141</v>
      </c>
      <c r="G42" s="164" t="s">
        <v>96</v>
      </c>
      <c r="H42" s="164" t="s">
        <v>179</v>
      </c>
      <c r="I42" s="165">
        <v>200</v>
      </c>
      <c r="J42" s="170" t="s">
        <v>294</v>
      </c>
      <c r="K42" s="21"/>
      <c r="L42" s="170"/>
      <c r="M42" s="184">
        <v>41.4</v>
      </c>
      <c r="N42" s="184">
        <v>208.7</v>
      </c>
      <c r="O42" s="184">
        <v>0</v>
      </c>
      <c r="P42" s="184">
        <v>220</v>
      </c>
      <c r="Q42" s="184">
        <v>220</v>
      </c>
      <c r="R42" s="184"/>
      <c r="S42" s="184">
        <v>220</v>
      </c>
      <c r="T42" s="184">
        <v>220</v>
      </c>
      <c r="U42" s="184"/>
      <c r="V42" s="405">
        <v>220</v>
      </c>
      <c r="W42" s="184">
        <v>220</v>
      </c>
      <c r="X42" s="184"/>
    </row>
    <row r="43" spans="1:24" ht="187.5">
      <c r="A43" s="160" t="s">
        <v>405</v>
      </c>
      <c r="B43" s="161" t="s">
        <v>197</v>
      </c>
      <c r="C43" s="169"/>
      <c r="D43" s="164" t="s">
        <v>345</v>
      </c>
      <c r="E43" s="164" t="s">
        <v>1440</v>
      </c>
      <c r="F43" s="164" t="s">
        <v>79</v>
      </c>
      <c r="G43" s="164" t="s">
        <v>92</v>
      </c>
      <c r="H43" s="164" t="s">
        <v>178</v>
      </c>
      <c r="I43" s="165">
        <v>200</v>
      </c>
      <c r="J43" s="170" t="s">
        <v>295</v>
      </c>
      <c r="K43" s="21"/>
      <c r="L43" s="170"/>
      <c r="M43" s="184">
        <v>503.7</v>
      </c>
      <c r="N43" s="184">
        <v>477.7</v>
      </c>
      <c r="O43" s="184">
        <v>307.39999999999998</v>
      </c>
      <c r="P43" s="184">
        <v>627.4</v>
      </c>
      <c r="Q43" s="184">
        <v>627.4</v>
      </c>
      <c r="R43" s="184"/>
      <c r="S43" s="184">
        <v>627.4</v>
      </c>
      <c r="T43" s="184">
        <v>627.4</v>
      </c>
      <c r="U43" s="184"/>
      <c r="V43" s="405">
        <v>627.4</v>
      </c>
      <c r="W43" s="184">
        <v>627.4</v>
      </c>
      <c r="X43" s="184"/>
    </row>
    <row r="44" spans="1:24" ht="187.5">
      <c r="A44" s="160" t="s">
        <v>405</v>
      </c>
      <c r="B44" s="161" t="s">
        <v>286</v>
      </c>
      <c r="C44" s="169"/>
      <c r="D44" s="164" t="s">
        <v>309</v>
      </c>
      <c r="E44" s="164"/>
      <c r="F44" s="164" t="s">
        <v>92</v>
      </c>
      <c r="G44" s="164" t="s">
        <v>79</v>
      </c>
      <c r="H44" s="165" t="s">
        <v>283</v>
      </c>
      <c r="I44" s="165">
        <v>200</v>
      </c>
      <c r="J44" s="170" t="s">
        <v>295</v>
      </c>
      <c r="K44" s="21"/>
      <c r="L44" s="170"/>
      <c r="M44" s="184"/>
      <c r="N44" s="184"/>
      <c r="O44" s="184"/>
      <c r="P44" s="184"/>
      <c r="Q44" s="184"/>
      <c r="R44" s="184"/>
      <c r="S44" s="184"/>
      <c r="T44" s="184"/>
      <c r="U44" s="184"/>
      <c r="V44" s="184"/>
      <c r="W44" s="184"/>
      <c r="X44" s="184"/>
    </row>
    <row r="45" spans="1:24">
      <c r="A45" s="535" t="s">
        <v>74</v>
      </c>
      <c r="B45" s="533"/>
      <c r="C45" s="533"/>
      <c r="D45" s="533"/>
      <c r="E45" s="533"/>
      <c r="F45" s="533"/>
      <c r="G45" s="533"/>
      <c r="H45" s="533"/>
      <c r="I45" s="533"/>
      <c r="J45" s="533"/>
      <c r="K45" s="533"/>
      <c r="L45" s="533"/>
      <c r="M45" s="12">
        <f>SUM(M46)</f>
        <v>1779352.7000000002</v>
      </c>
      <c r="N45" s="12">
        <f t="shared" ref="N45:X45" si="17">SUM(N46)</f>
        <v>2156754.5</v>
      </c>
      <c r="O45" s="12">
        <f t="shared" si="17"/>
        <v>1254319.95</v>
      </c>
      <c r="P45" s="12">
        <f t="shared" si="17"/>
        <v>2333470.9</v>
      </c>
      <c r="Q45" s="12">
        <f t="shared" si="17"/>
        <v>2333470.9</v>
      </c>
      <c r="R45" s="12">
        <f t="shared" si="17"/>
        <v>0</v>
      </c>
      <c r="S45" s="12">
        <f t="shared" si="17"/>
        <v>2333470.9</v>
      </c>
      <c r="T45" s="12">
        <f t="shared" si="17"/>
        <v>2333470.9</v>
      </c>
      <c r="U45" s="12">
        <f t="shared" si="17"/>
        <v>0</v>
      </c>
      <c r="V45" s="12">
        <f t="shared" si="17"/>
        <v>2333470.9</v>
      </c>
      <c r="W45" s="12">
        <f t="shared" si="17"/>
        <v>2333470.9</v>
      </c>
      <c r="X45" s="12">
        <f t="shared" si="17"/>
        <v>0</v>
      </c>
    </row>
    <row r="46" spans="1:24">
      <c r="A46" s="534" t="s">
        <v>37</v>
      </c>
      <c r="B46" s="532"/>
      <c r="C46" s="532"/>
      <c r="D46" s="532"/>
      <c r="E46" s="532"/>
      <c r="F46" s="532"/>
      <c r="G46" s="532"/>
      <c r="H46" s="532"/>
      <c r="I46" s="532"/>
      <c r="J46" s="532"/>
      <c r="K46" s="532"/>
      <c r="L46" s="532"/>
      <c r="M46" s="8">
        <f t="shared" ref="M46:X46" si="18">SUM(M47,M50)</f>
        <v>1779352.7000000002</v>
      </c>
      <c r="N46" s="8">
        <f t="shared" si="18"/>
        <v>2156754.5</v>
      </c>
      <c r="O46" s="8">
        <f t="shared" si="18"/>
        <v>1254319.95</v>
      </c>
      <c r="P46" s="8">
        <f t="shared" si="18"/>
        <v>2333470.9</v>
      </c>
      <c r="Q46" s="8">
        <f t="shared" si="18"/>
        <v>2333470.9</v>
      </c>
      <c r="R46" s="8">
        <f t="shared" si="18"/>
        <v>0</v>
      </c>
      <c r="S46" s="8">
        <f t="shared" si="18"/>
        <v>2333470.9</v>
      </c>
      <c r="T46" s="8">
        <f t="shared" si="18"/>
        <v>2333470.9</v>
      </c>
      <c r="U46" s="8">
        <f t="shared" si="18"/>
        <v>0</v>
      </c>
      <c r="V46" s="8">
        <f t="shared" si="18"/>
        <v>2333470.9</v>
      </c>
      <c r="W46" s="8">
        <f t="shared" si="18"/>
        <v>2333470.9</v>
      </c>
      <c r="X46" s="9">
        <f t="shared" si="18"/>
        <v>0</v>
      </c>
    </row>
    <row r="47" spans="1:24" ht="93.75">
      <c r="A47" s="28" t="s">
        <v>38</v>
      </c>
      <c r="B47" s="161" t="s">
        <v>77</v>
      </c>
      <c r="C47" s="182"/>
      <c r="D47" s="166"/>
      <c r="E47" s="166"/>
      <c r="F47" s="165"/>
      <c r="G47" s="165"/>
      <c r="H47" s="165"/>
      <c r="I47" s="165">
        <v>600</v>
      </c>
      <c r="J47" s="76"/>
      <c r="K47" s="124"/>
      <c r="L47" s="179"/>
      <c r="M47" s="184">
        <f t="shared" ref="M47:X47" si="19">SUM(M48:M49)</f>
        <v>1707474.6</v>
      </c>
      <c r="N47" s="184">
        <f t="shared" si="19"/>
        <v>2088486.7</v>
      </c>
      <c r="O47" s="184">
        <f t="shared" si="19"/>
        <v>1191764.8999999999</v>
      </c>
      <c r="P47" s="184">
        <f t="shared" si="19"/>
        <v>2323690.4</v>
      </c>
      <c r="Q47" s="184">
        <f t="shared" si="19"/>
        <v>2323690.4</v>
      </c>
      <c r="R47" s="184">
        <f t="shared" si="19"/>
        <v>0</v>
      </c>
      <c r="S47" s="184">
        <f t="shared" si="19"/>
        <v>2323690.4</v>
      </c>
      <c r="T47" s="184">
        <f t="shared" si="19"/>
        <v>2323690.4</v>
      </c>
      <c r="U47" s="184">
        <f t="shared" si="19"/>
        <v>0</v>
      </c>
      <c r="V47" s="184">
        <f t="shared" si="19"/>
        <v>2323690.4</v>
      </c>
      <c r="W47" s="184">
        <f t="shared" si="19"/>
        <v>2323690.4</v>
      </c>
      <c r="X47" s="184">
        <f t="shared" si="19"/>
        <v>0</v>
      </c>
    </row>
    <row r="48" spans="1:24" ht="150">
      <c r="A48" s="178" t="s">
        <v>549</v>
      </c>
      <c r="B48" s="43" t="s">
        <v>1072</v>
      </c>
      <c r="C48" s="105" t="s">
        <v>201</v>
      </c>
      <c r="D48" s="164" t="s">
        <v>349</v>
      </c>
      <c r="E48" s="164" t="s">
        <v>1675</v>
      </c>
      <c r="F48" s="164" t="s">
        <v>141</v>
      </c>
      <c r="G48" s="164" t="s">
        <v>91</v>
      </c>
      <c r="H48" s="164" t="s">
        <v>1676</v>
      </c>
      <c r="I48" s="165">
        <v>621</v>
      </c>
      <c r="J48" s="170" t="s">
        <v>607</v>
      </c>
      <c r="K48" s="395"/>
      <c r="L48" s="395"/>
      <c r="M48" s="184">
        <v>701229.4</v>
      </c>
      <c r="N48" s="184">
        <v>888983.3</v>
      </c>
      <c r="O48" s="184">
        <v>512102.9</v>
      </c>
      <c r="P48" s="184">
        <v>986589.1</v>
      </c>
      <c r="Q48" s="184">
        <v>986589.1</v>
      </c>
      <c r="R48" s="184"/>
      <c r="S48" s="184">
        <v>986589.1</v>
      </c>
      <c r="T48" s="184">
        <v>986589.1</v>
      </c>
      <c r="U48" s="184"/>
      <c r="V48" s="184">
        <v>986589.1</v>
      </c>
      <c r="W48" s="184">
        <v>986589.1</v>
      </c>
      <c r="X48" s="184"/>
    </row>
    <row r="49" spans="1:24" ht="187.5">
      <c r="A49" s="178" t="s">
        <v>551</v>
      </c>
      <c r="B49" s="43" t="s">
        <v>606</v>
      </c>
      <c r="C49" s="74" t="s">
        <v>300</v>
      </c>
      <c r="D49" s="164" t="s">
        <v>350</v>
      </c>
      <c r="E49" s="164" t="s">
        <v>1677</v>
      </c>
      <c r="F49" s="164" t="s">
        <v>141</v>
      </c>
      <c r="G49" s="164" t="s">
        <v>138</v>
      </c>
      <c r="H49" s="164" t="s">
        <v>159</v>
      </c>
      <c r="I49" s="165">
        <v>621</v>
      </c>
      <c r="J49" s="106" t="s">
        <v>296</v>
      </c>
      <c r="K49" s="395"/>
      <c r="L49" s="395"/>
      <c r="M49" s="405">
        <v>1006245.2</v>
      </c>
      <c r="N49" s="184">
        <v>1199503.3999999999</v>
      </c>
      <c r="O49" s="405">
        <v>679662</v>
      </c>
      <c r="P49" s="184">
        <v>1337101.3</v>
      </c>
      <c r="Q49" s="184">
        <v>1337101.3</v>
      </c>
      <c r="R49" s="184"/>
      <c r="S49" s="184">
        <v>1337101.3</v>
      </c>
      <c r="T49" s="184">
        <v>1337101.3</v>
      </c>
      <c r="U49" s="184"/>
      <c r="V49" s="184">
        <v>1337101.3</v>
      </c>
      <c r="W49" s="184">
        <v>1337101.3</v>
      </c>
      <c r="X49" s="405"/>
    </row>
    <row r="50" spans="1:24" ht="37.5">
      <c r="A50" s="178" t="s">
        <v>552</v>
      </c>
      <c r="B50" s="14" t="s">
        <v>39</v>
      </c>
      <c r="C50" s="182"/>
      <c r="D50" s="166"/>
      <c r="E50" s="166"/>
      <c r="F50" s="165"/>
      <c r="G50" s="165"/>
      <c r="H50" s="165"/>
      <c r="I50" s="165">
        <v>600</v>
      </c>
      <c r="J50" s="76"/>
      <c r="K50" s="124"/>
      <c r="L50" s="179"/>
      <c r="M50" s="184">
        <f t="shared" ref="M50:X50" si="20">SUM(M51:M55)</f>
        <v>71878.100000000006</v>
      </c>
      <c r="N50" s="184">
        <f t="shared" si="20"/>
        <v>68267.8</v>
      </c>
      <c r="O50" s="184">
        <f t="shared" si="20"/>
        <v>62555.049999999996</v>
      </c>
      <c r="P50" s="184">
        <f t="shared" si="20"/>
        <v>9780.5</v>
      </c>
      <c r="Q50" s="184">
        <f t="shared" si="20"/>
        <v>9780.5</v>
      </c>
      <c r="R50" s="184">
        <f t="shared" si="20"/>
        <v>0</v>
      </c>
      <c r="S50" s="184">
        <f t="shared" si="20"/>
        <v>9780.5</v>
      </c>
      <c r="T50" s="184">
        <f t="shared" si="20"/>
        <v>9780.5</v>
      </c>
      <c r="U50" s="184">
        <f t="shared" si="20"/>
        <v>0</v>
      </c>
      <c r="V50" s="184">
        <f t="shared" si="20"/>
        <v>9780.5</v>
      </c>
      <c r="W50" s="184">
        <f t="shared" si="20"/>
        <v>9780.5</v>
      </c>
      <c r="X50" s="184">
        <f t="shared" si="20"/>
        <v>0</v>
      </c>
    </row>
    <row r="51" spans="1:24" ht="131.25">
      <c r="A51" s="178" t="s">
        <v>556</v>
      </c>
      <c r="B51" s="107" t="s">
        <v>910</v>
      </c>
      <c r="C51" s="108"/>
      <c r="D51" s="164" t="s">
        <v>344</v>
      </c>
      <c r="E51" s="164" t="s">
        <v>1330</v>
      </c>
      <c r="F51" s="109" t="s">
        <v>141</v>
      </c>
      <c r="G51" s="109" t="s">
        <v>91</v>
      </c>
      <c r="H51" s="109" t="s">
        <v>199</v>
      </c>
      <c r="I51" s="110" t="s">
        <v>144</v>
      </c>
      <c r="J51" s="111" t="s">
        <v>297</v>
      </c>
      <c r="K51" s="396"/>
      <c r="L51" s="396"/>
      <c r="M51" s="406">
        <v>3398.4</v>
      </c>
      <c r="N51" s="407">
        <v>5409.2</v>
      </c>
      <c r="O51" s="407">
        <v>2138.81</v>
      </c>
      <c r="P51" s="184">
        <v>5383.4</v>
      </c>
      <c r="Q51" s="408">
        <v>5383.4</v>
      </c>
      <c r="R51" s="408"/>
      <c r="S51" s="184">
        <v>5383.4</v>
      </c>
      <c r="T51" s="408">
        <v>5383.4</v>
      </c>
      <c r="U51" s="408"/>
      <c r="V51" s="405">
        <v>5383.4</v>
      </c>
      <c r="W51" s="408">
        <v>5383.4</v>
      </c>
      <c r="X51" s="408"/>
    </row>
    <row r="52" spans="1:24" ht="131.25">
      <c r="A52" s="178" t="s">
        <v>558</v>
      </c>
      <c r="B52" s="161" t="s">
        <v>1678</v>
      </c>
      <c r="C52" s="74"/>
      <c r="D52" s="164" t="s">
        <v>345</v>
      </c>
      <c r="E52" s="164"/>
      <c r="F52" s="164" t="s">
        <v>141</v>
      </c>
      <c r="G52" s="164" t="s">
        <v>138</v>
      </c>
      <c r="H52" s="164" t="s">
        <v>200</v>
      </c>
      <c r="I52" s="165">
        <v>633</v>
      </c>
      <c r="J52" s="170" t="s">
        <v>298</v>
      </c>
      <c r="K52" s="124"/>
      <c r="L52" s="179"/>
      <c r="M52" s="409">
        <v>17193.8</v>
      </c>
      <c r="N52" s="410"/>
      <c r="O52" s="410"/>
      <c r="P52" s="184">
        <f>Q52+R52</f>
        <v>0</v>
      </c>
      <c r="Q52" s="405"/>
      <c r="R52" s="405"/>
      <c r="S52" s="184">
        <f>T52+U52</f>
        <v>0</v>
      </c>
      <c r="T52" s="405"/>
      <c r="U52" s="405"/>
      <c r="V52" s="405">
        <f>W52+X52</f>
        <v>0</v>
      </c>
      <c r="W52" s="405"/>
      <c r="X52" s="405"/>
    </row>
    <row r="53" spans="1:24" ht="112.5">
      <c r="A53" s="178" t="s">
        <v>559</v>
      </c>
      <c r="B53" s="43" t="s">
        <v>609</v>
      </c>
      <c r="C53" s="74"/>
      <c r="D53" s="164" t="s">
        <v>344</v>
      </c>
      <c r="E53" s="164"/>
      <c r="F53" s="164" t="s">
        <v>141</v>
      </c>
      <c r="G53" s="164" t="s">
        <v>138</v>
      </c>
      <c r="H53" s="164" t="s">
        <v>911</v>
      </c>
      <c r="I53" s="165">
        <v>622</v>
      </c>
      <c r="J53" s="170" t="s">
        <v>610</v>
      </c>
      <c r="K53" s="124"/>
      <c r="L53" s="179"/>
      <c r="M53" s="409">
        <v>48358.3</v>
      </c>
      <c r="N53" s="410"/>
      <c r="O53" s="410"/>
      <c r="P53" s="184">
        <f>Q53+R53</f>
        <v>0</v>
      </c>
      <c r="Q53" s="405"/>
      <c r="R53" s="405"/>
      <c r="S53" s="184">
        <f>T53+U53</f>
        <v>0</v>
      </c>
      <c r="T53" s="405"/>
      <c r="U53" s="405"/>
      <c r="V53" s="405">
        <f>W53+X53</f>
        <v>0</v>
      </c>
      <c r="W53" s="405"/>
      <c r="X53" s="405"/>
    </row>
    <row r="54" spans="1:24" ht="112.5">
      <c r="A54" s="178" t="s">
        <v>563</v>
      </c>
      <c r="B54" s="43" t="s">
        <v>609</v>
      </c>
      <c r="C54" s="74"/>
      <c r="D54" s="164" t="s">
        <v>344</v>
      </c>
      <c r="E54" s="164"/>
      <c r="F54" s="164" t="s">
        <v>141</v>
      </c>
      <c r="G54" s="164" t="s">
        <v>138</v>
      </c>
      <c r="H54" s="164" t="s">
        <v>1679</v>
      </c>
      <c r="I54" s="165">
        <v>622</v>
      </c>
      <c r="J54" s="170" t="s">
        <v>610</v>
      </c>
      <c r="K54" s="124"/>
      <c r="L54" s="179"/>
      <c r="M54" s="409"/>
      <c r="N54" s="410">
        <v>58889.5</v>
      </c>
      <c r="O54" s="410">
        <v>57053.64</v>
      </c>
      <c r="P54" s="184">
        <f>Q54+R54</f>
        <v>0</v>
      </c>
      <c r="Q54" s="405"/>
      <c r="R54" s="405"/>
      <c r="S54" s="184">
        <f>T54+U54</f>
        <v>0</v>
      </c>
      <c r="T54" s="405"/>
      <c r="U54" s="405"/>
      <c r="V54" s="405">
        <f>W54+X54</f>
        <v>0</v>
      </c>
      <c r="W54" s="405"/>
      <c r="X54" s="405"/>
    </row>
    <row r="55" spans="1:24" ht="187.5">
      <c r="A55" s="178" t="s">
        <v>893</v>
      </c>
      <c r="B55" s="23" t="s">
        <v>611</v>
      </c>
      <c r="C55" s="74"/>
      <c r="D55" s="164" t="s">
        <v>338</v>
      </c>
      <c r="E55" s="164" t="s">
        <v>1408</v>
      </c>
      <c r="F55" s="164" t="s">
        <v>141</v>
      </c>
      <c r="G55" s="164" t="s">
        <v>138</v>
      </c>
      <c r="H55" s="164" t="s">
        <v>299</v>
      </c>
      <c r="I55" s="164" t="s">
        <v>144</v>
      </c>
      <c r="J55" s="170" t="s">
        <v>610</v>
      </c>
      <c r="K55" s="124"/>
      <c r="L55" s="179"/>
      <c r="M55" s="409">
        <v>2927.6</v>
      </c>
      <c r="N55" s="410">
        <v>3969.1</v>
      </c>
      <c r="O55" s="410">
        <v>3362.6</v>
      </c>
      <c r="P55" s="184">
        <v>4397.1000000000004</v>
      </c>
      <c r="Q55" s="405">
        <v>4397.1000000000004</v>
      </c>
      <c r="R55" s="405"/>
      <c r="S55" s="184">
        <v>4397.1000000000004</v>
      </c>
      <c r="T55" s="405">
        <v>4397.1000000000004</v>
      </c>
      <c r="U55" s="405"/>
      <c r="V55" s="405">
        <v>4397.1000000000004</v>
      </c>
      <c r="W55" s="405">
        <v>4397.1000000000004</v>
      </c>
      <c r="X55" s="405"/>
    </row>
    <row r="56" spans="1:24">
      <c r="A56" s="535" t="s">
        <v>158</v>
      </c>
      <c r="B56" s="533"/>
      <c r="C56" s="533"/>
      <c r="D56" s="533"/>
      <c r="E56" s="533"/>
      <c r="F56" s="533"/>
      <c r="G56" s="533"/>
      <c r="H56" s="533"/>
      <c r="I56" s="533"/>
      <c r="J56" s="533"/>
      <c r="K56" s="533"/>
      <c r="L56" s="533"/>
      <c r="M56" s="411">
        <f t="shared" ref="M56:X56" si="21">SUM(M57:M58)</f>
        <v>29183.9</v>
      </c>
      <c r="N56" s="411">
        <f t="shared" si="21"/>
        <v>37243.800000000003</v>
      </c>
      <c r="O56" s="411">
        <f t="shared" si="21"/>
        <v>24829.200000000001</v>
      </c>
      <c r="P56" s="411">
        <f t="shared" si="21"/>
        <v>44526.1</v>
      </c>
      <c r="Q56" s="411">
        <f t="shared" si="21"/>
        <v>44526.1</v>
      </c>
      <c r="R56" s="411">
        <f t="shared" si="21"/>
        <v>0</v>
      </c>
      <c r="S56" s="411">
        <f t="shared" si="21"/>
        <v>44526.1</v>
      </c>
      <c r="T56" s="411">
        <f t="shared" si="21"/>
        <v>44526.1</v>
      </c>
      <c r="U56" s="411">
        <f t="shared" si="21"/>
        <v>0</v>
      </c>
      <c r="V56" s="411">
        <f t="shared" si="21"/>
        <v>44526.1</v>
      </c>
      <c r="W56" s="411">
        <f t="shared" si="21"/>
        <v>44526.1</v>
      </c>
      <c r="X56" s="411">
        <f t="shared" si="21"/>
        <v>0</v>
      </c>
    </row>
    <row r="57" spans="1:24" ht="131.25">
      <c r="A57" s="129" t="s">
        <v>150</v>
      </c>
      <c r="B57" s="161" t="s">
        <v>301</v>
      </c>
      <c r="C57" s="74"/>
      <c r="D57" s="164" t="s">
        <v>351</v>
      </c>
      <c r="E57" s="164"/>
      <c r="F57" s="164" t="s">
        <v>141</v>
      </c>
      <c r="G57" s="164" t="s">
        <v>138</v>
      </c>
      <c r="H57" s="164" t="s">
        <v>210</v>
      </c>
      <c r="I57" s="165">
        <v>631</v>
      </c>
      <c r="J57" s="112" t="s">
        <v>302</v>
      </c>
      <c r="K57" s="397"/>
      <c r="L57" s="124"/>
      <c r="M57" s="409"/>
      <c r="N57" s="409"/>
      <c r="O57" s="409"/>
      <c r="P57" s="184">
        <f>Q57+R57</f>
        <v>0</v>
      </c>
      <c r="Q57" s="405"/>
      <c r="R57" s="405"/>
      <c r="S57" s="184">
        <f>T57+U57</f>
        <v>0</v>
      </c>
      <c r="T57" s="405"/>
      <c r="U57" s="405"/>
      <c r="V57" s="405">
        <f>W57+X57</f>
        <v>0</v>
      </c>
      <c r="W57" s="405"/>
      <c r="X57" s="412"/>
    </row>
    <row r="58" spans="1:24" ht="131.25">
      <c r="A58" s="130" t="s">
        <v>1161</v>
      </c>
      <c r="B58" s="78" t="s">
        <v>301</v>
      </c>
      <c r="C58" s="74"/>
      <c r="D58" s="164" t="s">
        <v>351</v>
      </c>
      <c r="E58" s="164" t="s">
        <v>1680</v>
      </c>
      <c r="F58" s="164" t="s">
        <v>141</v>
      </c>
      <c r="G58" s="164" t="s">
        <v>138</v>
      </c>
      <c r="H58" s="164" t="s">
        <v>210</v>
      </c>
      <c r="I58" s="165">
        <v>633</v>
      </c>
      <c r="J58" s="170" t="s">
        <v>302</v>
      </c>
      <c r="K58" s="124"/>
      <c r="L58" s="179"/>
      <c r="M58" s="413">
        <v>29183.9</v>
      </c>
      <c r="N58" s="413">
        <v>37243.800000000003</v>
      </c>
      <c r="O58" s="413">
        <v>24829.200000000001</v>
      </c>
      <c r="P58" s="184">
        <v>44526.1</v>
      </c>
      <c r="Q58" s="184">
        <v>44526.1</v>
      </c>
      <c r="R58" s="184"/>
      <c r="S58" s="184">
        <v>44526.1</v>
      </c>
      <c r="T58" s="184">
        <v>44526.1</v>
      </c>
      <c r="U58" s="184"/>
      <c r="V58" s="414">
        <v>44526.1</v>
      </c>
      <c r="W58" s="184">
        <v>44526.1</v>
      </c>
      <c r="X58" s="11"/>
    </row>
    <row r="59" spans="1:24">
      <c r="A59" s="3" t="s">
        <v>15</v>
      </c>
      <c r="B59" s="104" t="s">
        <v>16</v>
      </c>
      <c r="C59" s="84"/>
      <c r="D59" s="85"/>
      <c r="E59" s="85"/>
      <c r="F59" s="135"/>
      <c r="G59" s="135"/>
      <c r="H59" s="135"/>
      <c r="I59" s="135">
        <v>300</v>
      </c>
      <c r="J59" s="429"/>
      <c r="K59" s="390"/>
      <c r="L59" s="391"/>
      <c r="M59" s="415">
        <f>SUM(M60)</f>
        <v>35646.299999999996</v>
      </c>
      <c r="N59" s="415">
        <f t="shared" ref="N59:X59" si="22">SUM(N60)</f>
        <v>33933.5</v>
      </c>
      <c r="O59" s="415">
        <f t="shared" si="22"/>
        <v>21912.9</v>
      </c>
      <c r="P59" s="415">
        <f t="shared" si="22"/>
        <v>43977.599999999999</v>
      </c>
      <c r="Q59" s="415">
        <f t="shared" si="22"/>
        <v>43977.599999999999</v>
      </c>
      <c r="R59" s="415">
        <f t="shared" si="22"/>
        <v>0</v>
      </c>
      <c r="S59" s="415">
        <f t="shared" si="22"/>
        <v>43977.599999999999</v>
      </c>
      <c r="T59" s="415">
        <f t="shared" si="22"/>
        <v>43977.599999999999</v>
      </c>
      <c r="U59" s="415">
        <f t="shared" si="22"/>
        <v>0</v>
      </c>
      <c r="V59" s="415">
        <f t="shared" si="22"/>
        <v>43977.599999999999</v>
      </c>
      <c r="W59" s="415">
        <f t="shared" si="22"/>
        <v>43977.599999999999</v>
      </c>
      <c r="X59" s="415">
        <f t="shared" si="22"/>
        <v>0</v>
      </c>
    </row>
    <row r="60" spans="1:24" ht="56.25">
      <c r="A60" s="7" t="s">
        <v>18</v>
      </c>
      <c r="B60" s="159" t="s">
        <v>46</v>
      </c>
      <c r="C60" s="15"/>
      <c r="D60" s="16"/>
      <c r="E60" s="16"/>
      <c r="F60" s="162"/>
      <c r="G60" s="162"/>
      <c r="H60" s="162"/>
      <c r="I60" s="162">
        <v>320</v>
      </c>
      <c r="J60" s="76"/>
      <c r="K60" s="126"/>
      <c r="L60" s="398"/>
      <c r="M60" s="416">
        <f t="shared" ref="M60:X60" si="23">SUM(M61:M62)</f>
        <v>35646.299999999996</v>
      </c>
      <c r="N60" s="416">
        <f t="shared" si="23"/>
        <v>33933.5</v>
      </c>
      <c r="O60" s="416">
        <f t="shared" si="23"/>
        <v>21912.9</v>
      </c>
      <c r="P60" s="416">
        <f t="shared" si="23"/>
        <v>43977.599999999999</v>
      </c>
      <c r="Q60" s="416">
        <f t="shared" si="23"/>
        <v>43977.599999999999</v>
      </c>
      <c r="R60" s="416">
        <f t="shared" si="23"/>
        <v>0</v>
      </c>
      <c r="S60" s="416">
        <f t="shared" si="23"/>
        <v>43977.599999999999</v>
      </c>
      <c r="T60" s="416">
        <f t="shared" si="23"/>
        <v>43977.599999999999</v>
      </c>
      <c r="U60" s="416">
        <f t="shared" si="23"/>
        <v>0</v>
      </c>
      <c r="V60" s="416">
        <f t="shared" si="23"/>
        <v>43977.599999999999</v>
      </c>
      <c r="W60" s="416">
        <f t="shared" si="23"/>
        <v>43977.599999999999</v>
      </c>
      <c r="X60" s="416">
        <f t="shared" si="23"/>
        <v>0</v>
      </c>
    </row>
    <row r="61" spans="1:24" ht="187.5">
      <c r="A61" s="127" t="s">
        <v>1157</v>
      </c>
      <c r="B61" s="43" t="s">
        <v>197</v>
      </c>
      <c r="C61" s="40"/>
      <c r="D61" s="164" t="s">
        <v>345</v>
      </c>
      <c r="E61" s="164" t="s">
        <v>1440</v>
      </c>
      <c r="F61" s="164" t="s">
        <v>79</v>
      </c>
      <c r="G61" s="164" t="s">
        <v>92</v>
      </c>
      <c r="H61" s="164" t="s">
        <v>178</v>
      </c>
      <c r="I61" s="165">
        <v>321</v>
      </c>
      <c r="J61" s="170" t="s">
        <v>295</v>
      </c>
      <c r="K61" s="124"/>
      <c r="L61" s="179"/>
      <c r="M61" s="417">
        <v>35195.199999999997</v>
      </c>
      <c r="N61" s="417">
        <v>31846.3</v>
      </c>
      <c r="O61" s="417">
        <v>21747</v>
      </c>
      <c r="P61" s="184">
        <v>41827.599999999999</v>
      </c>
      <c r="Q61" s="418">
        <v>41827.599999999999</v>
      </c>
      <c r="R61" s="418"/>
      <c r="S61" s="184">
        <v>41827.599999999999</v>
      </c>
      <c r="T61" s="418">
        <v>41827.599999999999</v>
      </c>
      <c r="U61" s="418"/>
      <c r="V61" s="405">
        <v>41827.599999999999</v>
      </c>
      <c r="W61" s="418">
        <v>41827.599999999999</v>
      </c>
      <c r="X61" s="418"/>
    </row>
    <row r="62" spans="1:24" ht="375">
      <c r="A62" s="127" t="s">
        <v>1158</v>
      </c>
      <c r="B62" s="43" t="s">
        <v>303</v>
      </c>
      <c r="C62" s="131" t="s">
        <v>289</v>
      </c>
      <c r="D62" s="164" t="s">
        <v>344</v>
      </c>
      <c r="E62" s="164" t="s">
        <v>1330</v>
      </c>
      <c r="F62" s="164" t="s">
        <v>141</v>
      </c>
      <c r="G62" s="164" t="s">
        <v>96</v>
      </c>
      <c r="H62" s="164" t="s">
        <v>179</v>
      </c>
      <c r="I62" s="165">
        <v>321</v>
      </c>
      <c r="J62" s="170" t="s">
        <v>295</v>
      </c>
      <c r="K62" s="124"/>
      <c r="L62" s="179"/>
      <c r="M62" s="417">
        <v>451.1</v>
      </c>
      <c r="N62" s="417">
        <v>2087.1999999999998</v>
      </c>
      <c r="O62" s="417">
        <v>165.9</v>
      </c>
      <c r="P62" s="184">
        <v>2150</v>
      </c>
      <c r="Q62" s="418">
        <v>2150</v>
      </c>
      <c r="R62" s="418"/>
      <c r="S62" s="184">
        <v>2150</v>
      </c>
      <c r="T62" s="418">
        <v>2150</v>
      </c>
      <c r="U62" s="418"/>
      <c r="V62" s="405">
        <v>2150</v>
      </c>
      <c r="W62" s="418">
        <v>2150</v>
      </c>
      <c r="X62" s="418"/>
    </row>
    <row r="63" spans="1:24">
      <c r="A63" s="3" t="s">
        <v>19</v>
      </c>
      <c r="B63" s="527" t="s">
        <v>193</v>
      </c>
      <c r="C63" s="527"/>
      <c r="D63" s="527"/>
      <c r="E63" s="527"/>
      <c r="F63" s="527"/>
      <c r="G63" s="527"/>
      <c r="H63" s="527"/>
      <c r="I63" s="527"/>
      <c r="J63" s="527"/>
      <c r="K63" s="527"/>
      <c r="L63" s="527"/>
      <c r="M63" s="419">
        <f t="shared" ref="M63:X63" si="24">SUM(M64:M64)</f>
        <v>773.4</v>
      </c>
      <c r="N63" s="419">
        <f t="shared" si="24"/>
        <v>2087.1</v>
      </c>
      <c r="O63" s="419">
        <f t="shared" si="24"/>
        <v>0</v>
      </c>
      <c r="P63" s="419">
        <f t="shared" si="24"/>
        <v>2178.5</v>
      </c>
      <c r="Q63" s="419">
        <f t="shared" si="24"/>
        <v>2178.5</v>
      </c>
      <c r="R63" s="419">
        <f t="shared" si="24"/>
        <v>0</v>
      </c>
      <c r="S63" s="419">
        <f t="shared" si="24"/>
        <v>2178.5</v>
      </c>
      <c r="T63" s="419">
        <f t="shared" si="24"/>
        <v>2178.5</v>
      </c>
      <c r="U63" s="419">
        <f t="shared" si="24"/>
        <v>0</v>
      </c>
      <c r="V63" s="419">
        <f t="shared" si="24"/>
        <v>2178.5</v>
      </c>
      <c r="W63" s="419">
        <f t="shared" si="24"/>
        <v>2178.5</v>
      </c>
      <c r="X63" s="419">
        <f t="shared" si="24"/>
        <v>0</v>
      </c>
    </row>
    <row r="64" spans="1:24" ht="187.5">
      <c r="A64" s="125" t="s">
        <v>25</v>
      </c>
      <c r="B64" s="43" t="s">
        <v>198</v>
      </c>
      <c r="C64" s="113"/>
      <c r="D64" s="132" t="s">
        <v>344</v>
      </c>
      <c r="E64" s="132" t="s">
        <v>1330</v>
      </c>
      <c r="F64" s="133" t="s">
        <v>141</v>
      </c>
      <c r="G64" s="133" t="s">
        <v>96</v>
      </c>
      <c r="H64" s="133" t="s">
        <v>179</v>
      </c>
      <c r="I64" s="134">
        <v>811</v>
      </c>
      <c r="J64" s="174" t="s">
        <v>294</v>
      </c>
      <c r="K64" s="399"/>
      <c r="L64" s="399"/>
      <c r="M64" s="420">
        <v>773.4</v>
      </c>
      <c r="N64" s="420">
        <v>2087.1</v>
      </c>
      <c r="O64" s="420">
        <v>0</v>
      </c>
      <c r="P64" s="421">
        <v>2178.5</v>
      </c>
      <c r="Q64" s="421">
        <v>2178.5</v>
      </c>
      <c r="R64" s="421"/>
      <c r="S64" s="421">
        <v>2178.5</v>
      </c>
      <c r="T64" s="421">
        <v>2178.5</v>
      </c>
      <c r="U64" s="421"/>
      <c r="V64" s="421">
        <v>2178.5</v>
      </c>
      <c r="W64" s="421">
        <v>2178.5</v>
      </c>
      <c r="X64" s="422"/>
    </row>
    <row r="65" spans="1:24" ht="56.25">
      <c r="A65" s="2" t="s">
        <v>160</v>
      </c>
      <c r="B65" s="60" t="s">
        <v>304</v>
      </c>
      <c r="C65" s="2"/>
      <c r="D65" s="2"/>
      <c r="E65" s="2"/>
      <c r="F65" s="2"/>
      <c r="G65" s="2"/>
      <c r="H65" s="2"/>
      <c r="I65" s="2"/>
      <c r="J65" s="81"/>
      <c r="K65" s="81"/>
      <c r="L65" s="81" t="s">
        <v>61</v>
      </c>
      <c r="M65" s="4">
        <f>SUM(M66,M70,)</f>
        <v>31224.1</v>
      </c>
      <c r="N65" s="4">
        <f t="shared" ref="N65:X65" si="25">SUM(N66,N70,)</f>
        <v>46287.100000000006</v>
      </c>
      <c r="O65" s="4">
        <f t="shared" si="25"/>
        <v>30877.8</v>
      </c>
      <c r="P65" s="4">
        <f t="shared" si="25"/>
        <v>37495.9</v>
      </c>
      <c r="Q65" s="4">
        <f t="shared" si="25"/>
        <v>37495.9</v>
      </c>
      <c r="R65" s="4">
        <f t="shared" si="25"/>
        <v>0</v>
      </c>
      <c r="S65" s="4">
        <f t="shared" si="25"/>
        <v>41080.299999999996</v>
      </c>
      <c r="T65" s="4">
        <f t="shared" si="25"/>
        <v>41080.299999999996</v>
      </c>
      <c r="U65" s="4">
        <f t="shared" si="25"/>
        <v>0</v>
      </c>
      <c r="V65" s="4">
        <f t="shared" si="25"/>
        <v>40343.599999999991</v>
      </c>
      <c r="W65" s="4">
        <f t="shared" si="25"/>
        <v>40343.599999999991</v>
      </c>
      <c r="X65" s="4">
        <f t="shared" si="25"/>
        <v>0</v>
      </c>
    </row>
    <row r="66" spans="1:24">
      <c r="A66" s="41" t="s">
        <v>9</v>
      </c>
      <c r="B66" s="527" t="s">
        <v>66</v>
      </c>
      <c r="C66" s="527"/>
      <c r="D66" s="527"/>
      <c r="E66" s="527"/>
      <c r="F66" s="527"/>
      <c r="G66" s="527"/>
      <c r="H66" s="527"/>
      <c r="I66" s="527"/>
      <c r="J66" s="527"/>
      <c r="K66" s="527"/>
      <c r="L66" s="527"/>
      <c r="M66" s="402">
        <f>SUM(M67)</f>
        <v>6306.6</v>
      </c>
      <c r="N66" s="402">
        <f t="shared" ref="N66:X66" si="26">SUM(N67)</f>
        <v>6782.2000000000007</v>
      </c>
      <c r="O66" s="402">
        <f t="shared" si="26"/>
        <v>4998.3</v>
      </c>
      <c r="P66" s="402">
        <f t="shared" si="26"/>
        <v>7102.7</v>
      </c>
      <c r="Q66" s="402">
        <f t="shared" si="26"/>
        <v>7102.7</v>
      </c>
      <c r="R66" s="402">
        <f t="shared" si="26"/>
        <v>0</v>
      </c>
      <c r="S66" s="402">
        <f t="shared" si="26"/>
        <v>7102.7</v>
      </c>
      <c r="T66" s="402">
        <f t="shared" si="26"/>
        <v>7102.7</v>
      </c>
      <c r="U66" s="402">
        <f t="shared" si="26"/>
        <v>0</v>
      </c>
      <c r="V66" s="402">
        <f t="shared" si="26"/>
        <v>7102.7</v>
      </c>
      <c r="W66" s="402">
        <f t="shared" si="26"/>
        <v>7102.7</v>
      </c>
      <c r="X66" s="402">
        <f t="shared" si="26"/>
        <v>0</v>
      </c>
    </row>
    <row r="67" spans="1:24">
      <c r="A67" s="42" t="s">
        <v>56</v>
      </c>
      <c r="B67" s="161"/>
      <c r="C67" s="182"/>
      <c r="D67" s="182"/>
      <c r="E67" s="166"/>
      <c r="F67" s="161"/>
      <c r="G67" s="161"/>
      <c r="H67" s="161"/>
      <c r="I67" s="161"/>
      <c r="J67" s="76"/>
      <c r="K67" s="124"/>
      <c r="L67" s="179"/>
      <c r="M67" s="8">
        <f t="shared" ref="M67:X67" si="27">SUM(M68:M69)</f>
        <v>6306.6</v>
      </c>
      <c r="N67" s="8">
        <f t="shared" si="27"/>
        <v>6782.2000000000007</v>
      </c>
      <c r="O67" s="8">
        <f t="shared" si="27"/>
        <v>4998.3</v>
      </c>
      <c r="P67" s="8">
        <f t="shared" si="27"/>
        <v>7102.7</v>
      </c>
      <c r="Q67" s="8">
        <f t="shared" si="27"/>
        <v>7102.7</v>
      </c>
      <c r="R67" s="8">
        <f t="shared" si="27"/>
        <v>0</v>
      </c>
      <c r="S67" s="8">
        <f t="shared" si="27"/>
        <v>7102.7</v>
      </c>
      <c r="T67" s="8">
        <f t="shared" si="27"/>
        <v>7102.7</v>
      </c>
      <c r="U67" s="8">
        <f t="shared" si="27"/>
        <v>0</v>
      </c>
      <c r="V67" s="8">
        <f t="shared" si="27"/>
        <v>7102.7</v>
      </c>
      <c r="W67" s="8">
        <f t="shared" si="27"/>
        <v>7102.7</v>
      </c>
      <c r="X67" s="8">
        <f t="shared" si="27"/>
        <v>0</v>
      </c>
    </row>
    <row r="68" spans="1:24" ht="131.25">
      <c r="A68" s="160" t="s">
        <v>10</v>
      </c>
      <c r="B68" s="161" t="s">
        <v>67</v>
      </c>
      <c r="C68" s="167"/>
      <c r="D68" s="167" t="s">
        <v>1073</v>
      </c>
      <c r="E68" s="167" t="s">
        <v>1405</v>
      </c>
      <c r="F68" s="172" t="s">
        <v>92</v>
      </c>
      <c r="G68" s="172" t="s">
        <v>97</v>
      </c>
      <c r="H68" s="161">
        <v>1320173910</v>
      </c>
      <c r="I68" s="165">
        <v>100</v>
      </c>
      <c r="J68" s="170" t="s">
        <v>1406</v>
      </c>
      <c r="K68" s="171" t="s">
        <v>1407</v>
      </c>
      <c r="L68" s="171"/>
      <c r="M68" s="184">
        <v>5747</v>
      </c>
      <c r="N68" s="184">
        <v>5926.6</v>
      </c>
      <c r="O68" s="184">
        <v>4347.8</v>
      </c>
      <c r="P68" s="184">
        <f>SUM(Q68:R68)</f>
        <v>6521.7</v>
      </c>
      <c r="Q68" s="184">
        <v>6521.7</v>
      </c>
      <c r="R68" s="184"/>
      <c r="S68" s="184">
        <f>SUM(T68:U68)</f>
        <v>6521.7</v>
      </c>
      <c r="T68" s="184">
        <v>6521.7</v>
      </c>
      <c r="U68" s="184"/>
      <c r="V68" s="184">
        <f>SUM(W68:X68)</f>
        <v>6521.7</v>
      </c>
      <c r="W68" s="184">
        <v>6521.7</v>
      </c>
      <c r="X68" s="184"/>
    </row>
    <row r="69" spans="1:24" ht="131.25">
      <c r="A69" s="160" t="s">
        <v>11</v>
      </c>
      <c r="B69" s="161" t="s">
        <v>68</v>
      </c>
      <c r="C69" s="163"/>
      <c r="D69" s="177" t="s">
        <v>338</v>
      </c>
      <c r="E69" s="168" t="s">
        <v>1408</v>
      </c>
      <c r="F69" s="172" t="s">
        <v>92</v>
      </c>
      <c r="G69" s="172" t="s">
        <v>97</v>
      </c>
      <c r="H69" s="161">
        <v>1320173910</v>
      </c>
      <c r="I69" s="165">
        <v>200</v>
      </c>
      <c r="J69" s="170" t="s">
        <v>1409</v>
      </c>
      <c r="K69" s="171" t="s">
        <v>1407</v>
      </c>
      <c r="L69" s="394"/>
      <c r="M69" s="184">
        <v>559.6</v>
      </c>
      <c r="N69" s="184">
        <v>855.6</v>
      </c>
      <c r="O69" s="184">
        <v>650.5</v>
      </c>
      <c r="P69" s="184">
        <f>SUM(Q69:R69)</f>
        <v>581</v>
      </c>
      <c r="Q69" s="184">
        <v>581</v>
      </c>
      <c r="R69" s="184"/>
      <c r="S69" s="184">
        <f>SUM(T69:U69)</f>
        <v>581</v>
      </c>
      <c r="T69" s="184">
        <v>581</v>
      </c>
      <c r="U69" s="184"/>
      <c r="V69" s="184">
        <f>SUM(W69:X69)</f>
        <v>581</v>
      </c>
      <c r="W69" s="184">
        <v>581</v>
      </c>
      <c r="X69" s="184"/>
    </row>
    <row r="70" spans="1:24">
      <c r="A70" s="41" t="s">
        <v>19</v>
      </c>
      <c r="B70" s="527" t="s">
        <v>193</v>
      </c>
      <c r="C70" s="527"/>
      <c r="D70" s="527"/>
      <c r="E70" s="527"/>
      <c r="F70" s="527"/>
      <c r="G70" s="527"/>
      <c r="H70" s="527"/>
      <c r="I70" s="527"/>
      <c r="J70" s="527"/>
      <c r="K70" s="527"/>
      <c r="L70" s="527"/>
      <c r="M70" s="423">
        <f t="shared" ref="M70:X70" si="28">SUM(M71:M84)</f>
        <v>24917.5</v>
      </c>
      <c r="N70" s="423">
        <f t="shared" si="28"/>
        <v>39504.9</v>
      </c>
      <c r="O70" s="423">
        <f t="shared" si="28"/>
        <v>25879.5</v>
      </c>
      <c r="P70" s="423">
        <f t="shared" si="28"/>
        <v>30393.200000000001</v>
      </c>
      <c r="Q70" s="423">
        <f t="shared" si="28"/>
        <v>30393.200000000001</v>
      </c>
      <c r="R70" s="423">
        <f t="shared" si="28"/>
        <v>0</v>
      </c>
      <c r="S70" s="423">
        <f t="shared" si="28"/>
        <v>33977.599999999999</v>
      </c>
      <c r="T70" s="423">
        <f t="shared" si="28"/>
        <v>33977.599999999999</v>
      </c>
      <c r="U70" s="423">
        <f t="shared" si="28"/>
        <v>0</v>
      </c>
      <c r="V70" s="423">
        <f t="shared" si="28"/>
        <v>33240.899999999994</v>
      </c>
      <c r="W70" s="423">
        <f t="shared" si="28"/>
        <v>33240.899999999994</v>
      </c>
      <c r="X70" s="423">
        <f t="shared" si="28"/>
        <v>0</v>
      </c>
    </row>
    <row r="71" spans="1:24" ht="262.5">
      <c r="A71" s="160" t="s">
        <v>17</v>
      </c>
      <c r="B71" s="17" t="s">
        <v>1160</v>
      </c>
      <c r="C71" s="183"/>
      <c r="D71" s="24" t="s">
        <v>339</v>
      </c>
      <c r="E71" s="183" t="s">
        <v>1410</v>
      </c>
      <c r="F71" s="25" t="s">
        <v>92</v>
      </c>
      <c r="G71" s="25" t="s">
        <v>97</v>
      </c>
      <c r="H71" s="17">
        <v>1310773220</v>
      </c>
      <c r="I71" s="18">
        <v>811</v>
      </c>
      <c r="J71" s="170" t="s">
        <v>1411</v>
      </c>
      <c r="K71" s="74" t="s">
        <v>1412</v>
      </c>
      <c r="L71" s="128"/>
      <c r="M71" s="184">
        <v>1602</v>
      </c>
      <c r="N71" s="184">
        <v>3136.5</v>
      </c>
      <c r="O71" s="184">
        <v>3136.5</v>
      </c>
      <c r="P71" s="184">
        <f>SUM(Q71:R71)</f>
        <v>8633.2999999999993</v>
      </c>
      <c r="Q71" s="184">
        <v>8633.2999999999993</v>
      </c>
      <c r="R71" s="184"/>
      <c r="S71" s="184">
        <f>SUM(T71:U71)</f>
        <v>11065.1</v>
      </c>
      <c r="T71" s="184">
        <v>11065.1</v>
      </c>
      <c r="U71" s="184"/>
      <c r="V71" s="184">
        <f>SUM(W71:X71)</f>
        <v>10201.700000000001</v>
      </c>
      <c r="W71" s="184">
        <v>10201.700000000001</v>
      </c>
      <c r="X71" s="184"/>
    </row>
    <row r="72" spans="1:24" ht="409.5">
      <c r="A72" s="160" t="s">
        <v>18</v>
      </c>
      <c r="B72" s="17" t="s">
        <v>1413</v>
      </c>
      <c r="C72" s="183"/>
      <c r="D72" s="24" t="s">
        <v>339</v>
      </c>
      <c r="E72" s="183" t="s">
        <v>1410</v>
      </c>
      <c r="F72" s="25" t="s">
        <v>92</v>
      </c>
      <c r="G72" s="25" t="s">
        <v>97</v>
      </c>
      <c r="H72" s="17" t="s">
        <v>613</v>
      </c>
      <c r="I72" s="18">
        <v>811</v>
      </c>
      <c r="J72" s="170" t="s">
        <v>1414</v>
      </c>
      <c r="K72" s="74" t="s">
        <v>1415</v>
      </c>
      <c r="L72" s="128"/>
      <c r="M72" s="184">
        <v>1087.3</v>
      </c>
      <c r="N72" s="184"/>
      <c r="O72" s="184"/>
      <c r="P72" s="184">
        <f>SUM(Q72:R72)</f>
        <v>0</v>
      </c>
      <c r="Q72" s="184"/>
      <c r="R72" s="184"/>
      <c r="S72" s="184">
        <f>SUM(T72:U72)</f>
        <v>0</v>
      </c>
      <c r="T72" s="184"/>
      <c r="U72" s="184"/>
      <c r="V72" s="184">
        <f>SUM(W72:X72)</f>
        <v>0</v>
      </c>
      <c r="W72" s="184"/>
      <c r="X72" s="184"/>
    </row>
    <row r="73" spans="1:24" ht="281.25">
      <c r="A73" s="160" t="s">
        <v>58</v>
      </c>
      <c r="B73" s="17" t="s">
        <v>1413</v>
      </c>
      <c r="C73" s="183"/>
      <c r="D73" s="24" t="s">
        <v>339</v>
      </c>
      <c r="E73" s="183" t="s">
        <v>1410</v>
      </c>
      <c r="F73" s="25" t="s">
        <v>92</v>
      </c>
      <c r="G73" s="25" t="s">
        <v>97</v>
      </c>
      <c r="H73" s="17" t="s">
        <v>614</v>
      </c>
      <c r="I73" s="18">
        <v>811</v>
      </c>
      <c r="J73" s="170" t="s">
        <v>1416</v>
      </c>
      <c r="K73" s="74" t="s">
        <v>1415</v>
      </c>
      <c r="L73" s="128"/>
      <c r="M73" s="184"/>
      <c r="N73" s="184">
        <v>437.8</v>
      </c>
      <c r="O73" s="184">
        <v>437.8</v>
      </c>
      <c r="P73" s="184">
        <f t="shared" ref="P73:P84" si="29">SUM(Q73:R73)</f>
        <v>564.29999999999995</v>
      </c>
      <c r="Q73" s="184">
        <v>564.29999999999995</v>
      </c>
      <c r="R73" s="184"/>
      <c r="S73" s="184">
        <f t="shared" ref="S73:S84" si="30">SUM(T73:U73)</f>
        <v>590</v>
      </c>
      <c r="T73" s="184">
        <v>590</v>
      </c>
      <c r="U73" s="184"/>
      <c r="V73" s="184">
        <f t="shared" ref="V73:V84" si="31">SUM(W73:X73)</f>
        <v>615.29999999999995</v>
      </c>
      <c r="W73" s="184">
        <v>615.29999999999995</v>
      </c>
      <c r="X73" s="184"/>
    </row>
    <row r="74" spans="1:24" ht="131.25">
      <c r="A74" s="160" t="s">
        <v>59</v>
      </c>
      <c r="B74" s="17" t="s">
        <v>1417</v>
      </c>
      <c r="C74" s="183"/>
      <c r="D74" s="24" t="s">
        <v>339</v>
      </c>
      <c r="E74" s="183" t="s">
        <v>1410</v>
      </c>
      <c r="F74" s="25" t="s">
        <v>92</v>
      </c>
      <c r="G74" s="25" t="s">
        <v>97</v>
      </c>
      <c r="H74" s="17" t="s">
        <v>329</v>
      </c>
      <c r="I74" s="18">
        <v>811</v>
      </c>
      <c r="J74" s="170" t="s">
        <v>1418</v>
      </c>
      <c r="K74" s="74">
        <v>38718</v>
      </c>
      <c r="L74" s="128"/>
      <c r="M74" s="184">
        <v>1266.9000000000001</v>
      </c>
      <c r="N74" s="184"/>
      <c r="O74" s="184"/>
      <c r="P74" s="184">
        <f t="shared" si="29"/>
        <v>0</v>
      </c>
      <c r="Q74" s="184"/>
      <c r="R74" s="184"/>
      <c r="S74" s="184">
        <f t="shared" si="30"/>
        <v>0</v>
      </c>
      <c r="T74" s="184"/>
      <c r="U74" s="184"/>
      <c r="V74" s="184">
        <f t="shared" si="31"/>
        <v>0</v>
      </c>
      <c r="W74" s="184"/>
      <c r="X74" s="184"/>
    </row>
    <row r="75" spans="1:24" ht="225">
      <c r="A75" s="160" t="s">
        <v>51</v>
      </c>
      <c r="B75" s="17" t="s">
        <v>1419</v>
      </c>
      <c r="C75" s="183"/>
      <c r="D75" s="24" t="s">
        <v>339</v>
      </c>
      <c r="E75" s="183" t="s">
        <v>1410</v>
      </c>
      <c r="F75" s="25" t="s">
        <v>92</v>
      </c>
      <c r="G75" s="25" t="s">
        <v>97</v>
      </c>
      <c r="H75" s="17" t="s">
        <v>330</v>
      </c>
      <c r="I75" s="18">
        <v>811</v>
      </c>
      <c r="J75" s="170" t="s">
        <v>1420</v>
      </c>
      <c r="K75" s="74" t="s">
        <v>1421</v>
      </c>
      <c r="L75" s="128"/>
      <c r="M75" s="184">
        <v>5291.5</v>
      </c>
      <c r="N75" s="184"/>
      <c r="O75" s="184"/>
      <c r="P75" s="184">
        <f t="shared" si="29"/>
        <v>0</v>
      </c>
      <c r="Q75" s="184"/>
      <c r="R75" s="184"/>
      <c r="S75" s="184">
        <f t="shared" si="30"/>
        <v>0</v>
      </c>
      <c r="T75" s="184"/>
      <c r="U75" s="184"/>
      <c r="V75" s="184">
        <f t="shared" si="31"/>
        <v>0</v>
      </c>
      <c r="W75" s="184"/>
      <c r="X75" s="184"/>
    </row>
    <row r="76" spans="1:24" ht="225">
      <c r="A76" s="160" t="s">
        <v>52</v>
      </c>
      <c r="B76" s="17" t="s">
        <v>1422</v>
      </c>
      <c r="C76" s="183"/>
      <c r="D76" s="24" t="s">
        <v>339</v>
      </c>
      <c r="E76" s="183" t="s">
        <v>1410</v>
      </c>
      <c r="F76" s="25" t="s">
        <v>92</v>
      </c>
      <c r="G76" s="25" t="s">
        <v>97</v>
      </c>
      <c r="H76" s="17" t="s">
        <v>1074</v>
      </c>
      <c r="I76" s="18">
        <v>811</v>
      </c>
      <c r="J76" s="170" t="s">
        <v>1420</v>
      </c>
      <c r="K76" s="74" t="s">
        <v>1421</v>
      </c>
      <c r="L76" s="128"/>
      <c r="M76" s="184"/>
      <c r="N76" s="184">
        <v>5388</v>
      </c>
      <c r="O76" s="184">
        <v>1614.5</v>
      </c>
      <c r="P76" s="184">
        <f t="shared" si="29"/>
        <v>5024.1000000000004</v>
      </c>
      <c r="Q76" s="184">
        <v>5024.1000000000004</v>
      </c>
      <c r="R76" s="184"/>
      <c r="S76" s="184">
        <f t="shared" si="30"/>
        <v>4975.2</v>
      </c>
      <c r="T76" s="184">
        <v>4975.2</v>
      </c>
      <c r="U76" s="184"/>
      <c r="V76" s="184">
        <f t="shared" si="31"/>
        <v>4896.3</v>
      </c>
      <c r="W76" s="184">
        <v>4896.3</v>
      </c>
      <c r="X76" s="184"/>
    </row>
    <row r="77" spans="1:24" ht="318.75">
      <c r="A77" s="160" t="s">
        <v>53</v>
      </c>
      <c r="B77" s="17" t="s">
        <v>1423</v>
      </c>
      <c r="C77" s="183"/>
      <c r="D77" s="24" t="s">
        <v>339</v>
      </c>
      <c r="E77" s="183" t="s">
        <v>1410</v>
      </c>
      <c r="F77" s="25" t="s">
        <v>92</v>
      </c>
      <c r="G77" s="25" t="s">
        <v>97</v>
      </c>
      <c r="H77" s="17" t="s">
        <v>1424</v>
      </c>
      <c r="I77" s="18">
        <v>811</v>
      </c>
      <c r="J77" s="170" t="s">
        <v>1425</v>
      </c>
      <c r="K77" s="74" t="s">
        <v>1426</v>
      </c>
      <c r="L77" s="128"/>
      <c r="M77" s="184"/>
      <c r="N77" s="184">
        <v>2970.8</v>
      </c>
      <c r="O77" s="184">
        <v>2969.5</v>
      </c>
      <c r="P77" s="184">
        <f t="shared" si="29"/>
        <v>3791.3</v>
      </c>
      <c r="Q77" s="184">
        <v>3791.3</v>
      </c>
      <c r="R77" s="184"/>
      <c r="S77" s="184">
        <f t="shared" si="30"/>
        <v>3446.6</v>
      </c>
      <c r="T77" s="184">
        <v>3446.6</v>
      </c>
      <c r="U77" s="184"/>
      <c r="V77" s="184">
        <f t="shared" si="31"/>
        <v>3446.6</v>
      </c>
      <c r="W77" s="184">
        <v>3446.6</v>
      </c>
      <c r="X77" s="184"/>
    </row>
    <row r="78" spans="1:24" ht="131.25">
      <c r="A78" s="160" t="s">
        <v>26</v>
      </c>
      <c r="B78" s="17" t="s">
        <v>1427</v>
      </c>
      <c r="C78" s="183"/>
      <c r="D78" s="24" t="s">
        <v>340</v>
      </c>
      <c r="E78" s="183" t="s">
        <v>1428</v>
      </c>
      <c r="F78" s="25" t="s">
        <v>92</v>
      </c>
      <c r="G78" s="25" t="s">
        <v>97</v>
      </c>
      <c r="H78" s="17" t="s">
        <v>1075</v>
      </c>
      <c r="I78" s="18">
        <v>811</v>
      </c>
      <c r="J78" s="170" t="s">
        <v>1418</v>
      </c>
      <c r="K78" s="74">
        <v>38718</v>
      </c>
      <c r="L78" s="128"/>
      <c r="M78" s="184">
        <v>3508.4</v>
      </c>
      <c r="N78" s="184"/>
      <c r="O78" s="184"/>
      <c r="P78" s="184">
        <f t="shared" si="29"/>
        <v>0</v>
      </c>
      <c r="Q78" s="184"/>
      <c r="R78" s="184"/>
      <c r="S78" s="184">
        <f t="shared" si="30"/>
        <v>0</v>
      </c>
      <c r="T78" s="184"/>
      <c r="U78" s="184"/>
      <c r="V78" s="184">
        <f t="shared" si="31"/>
        <v>0</v>
      </c>
      <c r="W78" s="184"/>
      <c r="X78" s="184"/>
    </row>
    <row r="79" spans="1:24" ht="225">
      <c r="A79" s="160" t="s">
        <v>54</v>
      </c>
      <c r="B79" s="17" t="s">
        <v>1429</v>
      </c>
      <c r="C79" s="183"/>
      <c r="D79" s="24" t="s">
        <v>340</v>
      </c>
      <c r="E79" s="183" t="s">
        <v>1428</v>
      </c>
      <c r="F79" s="25" t="s">
        <v>92</v>
      </c>
      <c r="G79" s="25" t="s">
        <v>97</v>
      </c>
      <c r="H79" s="17" t="s">
        <v>1076</v>
      </c>
      <c r="I79" s="18">
        <v>811</v>
      </c>
      <c r="J79" s="170" t="s">
        <v>1430</v>
      </c>
      <c r="K79" s="74" t="s">
        <v>1431</v>
      </c>
      <c r="L79" s="128"/>
      <c r="M79" s="184"/>
      <c r="N79" s="184">
        <v>3499.7</v>
      </c>
      <c r="O79" s="184">
        <v>3499.7</v>
      </c>
      <c r="P79" s="184">
        <f t="shared" si="29"/>
        <v>3666.7</v>
      </c>
      <c r="Q79" s="184">
        <v>3666.7</v>
      </c>
      <c r="R79" s="184"/>
      <c r="S79" s="184">
        <f t="shared" si="30"/>
        <v>3871.4</v>
      </c>
      <c r="T79" s="184">
        <v>3871.4</v>
      </c>
      <c r="U79" s="184"/>
      <c r="V79" s="184">
        <f t="shared" si="31"/>
        <v>3885.4</v>
      </c>
      <c r="W79" s="184">
        <v>3885.4</v>
      </c>
      <c r="X79" s="184"/>
    </row>
    <row r="80" spans="1:24" ht="131.25">
      <c r="A80" s="160" t="s">
        <v>79</v>
      </c>
      <c r="B80" s="17" t="s">
        <v>1432</v>
      </c>
      <c r="C80" s="183"/>
      <c r="D80" s="24" t="s">
        <v>340</v>
      </c>
      <c r="E80" s="183" t="s">
        <v>1428</v>
      </c>
      <c r="F80" s="25" t="s">
        <v>92</v>
      </c>
      <c r="G80" s="25" t="s">
        <v>97</v>
      </c>
      <c r="H80" s="17" t="s">
        <v>331</v>
      </c>
      <c r="I80" s="18">
        <v>811</v>
      </c>
      <c r="J80" s="170" t="s">
        <v>1418</v>
      </c>
      <c r="K80" s="74">
        <v>38718</v>
      </c>
      <c r="L80" s="128"/>
      <c r="M80" s="184">
        <v>2406.4</v>
      </c>
      <c r="N80" s="184"/>
      <c r="O80" s="184"/>
      <c r="P80" s="184">
        <f t="shared" si="29"/>
        <v>0</v>
      </c>
      <c r="Q80" s="184"/>
      <c r="R80" s="184"/>
      <c r="S80" s="184">
        <f t="shared" si="30"/>
        <v>0</v>
      </c>
      <c r="T80" s="184"/>
      <c r="U80" s="184"/>
      <c r="V80" s="184">
        <f t="shared" si="31"/>
        <v>0</v>
      </c>
      <c r="W80" s="184"/>
      <c r="X80" s="184"/>
    </row>
    <row r="81" spans="1:24" ht="243.75">
      <c r="A81" s="160" t="s">
        <v>80</v>
      </c>
      <c r="B81" s="17" t="s">
        <v>1077</v>
      </c>
      <c r="C81" s="183"/>
      <c r="D81" s="24" t="s">
        <v>340</v>
      </c>
      <c r="E81" s="183" t="s">
        <v>1428</v>
      </c>
      <c r="F81" s="25" t="s">
        <v>92</v>
      </c>
      <c r="G81" s="25" t="s">
        <v>97</v>
      </c>
      <c r="H81" s="17" t="s">
        <v>1078</v>
      </c>
      <c r="I81" s="18">
        <v>811</v>
      </c>
      <c r="J81" s="170" t="s">
        <v>1433</v>
      </c>
      <c r="K81" s="74" t="s">
        <v>1426</v>
      </c>
      <c r="L81" s="128"/>
      <c r="M81" s="184"/>
      <c r="N81" s="184">
        <v>9658.4</v>
      </c>
      <c r="O81" s="184">
        <v>9215.6</v>
      </c>
      <c r="P81" s="184">
        <f t="shared" si="29"/>
        <v>2369.6999999999998</v>
      </c>
      <c r="Q81" s="184">
        <v>2369.6999999999998</v>
      </c>
      <c r="R81" s="184"/>
      <c r="S81" s="184">
        <f t="shared" si="30"/>
        <v>3142.4</v>
      </c>
      <c r="T81" s="184">
        <v>3142.4</v>
      </c>
      <c r="U81" s="184"/>
      <c r="V81" s="184">
        <f t="shared" si="31"/>
        <v>3089.3</v>
      </c>
      <c r="W81" s="184">
        <v>3089.3</v>
      </c>
      <c r="X81" s="184"/>
    </row>
    <row r="82" spans="1:24" ht="281.25">
      <c r="A82" s="160" t="s">
        <v>81</v>
      </c>
      <c r="B82" s="17" t="s">
        <v>1079</v>
      </c>
      <c r="C82" s="183"/>
      <c r="D82" s="24" t="s">
        <v>339</v>
      </c>
      <c r="E82" s="183" t="s">
        <v>1410</v>
      </c>
      <c r="F82" s="25" t="s">
        <v>92</v>
      </c>
      <c r="G82" s="25" t="s">
        <v>97</v>
      </c>
      <c r="H82" s="17" t="s">
        <v>1080</v>
      </c>
      <c r="I82" s="18">
        <v>811</v>
      </c>
      <c r="J82" s="170" t="s">
        <v>1434</v>
      </c>
      <c r="K82" s="74" t="s">
        <v>1415</v>
      </c>
      <c r="L82" s="128"/>
      <c r="M82" s="184">
        <v>675</v>
      </c>
      <c r="N82" s="184"/>
      <c r="O82" s="184"/>
      <c r="P82" s="184">
        <f t="shared" si="29"/>
        <v>0</v>
      </c>
      <c r="Q82" s="184"/>
      <c r="R82" s="184"/>
      <c r="S82" s="184">
        <f t="shared" si="30"/>
        <v>0</v>
      </c>
      <c r="T82" s="184"/>
      <c r="U82" s="184"/>
      <c r="V82" s="184">
        <f t="shared" si="31"/>
        <v>0</v>
      </c>
      <c r="W82" s="184"/>
      <c r="X82" s="184"/>
    </row>
    <row r="83" spans="1:24" ht="225">
      <c r="A83" s="160" t="s">
        <v>82</v>
      </c>
      <c r="B83" s="17" t="s">
        <v>879</v>
      </c>
      <c r="C83" s="183"/>
      <c r="D83" s="24" t="s">
        <v>339</v>
      </c>
      <c r="E83" s="183" t="s">
        <v>1410</v>
      </c>
      <c r="F83" s="25" t="s">
        <v>92</v>
      </c>
      <c r="G83" s="25" t="s">
        <v>97</v>
      </c>
      <c r="H83" s="17" t="s">
        <v>880</v>
      </c>
      <c r="I83" s="18">
        <v>811</v>
      </c>
      <c r="J83" s="170" t="s">
        <v>1420</v>
      </c>
      <c r="K83" s="74" t="s">
        <v>1421</v>
      </c>
      <c r="L83" s="128"/>
      <c r="M83" s="184">
        <v>9080</v>
      </c>
      <c r="N83" s="184">
        <v>13130.4</v>
      </c>
      <c r="O83" s="184">
        <v>4917.8999999999996</v>
      </c>
      <c r="P83" s="184">
        <f t="shared" si="29"/>
        <v>4576.6000000000004</v>
      </c>
      <c r="Q83" s="184">
        <v>4576.6000000000004</v>
      </c>
      <c r="R83" s="184"/>
      <c r="S83" s="184">
        <f t="shared" si="30"/>
        <v>5119.7</v>
      </c>
      <c r="T83" s="184">
        <v>5119.7</v>
      </c>
      <c r="U83" s="184"/>
      <c r="V83" s="184">
        <f t="shared" si="31"/>
        <v>5339.1</v>
      </c>
      <c r="W83" s="184">
        <v>5339.1</v>
      </c>
      <c r="X83" s="184"/>
    </row>
    <row r="84" spans="1:24" ht="225">
      <c r="A84" s="160" t="s">
        <v>83</v>
      </c>
      <c r="B84" s="17" t="s">
        <v>1435</v>
      </c>
      <c r="C84" s="183"/>
      <c r="D84" s="24" t="s">
        <v>340</v>
      </c>
      <c r="E84" s="183" t="s">
        <v>1428</v>
      </c>
      <c r="F84" s="25" t="s">
        <v>92</v>
      </c>
      <c r="G84" s="25" t="s">
        <v>97</v>
      </c>
      <c r="H84" s="17">
        <v>1310973350</v>
      </c>
      <c r="I84" s="26" t="s">
        <v>1436</v>
      </c>
      <c r="J84" s="170" t="s">
        <v>1437</v>
      </c>
      <c r="K84" s="74" t="s">
        <v>1438</v>
      </c>
      <c r="L84" s="128"/>
      <c r="M84" s="184"/>
      <c r="N84" s="184">
        <v>1283.3</v>
      </c>
      <c r="O84" s="184">
        <v>88</v>
      </c>
      <c r="P84" s="184">
        <f t="shared" si="29"/>
        <v>1767.2</v>
      </c>
      <c r="Q84" s="184">
        <v>1767.2</v>
      </c>
      <c r="R84" s="184"/>
      <c r="S84" s="184">
        <f t="shared" si="30"/>
        <v>1767.2</v>
      </c>
      <c r="T84" s="184">
        <v>1767.2</v>
      </c>
      <c r="U84" s="184"/>
      <c r="V84" s="184">
        <f t="shared" si="31"/>
        <v>1767.2</v>
      </c>
      <c r="W84" s="184">
        <v>1767.2</v>
      </c>
      <c r="X84" s="184"/>
    </row>
    <row r="85" spans="1:24" ht="56.25">
      <c r="A85" s="1" t="s">
        <v>161</v>
      </c>
      <c r="B85" s="60" t="s">
        <v>162</v>
      </c>
      <c r="C85" s="2"/>
      <c r="D85" s="2"/>
      <c r="E85" s="2"/>
      <c r="F85" s="2"/>
      <c r="G85" s="2"/>
      <c r="H85" s="2"/>
      <c r="I85" s="2"/>
      <c r="J85" s="81"/>
      <c r="K85" s="81"/>
      <c r="L85" s="81" t="s">
        <v>61</v>
      </c>
      <c r="M85" s="4">
        <f t="shared" ref="M85:X85" si="32">SUM(M86,M98,)</f>
        <v>13337.300000000001</v>
      </c>
      <c r="N85" s="4">
        <f t="shared" si="32"/>
        <v>6218.4</v>
      </c>
      <c r="O85" s="4">
        <f t="shared" si="32"/>
        <v>4979.6000000000004</v>
      </c>
      <c r="P85" s="4">
        <f t="shared" si="32"/>
        <v>4230</v>
      </c>
      <c r="Q85" s="4">
        <f t="shared" si="32"/>
        <v>4230</v>
      </c>
      <c r="R85" s="4">
        <f t="shared" si="32"/>
        <v>0</v>
      </c>
      <c r="S85" s="4">
        <f t="shared" si="32"/>
        <v>10050.5</v>
      </c>
      <c r="T85" s="4">
        <f t="shared" si="32"/>
        <v>10050.5</v>
      </c>
      <c r="U85" s="4">
        <f t="shared" si="32"/>
        <v>0</v>
      </c>
      <c r="V85" s="4">
        <f t="shared" si="32"/>
        <v>10041.1</v>
      </c>
      <c r="W85" s="4">
        <f t="shared" si="32"/>
        <v>10041.1</v>
      </c>
      <c r="X85" s="4">
        <f t="shared" si="32"/>
        <v>0</v>
      </c>
    </row>
    <row r="86" spans="1:24">
      <c r="A86" s="41" t="s">
        <v>9</v>
      </c>
      <c r="B86" s="527" t="s">
        <v>66</v>
      </c>
      <c r="C86" s="527"/>
      <c r="D86" s="527"/>
      <c r="E86" s="527"/>
      <c r="F86" s="527"/>
      <c r="G86" s="527"/>
      <c r="H86" s="527"/>
      <c r="I86" s="527"/>
      <c r="J86" s="527"/>
      <c r="K86" s="527"/>
      <c r="L86" s="527"/>
      <c r="M86" s="402">
        <f>SUM(M87,M95,)</f>
        <v>3135.7000000000003</v>
      </c>
      <c r="N86" s="402">
        <f t="shared" ref="N86:X86" si="33">SUM(N87,N95,)</f>
        <v>3855.6</v>
      </c>
      <c r="O86" s="402">
        <f t="shared" si="33"/>
        <v>2616.7999999999997</v>
      </c>
      <c r="P86" s="402">
        <f t="shared" si="33"/>
        <v>4230</v>
      </c>
      <c r="Q86" s="402">
        <f t="shared" si="33"/>
        <v>4230</v>
      </c>
      <c r="R86" s="402">
        <f t="shared" si="33"/>
        <v>0</v>
      </c>
      <c r="S86" s="402">
        <f t="shared" si="33"/>
        <v>4489.1000000000004</v>
      </c>
      <c r="T86" s="402">
        <f t="shared" si="33"/>
        <v>4489.1000000000004</v>
      </c>
      <c r="U86" s="402">
        <f t="shared" si="33"/>
        <v>0</v>
      </c>
      <c r="V86" s="402">
        <f t="shared" si="33"/>
        <v>4229.4000000000005</v>
      </c>
      <c r="W86" s="402">
        <f t="shared" si="33"/>
        <v>4229.4000000000005</v>
      </c>
      <c r="X86" s="402">
        <f t="shared" si="33"/>
        <v>0</v>
      </c>
    </row>
    <row r="87" spans="1:24">
      <c r="A87" s="42" t="s">
        <v>56</v>
      </c>
      <c r="B87" s="161"/>
      <c r="C87" s="182"/>
      <c r="D87" s="166"/>
      <c r="E87" s="166"/>
      <c r="F87" s="161"/>
      <c r="G87" s="161"/>
      <c r="H87" s="161"/>
      <c r="I87" s="161"/>
      <c r="J87" s="76"/>
      <c r="K87" s="124"/>
      <c r="L87" s="179"/>
      <c r="M87" s="8">
        <f>M88+M91</f>
        <v>3127.7000000000003</v>
      </c>
      <c r="N87" s="8">
        <f>N88+N91</f>
        <v>3826</v>
      </c>
      <c r="O87" s="8">
        <f>O88+O91</f>
        <v>2616.7999999999997</v>
      </c>
      <c r="P87" s="8">
        <f t="shared" ref="P87:X87" si="34">P88+P91</f>
        <v>4197.8</v>
      </c>
      <c r="Q87" s="8">
        <f t="shared" si="34"/>
        <v>4197.8</v>
      </c>
      <c r="R87" s="8">
        <f t="shared" si="34"/>
        <v>0</v>
      </c>
      <c r="S87" s="8">
        <f t="shared" si="34"/>
        <v>4197.8</v>
      </c>
      <c r="T87" s="8">
        <f t="shared" si="34"/>
        <v>4197.8</v>
      </c>
      <c r="U87" s="8">
        <f t="shared" si="34"/>
        <v>0</v>
      </c>
      <c r="V87" s="8">
        <f t="shared" si="34"/>
        <v>4197.8</v>
      </c>
      <c r="W87" s="8">
        <f t="shared" si="34"/>
        <v>4197.8</v>
      </c>
      <c r="X87" s="8">
        <f t="shared" si="34"/>
        <v>0</v>
      </c>
    </row>
    <row r="88" spans="1:24" ht="37.5">
      <c r="A88" s="42" t="s">
        <v>10</v>
      </c>
      <c r="B88" s="161" t="s">
        <v>202</v>
      </c>
      <c r="C88" s="182"/>
      <c r="D88" s="166"/>
      <c r="E88" s="166"/>
      <c r="F88" s="161"/>
      <c r="G88" s="161"/>
      <c r="H88" s="161"/>
      <c r="I88" s="161">
        <v>100</v>
      </c>
      <c r="J88" s="76"/>
      <c r="K88" s="124"/>
      <c r="L88" s="179"/>
      <c r="M88" s="8">
        <f>M89+M90</f>
        <v>3051.8</v>
      </c>
      <c r="N88" s="8">
        <f>N89+N90</f>
        <v>3746</v>
      </c>
      <c r="O88" s="8">
        <f>O89+O90</f>
        <v>2557.6999999999998</v>
      </c>
      <c r="P88" s="8">
        <f>Q88+R88</f>
        <v>4072</v>
      </c>
      <c r="Q88" s="8">
        <f>Q89+Q90</f>
        <v>4072</v>
      </c>
      <c r="R88" s="8">
        <v>0</v>
      </c>
      <c r="S88" s="8">
        <f>T88+U88</f>
        <v>4072</v>
      </c>
      <c r="T88" s="8">
        <f>T89+T90</f>
        <v>4072</v>
      </c>
      <c r="U88" s="8">
        <v>0</v>
      </c>
      <c r="V88" s="8">
        <f>W88+X88</f>
        <v>4072</v>
      </c>
      <c r="W88" s="8">
        <f>W89+W90</f>
        <v>4072</v>
      </c>
      <c r="X88" s="8">
        <v>0</v>
      </c>
    </row>
    <row r="89" spans="1:24" ht="409.5">
      <c r="A89" s="160"/>
      <c r="B89" s="161"/>
      <c r="C89" s="122" t="s">
        <v>819</v>
      </c>
      <c r="D89" s="164" t="s">
        <v>963</v>
      </c>
      <c r="E89" s="164" t="s">
        <v>1326</v>
      </c>
      <c r="F89" s="164" t="s">
        <v>91</v>
      </c>
      <c r="G89" s="164" t="s">
        <v>92</v>
      </c>
      <c r="H89" s="164" t="s">
        <v>1123</v>
      </c>
      <c r="I89" s="165">
        <v>100</v>
      </c>
      <c r="J89" s="170" t="s">
        <v>820</v>
      </c>
      <c r="K89" s="171" t="s">
        <v>821</v>
      </c>
      <c r="L89" s="171" t="s">
        <v>822</v>
      </c>
      <c r="M89" s="184">
        <v>2009</v>
      </c>
      <c r="N89" s="184">
        <v>2320.6999999999998</v>
      </c>
      <c r="O89" s="184">
        <v>1555.2</v>
      </c>
      <c r="P89" s="184">
        <f>SUM(Q89:R89)</f>
        <v>2508.6</v>
      </c>
      <c r="Q89" s="184">
        <v>2508.6</v>
      </c>
      <c r="R89" s="184">
        <v>0</v>
      </c>
      <c r="S89" s="184">
        <f>SUM(T89:U89)</f>
        <v>2508.6</v>
      </c>
      <c r="T89" s="184">
        <v>2508.6</v>
      </c>
      <c r="U89" s="184">
        <v>0</v>
      </c>
      <c r="V89" s="184">
        <f>SUM(W89:X89)</f>
        <v>2508.6</v>
      </c>
      <c r="W89" s="184">
        <v>2508.6</v>
      </c>
      <c r="X89" s="184">
        <v>0</v>
      </c>
    </row>
    <row r="90" spans="1:24" ht="37.5">
      <c r="A90" s="160"/>
      <c r="B90" s="161"/>
      <c r="C90" s="536" t="s">
        <v>823</v>
      </c>
      <c r="D90" s="164" t="s">
        <v>343</v>
      </c>
      <c r="E90" s="164" t="s">
        <v>1439</v>
      </c>
      <c r="F90" s="164" t="s">
        <v>91</v>
      </c>
      <c r="G90" s="164" t="s">
        <v>92</v>
      </c>
      <c r="H90" s="164" t="s">
        <v>1124</v>
      </c>
      <c r="I90" s="165">
        <v>100</v>
      </c>
      <c r="J90" s="537" t="s">
        <v>824</v>
      </c>
      <c r="K90" s="538" t="s">
        <v>825</v>
      </c>
      <c r="L90" s="539"/>
      <c r="M90" s="184">
        <v>1042.8</v>
      </c>
      <c r="N90" s="184">
        <v>1425.3</v>
      </c>
      <c r="O90" s="184">
        <v>1002.5</v>
      </c>
      <c r="P90" s="184">
        <f>R90+Q90</f>
        <v>1563.4</v>
      </c>
      <c r="Q90" s="184">
        <v>1563.4</v>
      </c>
      <c r="R90" s="184">
        <v>0</v>
      </c>
      <c r="S90" s="184">
        <f>T90+U90</f>
        <v>1563.4</v>
      </c>
      <c r="T90" s="184">
        <v>1563.4</v>
      </c>
      <c r="U90" s="184">
        <v>0</v>
      </c>
      <c r="V90" s="184">
        <f>W90</f>
        <v>1563.4</v>
      </c>
      <c r="W90" s="184">
        <v>1563.4</v>
      </c>
      <c r="X90" s="184">
        <v>0</v>
      </c>
    </row>
    <row r="91" spans="1:24">
      <c r="A91" s="540" t="s">
        <v>11</v>
      </c>
      <c r="B91" s="541" t="s">
        <v>68</v>
      </c>
      <c r="C91" s="536"/>
      <c r="D91" s="6"/>
      <c r="E91" s="6"/>
      <c r="F91" s="164"/>
      <c r="G91" s="164"/>
      <c r="H91" s="164"/>
      <c r="I91" s="542">
        <v>200</v>
      </c>
      <c r="J91" s="537"/>
      <c r="K91" s="538"/>
      <c r="L91" s="539"/>
      <c r="M91" s="184">
        <f>M92+M93</f>
        <v>75.900000000000006</v>
      </c>
      <c r="N91" s="184">
        <f>N92+N93</f>
        <v>80</v>
      </c>
      <c r="O91" s="184">
        <f>O92+O93</f>
        <v>59.1</v>
      </c>
      <c r="P91" s="184">
        <f>SUM(Q91:R91)</f>
        <v>125.80000000000001</v>
      </c>
      <c r="Q91" s="184">
        <f>Q92+Q93</f>
        <v>125.80000000000001</v>
      </c>
      <c r="R91" s="184">
        <f>R92+R93</f>
        <v>0</v>
      </c>
      <c r="S91" s="184">
        <f>SUM(T91:U91)</f>
        <v>125.80000000000001</v>
      </c>
      <c r="T91" s="184">
        <f>T92+T93</f>
        <v>125.80000000000001</v>
      </c>
      <c r="U91" s="184">
        <f>U92+U93</f>
        <v>0</v>
      </c>
      <c r="V91" s="184">
        <f>SUM(W91:X91)</f>
        <v>125.80000000000001</v>
      </c>
      <c r="W91" s="184">
        <f>W92+W93</f>
        <v>125.80000000000001</v>
      </c>
      <c r="X91" s="184">
        <f>X92+X93</f>
        <v>0</v>
      </c>
    </row>
    <row r="92" spans="1:24" ht="37.5">
      <c r="A92" s="540"/>
      <c r="B92" s="541"/>
      <c r="C92" s="175"/>
      <c r="D92" s="164" t="s">
        <v>343</v>
      </c>
      <c r="E92" s="164" t="s">
        <v>1439</v>
      </c>
      <c r="F92" s="164" t="s">
        <v>91</v>
      </c>
      <c r="G92" s="164" t="s">
        <v>92</v>
      </c>
      <c r="H92" s="164" t="s">
        <v>1124</v>
      </c>
      <c r="I92" s="542"/>
      <c r="J92" s="537"/>
      <c r="K92" s="538"/>
      <c r="L92" s="539"/>
      <c r="M92" s="184">
        <v>47.6</v>
      </c>
      <c r="N92" s="184">
        <v>40</v>
      </c>
      <c r="O92" s="184">
        <v>19.100000000000001</v>
      </c>
      <c r="P92" s="184">
        <f>Q92+R92</f>
        <v>44.6</v>
      </c>
      <c r="Q92" s="184">
        <v>44.6</v>
      </c>
      <c r="R92" s="184">
        <v>0</v>
      </c>
      <c r="S92" s="184">
        <f>T92+U92</f>
        <v>44.6</v>
      </c>
      <c r="T92" s="184">
        <v>44.6</v>
      </c>
      <c r="U92" s="184">
        <v>0</v>
      </c>
      <c r="V92" s="184">
        <f>W92+X92</f>
        <v>44.6</v>
      </c>
      <c r="W92" s="184">
        <v>44.6</v>
      </c>
      <c r="X92" s="184">
        <v>0</v>
      </c>
    </row>
    <row r="93" spans="1:24" ht="37.5">
      <c r="A93" s="540"/>
      <c r="B93" s="541"/>
      <c r="C93" s="175"/>
      <c r="D93" s="164" t="s">
        <v>963</v>
      </c>
      <c r="E93" s="164" t="s">
        <v>1326</v>
      </c>
      <c r="F93" s="164" t="s">
        <v>91</v>
      </c>
      <c r="G93" s="164" t="s">
        <v>92</v>
      </c>
      <c r="H93" s="164" t="s">
        <v>1123</v>
      </c>
      <c r="I93" s="542"/>
      <c r="J93" s="170"/>
      <c r="K93" s="172"/>
      <c r="L93" s="171"/>
      <c r="M93" s="184">
        <v>28.3</v>
      </c>
      <c r="N93" s="184">
        <v>40</v>
      </c>
      <c r="O93" s="184">
        <v>40</v>
      </c>
      <c r="P93" s="184">
        <f>Q93+R93</f>
        <v>81.2</v>
      </c>
      <c r="Q93" s="184">
        <v>81.2</v>
      </c>
      <c r="R93" s="184">
        <v>0</v>
      </c>
      <c r="S93" s="184">
        <f>T93+U93</f>
        <v>81.2</v>
      </c>
      <c r="T93" s="184">
        <v>81.2</v>
      </c>
      <c r="U93" s="184">
        <v>0</v>
      </c>
      <c r="V93" s="184">
        <f>W93+X93</f>
        <v>81.2</v>
      </c>
      <c r="W93" s="184">
        <v>81.2</v>
      </c>
      <c r="X93" s="184">
        <v>0</v>
      </c>
    </row>
    <row r="94" spans="1:24">
      <c r="A94" s="160" t="s">
        <v>20</v>
      </c>
      <c r="B94" s="161" t="s">
        <v>31</v>
      </c>
      <c r="C94" s="122"/>
      <c r="D94" s="181"/>
      <c r="E94" s="181"/>
      <c r="F94" s="164"/>
      <c r="G94" s="164"/>
      <c r="H94" s="165"/>
      <c r="I94" s="165">
        <v>800</v>
      </c>
      <c r="J94" s="170"/>
      <c r="K94" s="171"/>
      <c r="L94" s="171"/>
      <c r="M94" s="184"/>
      <c r="N94" s="184"/>
      <c r="O94" s="184"/>
      <c r="P94" s="184">
        <f>SUM(Q94:R94)</f>
        <v>0</v>
      </c>
      <c r="Q94" s="184"/>
      <c r="R94" s="184"/>
      <c r="S94" s="184">
        <f>SUM(T94:U94)</f>
        <v>0</v>
      </c>
      <c r="T94" s="184"/>
      <c r="U94" s="184"/>
      <c r="V94" s="184">
        <f>SUM(W94:X94)</f>
        <v>0</v>
      </c>
      <c r="W94" s="184"/>
      <c r="X94" s="184"/>
    </row>
    <row r="95" spans="1:24">
      <c r="A95" s="532" t="s">
        <v>72</v>
      </c>
      <c r="B95" s="532"/>
      <c r="C95" s="532"/>
      <c r="D95" s="532"/>
      <c r="E95" s="532"/>
      <c r="F95" s="532"/>
      <c r="G95" s="532"/>
      <c r="H95" s="532"/>
      <c r="I95" s="532"/>
      <c r="J95" s="532"/>
      <c r="K95" s="532"/>
      <c r="L95" s="532"/>
      <c r="M95" s="12">
        <f>SUM(M96)</f>
        <v>8</v>
      </c>
      <c r="N95" s="12">
        <f t="shared" ref="N95:X95" si="35">SUM(N96)</f>
        <v>29.6</v>
      </c>
      <c r="O95" s="12">
        <f t="shared" si="35"/>
        <v>0</v>
      </c>
      <c r="P95" s="12">
        <f t="shared" si="35"/>
        <v>32.200000000000003</v>
      </c>
      <c r="Q95" s="12">
        <f t="shared" si="35"/>
        <v>32.200000000000003</v>
      </c>
      <c r="R95" s="12">
        <f t="shared" si="35"/>
        <v>0</v>
      </c>
      <c r="S95" s="12">
        <f t="shared" si="35"/>
        <v>291.3</v>
      </c>
      <c r="T95" s="12">
        <f t="shared" si="35"/>
        <v>291.3</v>
      </c>
      <c r="U95" s="12">
        <f t="shared" si="35"/>
        <v>0</v>
      </c>
      <c r="V95" s="12">
        <f t="shared" si="35"/>
        <v>31.6</v>
      </c>
      <c r="W95" s="12">
        <f t="shared" si="35"/>
        <v>31.6</v>
      </c>
      <c r="X95" s="12">
        <f t="shared" si="35"/>
        <v>0</v>
      </c>
    </row>
    <row r="96" spans="1:24" ht="37.5">
      <c r="A96" s="160" t="s">
        <v>21</v>
      </c>
      <c r="B96" s="161" t="s">
        <v>88</v>
      </c>
      <c r="C96" s="163"/>
      <c r="D96" s="181"/>
      <c r="E96" s="181"/>
      <c r="F96" s="161"/>
      <c r="G96" s="161"/>
      <c r="H96" s="161"/>
      <c r="I96" s="165">
        <v>200</v>
      </c>
      <c r="J96" s="76"/>
      <c r="K96" s="76"/>
      <c r="L96" s="394"/>
      <c r="M96" s="184">
        <f>M97</f>
        <v>8</v>
      </c>
      <c r="N96" s="184">
        <f>N97</f>
        <v>29.6</v>
      </c>
      <c r="O96" s="184">
        <f t="shared" ref="O96:X96" si="36">SUM(O97:O97)</f>
        <v>0</v>
      </c>
      <c r="P96" s="184">
        <f t="shared" si="36"/>
        <v>32.200000000000003</v>
      </c>
      <c r="Q96" s="184">
        <f t="shared" si="36"/>
        <v>32.200000000000003</v>
      </c>
      <c r="R96" s="184">
        <f t="shared" si="36"/>
        <v>0</v>
      </c>
      <c r="S96" s="184">
        <f t="shared" si="36"/>
        <v>291.3</v>
      </c>
      <c r="T96" s="184">
        <f t="shared" si="36"/>
        <v>291.3</v>
      </c>
      <c r="U96" s="184">
        <f t="shared" si="36"/>
        <v>0</v>
      </c>
      <c r="V96" s="184">
        <f t="shared" si="36"/>
        <v>31.6</v>
      </c>
      <c r="W96" s="184">
        <f t="shared" si="36"/>
        <v>31.6</v>
      </c>
      <c r="X96" s="184">
        <f t="shared" si="36"/>
        <v>0</v>
      </c>
    </row>
    <row r="97" spans="1:24" ht="93.75">
      <c r="A97" s="160" t="s">
        <v>41</v>
      </c>
      <c r="B97" s="161" t="s">
        <v>1125</v>
      </c>
      <c r="C97" s="163"/>
      <c r="D97" s="164" t="s">
        <v>344</v>
      </c>
      <c r="E97" s="164" t="s">
        <v>1330</v>
      </c>
      <c r="F97" s="164" t="s">
        <v>91</v>
      </c>
      <c r="G97" s="164" t="s">
        <v>97</v>
      </c>
      <c r="H97" s="164" t="s">
        <v>826</v>
      </c>
      <c r="I97" s="165">
        <v>200</v>
      </c>
      <c r="J97" s="170" t="s">
        <v>827</v>
      </c>
      <c r="K97" s="170" t="s">
        <v>828</v>
      </c>
      <c r="L97" s="394"/>
      <c r="M97" s="184">
        <v>8</v>
      </c>
      <c r="N97" s="184">
        <v>29.6</v>
      </c>
      <c r="O97" s="184">
        <v>0</v>
      </c>
      <c r="P97" s="184">
        <f>SUM(Q97:R97)</f>
        <v>32.200000000000003</v>
      </c>
      <c r="Q97" s="184">
        <v>32.200000000000003</v>
      </c>
      <c r="R97" s="184">
        <v>0</v>
      </c>
      <c r="S97" s="184">
        <f>SUM(T97:U97)</f>
        <v>291.3</v>
      </c>
      <c r="T97" s="184">
        <v>291.3</v>
      </c>
      <c r="U97" s="184">
        <v>0</v>
      </c>
      <c r="V97" s="184">
        <f>SUM(W97:X97)</f>
        <v>31.6</v>
      </c>
      <c r="W97" s="184">
        <v>31.6</v>
      </c>
      <c r="X97" s="184">
        <v>0</v>
      </c>
    </row>
    <row r="98" spans="1:24">
      <c r="A98" s="41" t="s">
        <v>15</v>
      </c>
      <c r="B98" s="104" t="s">
        <v>16</v>
      </c>
      <c r="C98" s="84"/>
      <c r="D98" s="85"/>
      <c r="E98" s="85"/>
      <c r="F98" s="104"/>
      <c r="G98" s="104"/>
      <c r="H98" s="104"/>
      <c r="I98" s="135">
        <v>300</v>
      </c>
      <c r="J98" s="426"/>
      <c r="K98" s="390"/>
      <c r="L98" s="391"/>
      <c r="M98" s="402">
        <f>SUM(M99,)</f>
        <v>10201.6</v>
      </c>
      <c r="N98" s="402">
        <f t="shared" ref="N98:X98" si="37">SUM(N99,)</f>
        <v>2362.8000000000002</v>
      </c>
      <c r="O98" s="402">
        <f t="shared" si="37"/>
        <v>2362.8000000000002</v>
      </c>
      <c r="P98" s="402">
        <f t="shared" si="37"/>
        <v>0</v>
      </c>
      <c r="Q98" s="402">
        <f t="shared" si="37"/>
        <v>0</v>
      </c>
      <c r="R98" s="402">
        <f t="shared" si="37"/>
        <v>0</v>
      </c>
      <c r="S98" s="402">
        <f t="shared" si="37"/>
        <v>5561.4</v>
      </c>
      <c r="T98" s="402">
        <f t="shared" si="37"/>
        <v>5561.4</v>
      </c>
      <c r="U98" s="402">
        <f t="shared" si="37"/>
        <v>0</v>
      </c>
      <c r="V98" s="402">
        <f t="shared" si="37"/>
        <v>5811.7</v>
      </c>
      <c r="W98" s="402">
        <f t="shared" si="37"/>
        <v>5811.7</v>
      </c>
      <c r="X98" s="402">
        <f t="shared" si="37"/>
        <v>0</v>
      </c>
    </row>
    <row r="99" spans="1:24" ht="56.25">
      <c r="A99" s="42" t="s">
        <v>18</v>
      </c>
      <c r="B99" s="159" t="s">
        <v>46</v>
      </c>
      <c r="C99" s="15"/>
      <c r="D99" s="16"/>
      <c r="E99" s="16"/>
      <c r="F99" s="159"/>
      <c r="G99" s="159"/>
      <c r="H99" s="159"/>
      <c r="I99" s="162">
        <v>320</v>
      </c>
      <c r="J99" s="430"/>
      <c r="K99" s="126"/>
      <c r="L99" s="398"/>
      <c r="M99" s="8">
        <f>SUM(M100:M101)+M102</f>
        <v>10201.6</v>
      </c>
      <c r="N99" s="8">
        <f t="shared" ref="N99:X99" si="38">SUM(N100:N101)+N102</f>
        <v>2362.8000000000002</v>
      </c>
      <c r="O99" s="8">
        <f t="shared" si="38"/>
        <v>2362.8000000000002</v>
      </c>
      <c r="P99" s="8">
        <f t="shared" si="38"/>
        <v>0</v>
      </c>
      <c r="Q99" s="8">
        <f t="shared" si="38"/>
        <v>0</v>
      </c>
      <c r="R99" s="8">
        <f t="shared" si="38"/>
        <v>0</v>
      </c>
      <c r="S99" s="8">
        <f t="shared" si="38"/>
        <v>5561.4</v>
      </c>
      <c r="T99" s="8">
        <f t="shared" si="38"/>
        <v>5561.4</v>
      </c>
      <c r="U99" s="8">
        <f t="shared" si="38"/>
        <v>0</v>
      </c>
      <c r="V99" s="8">
        <f t="shared" si="38"/>
        <v>5811.7</v>
      </c>
      <c r="W99" s="8">
        <f t="shared" si="38"/>
        <v>5811.7</v>
      </c>
      <c r="X99" s="8">
        <f t="shared" si="38"/>
        <v>0</v>
      </c>
    </row>
    <row r="100" spans="1:24" ht="150">
      <c r="A100" s="178" t="s">
        <v>12</v>
      </c>
      <c r="B100" s="14" t="s">
        <v>1724</v>
      </c>
      <c r="C100" s="182"/>
      <c r="D100" s="164" t="s">
        <v>345</v>
      </c>
      <c r="E100" s="164" t="s">
        <v>1440</v>
      </c>
      <c r="F100" s="164" t="s">
        <v>79</v>
      </c>
      <c r="G100" s="164" t="s">
        <v>94</v>
      </c>
      <c r="H100" s="164" t="s">
        <v>829</v>
      </c>
      <c r="I100" s="164" t="s">
        <v>169</v>
      </c>
      <c r="J100" s="537" t="s">
        <v>830</v>
      </c>
      <c r="K100" s="538" t="s">
        <v>831</v>
      </c>
      <c r="L100" s="543"/>
      <c r="M100" s="184">
        <v>2031.2</v>
      </c>
      <c r="N100" s="184">
        <v>0</v>
      </c>
      <c r="O100" s="184">
        <v>0</v>
      </c>
      <c r="P100" s="184">
        <f>Q100</f>
        <v>0</v>
      </c>
      <c r="Q100" s="184">
        <v>0</v>
      </c>
      <c r="R100" s="184">
        <v>0</v>
      </c>
      <c r="S100" s="184">
        <f>T100</f>
        <v>0</v>
      </c>
      <c r="T100" s="184">
        <v>0</v>
      </c>
      <c r="U100" s="184">
        <v>0</v>
      </c>
      <c r="V100" s="184">
        <f>W100</f>
        <v>0</v>
      </c>
      <c r="W100" s="184">
        <v>0</v>
      </c>
      <c r="X100" s="184">
        <v>0</v>
      </c>
    </row>
    <row r="101" spans="1:24" ht="206.25">
      <c r="A101" s="178" t="s">
        <v>13</v>
      </c>
      <c r="B101" s="14" t="s">
        <v>1725</v>
      </c>
      <c r="C101" s="182"/>
      <c r="D101" s="164" t="s">
        <v>344</v>
      </c>
      <c r="E101" s="164" t="s">
        <v>1330</v>
      </c>
      <c r="F101" s="164" t="s">
        <v>79</v>
      </c>
      <c r="G101" s="164" t="s">
        <v>94</v>
      </c>
      <c r="H101" s="164" t="s">
        <v>1126</v>
      </c>
      <c r="I101" s="164" t="s">
        <v>169</v>
      </c>
      <c r="J101" s="537"/>
      <c r="K101" s="538"/>
      <c r="L101" s="543"/>
      <c r="M101" s="184">
        <v>2118.6</v>
      </c>
      <c r="N101" s="184">
        <v>0</v>
      </c>
      <c r="O101" s="184">
        <v>0</v>
      </c>
      <c r="P101" s="184">
        <f>Q101+R101</f>
        <v>0</v>
      </c>
      <c r="Q101" s="184"/>
      <c r="R101" s="184">
        <v>0</v>
      </c>
      <c r="S101" s="184">
        <v>0</v>
      </c>
      <c r="T101" s="184">
        <v>0</v>
      </c>
      <c r="U101" s="184">
        <v>0</v>
      </c>
      <c r="V101" s="184">
        <v>0</v>
      </c>
      <c r="W101" s="184">
        <v>0</v>
      </c>
      <c r="X101" s="184">
        <v>0</v>
      </c>
    </row>
    <row r="102" spans="1:24" ht="174" customHeight="1">
      <c r="A102" s="178" t="s">
        <v>149</v>
      </c>
      <c r="B102" s="14" t="s">
        <v>1726</v>
      </c>
      <c r="C102" s="182"/>
      <c r="D102" s="164" t="s">
        <v>1441</v>
      </c>
      <c r="E102" s="164" t="s">
        <v>1442</v>
      </c>
      <c r="F102" s="164" t="s">
        <v>79</v>
      </c>
      <c r="G102" s="164" t="s">
        <v>94</v>
      </c>
      <c r="H102" s="164" t="s">
        <v>832</v>
      </c>
      <c r="I102" s="164" t="s">
        <v>169</v>
      </c>
      <c r="J102" s="170" t="s">
        <v>833</v>
      </c>
      <c r="K102" s="172" t="s">
        <v>834</v>
      </c>
      <c r="L102" s="179"/>
      <c r="M102" s="184">
        <v>6051.8</v>
      </c>
      <c r="N102" s="184">
        <v>2362.8000000000002</v>
      </c>
      <c r="O102" s="184">
        <v>2362.8000000000002</v>
      </c>
      <c r="P102" s="184">
        <f>Q102+R102</f>
        <v>0</v>
      </c>
      <c r="Q102" s="184">
        <v>0</v>
      </c>
      <c r="R102" s="184">
        <v>0</v>
      </c>
      <c r="S102" s="184">
        <f>T102+U102</f>
        <v>5561.4</v>
      </c>
      <c r="T102" s="184">
        <v>5561.4</v>
      </c>
      <c r="U102" s="184">
        <v>0</v>
      </c>
      <c r="V102" s="184">
        <f>W102+X102</f>
        <v>5811.7</v>
      </c>
      <c r="W102" s="184">
        <v>5811.7</v>
      </c>
      <c r="X102" s="184">
        <v>0</v>
      </c>
    </row>
    <row r="103" spans="1:24">
      <c r="A103" s="114"/>
      <c r="B103" s="115"/>
      <c r="C103" s="116"/>
      <c r="D103" s="117"/>
      <c r="E103" s="117"/>
      <c r="F103" s="118"/>
      <c r="G103" s="118"/>
      <c r="H103" s="118"/>
      <c r="I103" s="118"/>
      <c r="J103" s="119"/>
      <c r="K103" s="120"/>
      <c r="L103" s="400"/>
      <c r="M103" s="5"/>
      <c r="N103" s="5"/>
      <c r="O103" s="5"/>
      <c r="P103" s="5"/>
      <c r="Q103" s="5"/>
      <c r="R103" s="5"/>
      <c r="S103" s="5"/>
      <c r="T103" s="5"/>
      <c r="U103" s="5"/>
      <c r="V103" s="5"/>
      <c r="W103" s="5"/>
      <c r="X103" s="5"/>
    </row>
    <row r="104" spans="1:24" s="377" customFormat="1" ht="23.25">
      <c r="A104" s="367"/>
      <c r="B104" s="368" t="s">
        <v>1722</v>
      </c>
      <c r="C104" s="431"/>
      <c r="D104" s="371"/>
      <c r="E104" s="371"/>
      <c r="F104" s="371"/>
      <c r="G104" s="432"/>
      <c r="H104" s="434"/>
      <c r="I104" s="434"/>
      <c r="J104" s="368"/>
      <c r="K104" s="374"/>
      <c r="L104" s="375"/>
      <c r="M104" s="376"/>
      <c r="N104" s="376"/>
      <c r="O104" s="376"/>
      <c r="P104" s="376"/>
      <c r="Q104" s="376"/>
      <c r="R104" s="376"/>
      <c r="S104" s="376"/>
      <c r="T104" s="376"/>
      <c r="U104" s="376"/>
      <c r="V104" s="376"/>
      <c r="W104" s="376"/>
      <c r="X104" s="376"/>
    </row>
    <row r="105" spans="1:24" s="377" customFormat="1" ht="23.25">
      <c r="A105" s="367"/>
      <c r="B105" s="368" t="s">
        <v>1723</v>
      </c>
      <c r="C105" s="433"/>
      <c r="D105" s="370"/>
      <c r="E105" s="370"/>
      <c r="F105" s="370"/>
      <c r="G105" s="370"/>
      <c r="H105" s="434" t="s">
        <v>891</v>
      </c>
      <c r="I105" s="434"/>
      <c r="J105" s="368"/>
      <c r="K105" s="374"/>
      <c r="L105" s="375"/>
      <c r="M105" s="376"/>
      <c r="N105" s="376"/>
      <c r="O105" s="376"/>
      <c r="P105" s="376"/>
      <c r="Q105" s="376"/>
      <c r="R105" s="376"/>
      <c r="S105" s="376"/>
      <c r="T105" s="376"/>
      <c r="U105" s="376"/>
      <c r="V105" s="376"/>
      <c r="W105" s="376"/>
      <c r="X105" s="376"/>
    </row>
    <row r="106" spans="1:24" s="377" customFormat="1" ht="23.25">
      <c r="A106" s="367"/>
      <c r="B106" s="368"/>
      <c r="C106" s="378"/>
      <c r="D106" s="372"/>
      <c r="E106" s="372"/>
      <c r="F106" s="372"/>
      <c r="G106" s="372"/>
      <c r="H106" s="372"/>
      <c r="I106" s="372"/>
      <c r="J106" s="368"/>
      <c r="K106" s="374"/>
      <c r="L106" s="375"/>
      <c r="M106" s="376"/>
      <c r="N106" s="376"/>
      <c r="O106" s="376"/>
      <c r="P106" s="376"/>
      <c r="Q106" s="376"/>
      <c r="R106" s="376"/>
      <c r="S106" s="376"/>
      <c r="T106" s="376"/>
      <c r="U106" s="376"/>
      <c r="V106" s="376"/>
      <c r="W106" s="376"/>
      <c r="X106" s="376"/>
    </row>
    <row r="107" spans="1:24" s="377" customFormat="1" ht="23.25">
      <c r="A107" s="367"/>
      <c r="B107" s="368" t="s">
        <v>262</v>
      </c>
      <c r="C107" s="378"/>
      <c r="D107" s="379" t="s">
        <v>90</v>
      </c>
      <c r="E107" s="379"/>
      <c r="F107" s="372"/>
      <c r="G107" s="372"/>
      <c r="H107" s="380" t="s">
        <v>1506</v>
      </c>
      <c r="I107" s="372"/>
      <c r="J107" s="368"/>
      <c r="K107" s="374"/>
      <c r="L107" s="375"/>
      <c r="M107" s="376"/>
      <c r="N107" s="376"/>
      <c r="O107" s="376"/>
      <c r="P107" s="376"/>
      <c r="Q107" s="376"/>
      <c r="R107" s="376"/>
      <c r="S107" s="376"/>
      <c r="T107" s="376"/>
      <c r="U107" s="376"/>
      <c r="V107" s="376"/>
      <c r="W107" s="376"/>
      <c r="X107" s="376"/>
    </row>
    <row r="108" spans="1:24" s="377" customFormat="1" ht="23.25">
      <c r="A108" s="367"/>
      <c r="B108" s="381" t="s">
        <v>263</v>
      </c>
      <c r="C108" s="382"/>
      <c r="D108" s="375"/>
      <c r="E108" s="375"/>
      <c r="F108" s="373"/>
      <c r="G108" s="373"/>
      <c r="H108" s="373"/>
      <c r="I108" s="373"/>
      <c r="J108" s="383"/>
      <c r="K108" s="374"/>
      <c r="L108" s="375"/>
      <c r="M108" s="376"/>
      <c r="N108" s="376"/>
      <c r="O108" s="376"/>
      <c r="P108" s="376"/>
      <c r="Q108" s="376"/>
      <c r="R108" s="376"/>
      <c r="S108" s="376"/>
      <c r="T108" s="376"/>
      <c r="U108" s="376"/>
      <c r="V108" s="376"/>
      <c r="W108" s="376"/>
      <c r="X108" s="376"/>
    </row>
  </sheetData>
  <autoFilter ref="A12:X102">
    <filterColumn colId="4"/>
  </autoFilter>
  <mergeCells count="52">
    <mergeCell ref="A91:A93"/>
    <mergeCell ref="B91:B93"/>
    <mergeCell ref="I91:I93"/>
    <mergeCell ref="A95:L95"/>
    <mergeCell ref="J100:J101"/>
    <mergeCell ref="K100:K101"/>
    <mergeCell ref="L100:L101"/>
    <mergeCell ref="B70:L70"/>
    <mergeCell ref="B86:L86"/>
    <mergeCell ref="C90:C91"/>
    <mergeCell ref="J90:J92"/>
    <mergeCell ref="K90:K92"/>
    <mergeCell ref="L90:L92"/>
    <mergeCell ref="A27:L27"/>
    <mergeCell ref="B66:L66"/>
    <mergeCell ref="A40:L40"/>
    <mergeCell ref="A45:L45"/>
    <mergeCell ref="A46:L46"/>
    <mergeCell ref="A56:L56"/>
    <mergeCell ref="B63:L63"/>
    <mergeCell ref="A6:A9"/>
    <mergeCell ref="H104:I104"/>
    <mergeCell ref="B26:L26"/>
    <mergeCell ref="B31:L31"/>
    <mergeCell ref="V10:X10"/>
    <mergeCell ref="M6:X7"/>
    <mergeCell ref="M8:M9"/>
    <mergeCell ref="N8:N9"/>
    <mergeCell ref="O8:O9"/>
    <mergeCell ref="P8:R8"/>
    <mergeCell ref="S8:U8"/>
    <mergeCell ref="P10:R10"/>
    <mergeCell ref="S10:U10"/>
    <mergeCell ref="B14:L14"/>
    <mergeCell ref="A18:L18"/>
    <mergeCell ref="A19:L19"/>
    <mergeCell ref="H105:I105"/>
    <mergeCell ref="Q1:X2"/>
    <mergeCell ref="B3:W3"/>
    <mergeCell ref="J6:J9"/>
    <mergeCell ref="K6:K9"/>
    <mergeCell ref="L6:L9"/>
    <mergeCell ref="V8:X8"/>
    <mergeCell ref="B6:B9"/>
    <mergeCell ref="C6:C9"/>
    <mergeCell ref="D6:D9"/>
    <mergeCell ref="F6:I6"/>
    <mergeCell ref="F7:F9"/>
    <mergeCell ref="G7:G9"/>
    <mergeCell ref="H7:H9"/>
    <mergeCell ref="I7:I9"/>
    <mergeCell ref="E6:E9"/>
  </mergeCells>
  <printOptions horizontalCentered="1"/>
  <pageMargins left="0.23622047244094491" right="0.19685039370078741" top="0.94488188976377963" bottom="0.82677165354330717" header="0.15748031496062992" footer="0.23622047244094491"/>
  <pageSetup paperSize="9" scale="35" fitToHeight="10" orientation="landscape" verticalDpi="4294967295" r:id="rId1"/>
  <headerFooter differentOddEven="1">
    <oddFooter>&amp;R
&amp;A ,страница &amp;P</oddFooter>
    <evenHeader>&amp;R
&amp;A ,страница &amp;P</even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4</vt:i4>
      </vt:variant>
    </vt:vector>
  </HeadingPairs>
  <TitlesOfParts>
    <vt:vector size="6" baseType="lpstr">
      <vt:lpstr>Таблица 1</vt:lpstr>
      <vt:lpstr>Таблица 2</vt:lpstr>
      <vt:lpstr>'Таблица 1'!Заголовки_для_печати</vt:lpstr>
      <vt:lpstr>'Таблица 2'!Заголовки_для_печати</vt:lpstr>
      <vt:lpstr>'Таблица 1'!Область_печати</vt:lpstr>
      <vt:lpstr>'Таблица 2'!Область_печати</vt:lpstr>
    </vt:vector>
  </TitlesOfParts>
  <Company>findep</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afr</dc:creator>
  <cp:lastModifiedBy>User</cp:lastModifiedBy>
  <cp:lastPrinted>2024-11-14T07:16:31Z</cp:lastPrinted>
  <dcterms:created xsi:type="dcterms:W3CDTF">2009-04-29T09:54:58Z</dcterms:created>
  <dcterms:modified xsi:type="dcterms:W3CDTF">2024-11-14T07:52:27Z</dcterms:modified>
</cp:coreProperties>
</file>